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st99836\Downloads\"/>
    </mc:Choice>
  </mc:AlternateContent>
  <xr:revisionPtr revIDLastSave="0" documentId="13_ncr:1_{27868081-2D4D-47A8-B96E-AB878F46BE49}" xr6:coauthVersionLast="47" xr6:coauthVersionMax="47" xr10:uidLastSave="{00000000-0000-0000-0000-000000000000}"/>
  <bookViews>
    <workbookView xWindow="3075" yWindow="3075" windowWidth="18000" windowHeight="9270" tabRatio="737" xr2:uid="{00000000-000D-0000-FFFF-FFFF00000000}"/>
  </bookViews>
  <sheets>
    <sheet name="All Plans YTD" sheetId="53" r:id="rId1"/>
    <sheet name="APR-JUN 2023" sheetId="44" r:id="rId2"/>
    <sheet name="JAN-MAR 2023" sheetId="52" r:id="rId3"/>
    <sheet name="OCT-DEC 2022" sheetId="56" r:id="rId4"/>
    <sheet name="JUL-SEP 2022" sheetId="54" r:id="rId5"/>
    <sheet name="OCT-DEC 2021" sheetId="5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2023'!$Y$128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102" i="54" l="1"/>
  <c r="AR102" i="54"/>
  <c r="AP102" i="54"/>
  <c r="AT101" i="54"/>
  <c r="AR101" i="54"/>
  <c r="AP101" i="54"/>
  <c r="CH112" i="52" l="1"/>
  <c r="BB112" i="52"/>
  <c r="AL112" i="52"/>
  <c r="AJ112" i="52"/>
  <c r="CP122" i="52"/>
  <c r="CN122" i="52"/>
  <c r="CL122" i="52"/>
  <c r="CP120" i="52"/>
  <c r="CN120" i="52"/>
  <c r="CL120" i="52"/>
  <c r="CP118" i="52"/>
  <c r="CN118" i="52"/>
  <c r="CL118" i="52"/>
  <c r="CP116" i="52"/>
  <c r="CN116" i="52"/>
  <c r="CL116" i="52"/>
  <c r="CP114" i="52"/>
  <c r="CN114" i="52"/>
  <c r="CL114" i="52"/>
  <c r="CF112" i="52"/>
  <c r="BZ122" i="52"/>
  <c r="BX122" i="52"/>
  <c r="BV122" i="52"/>
  <c r="BZ120" i="52"/>
  <c r="BX120" i="52"/>
  <c r="BV120" i="52"/>
  <c r="BZ118" i="52"/>
  <c r="BX118" i="52"/>
  <c r="BV118" i="52"/>
  <c r="BZ116" i="52"/>
  <c r="BX116" i="52"/>
  <c r="BV116" i="52"/>
  <c r="BZ114" i="52"/>
  <c r="BX114" i="52"/>
  <c r="BV114" i="52"/>
  <c r="BT122" i="52"/>
  <c r="BR122" i="52"/>
  <c r="BP122" i="52"/>
  <c r="BT120" i="52"/>
  <c r="BR120" i="52"/>
  <c r="BP120" i="52"/>
  <c r="BT118" i="52"/>
  <c r="BR118" i="52"/>
  <c r="BP118" i="52"/>
  <c r="BT116" i="52"/>
  <c r="BR116" i="52"/>
  <c r="BP116" i="52"/>
  <c r="BT114" i="52"/>
  <c r="BR114" i="52"/>
  <c r="BP114" i="52"/>
  <c r="BT112" i="52"/>
  <c r="BR112" i="52"/>
  <c r="BP112" i="52"/>
  <c r="BJ122" i="52"/>
  <c r="BH122" i="52"/>
  <c r="BF122" i="52"/>
  <c r="BJ120" i="52"/>
  <c r="BH120" i="52"/>
  <c r="BF120" i="52"/>
  <c r="BJ118" i="52"/>
  <c r="BH118" i="52"/>
  <c r="BF118" i="52"/>
  <c r="BJ116" i="52"/>
  <c r="BH116" i="52"/>
  <c r="BF116" i="52"/>
  <c r="BJ114" i="52"/>
  <c r="BH114" i="52"/>
  <c r="BF114" i="52"/>
  <c r="AT122" i="52"/>
  <c r="AR122" i="52"/>
  <c r="AP122" i="52"/>
  <c r="AT120" i="52"/>
  <c r="AR120" i="52"/>
  <c r="AP120" i="52"/>
  <c r="AT118" i="52"/>
  <c r="AR118" i="52"/>
  <c r="AP118" i="52"/>
  <c r="AT116" i="52"/>
  <c r="AR116" i="52"/>
  <c r="AP116" i="52"/>
  <c r="AT114" i="52"/>
  <c r="AR114" i="52"/>
  <c r="AP114" i="52"/>
  <c r="AD122" i="52"/>
  <c r="AB122" i="52"/>
  <c r="Z122" i="52"/>
  <c r="AD120" i="52"/>
  <c r="AB120" i="52"/>
  <c r="Z120" i="52"/>
  <c r="AD118" i="52"/>
  <c r="AB118" i="52"/>
  <c r="Z118" i="52"/>
  <c r="AD116" i="52"/>
  <c r="AB116" i="52"/>
  <c r="Z116" i="52"/>
  <c r="AD114" i="52"/>
  <c r="AB114" i="52"/>
  <c r="Z114" i="52"/>
  <c r="X122" i="52"/>
  <c r="V122" i="52"/>
  <c r="T122" i="52"/>
  <c r="X120" i="52"/>
  <c r="V120" i="52"/>
  <c r="T120" i="52"/>
  <c r="X118" i="52"/>
  <c r="V118" i="52"/>
  <c r="T118" i="52"/>
  <c r="X116" i="52"/>
  <c r="V116" i="52"/>
  <c r="T116" i="52"/>
  <c r="X114" i="52"/>
  <c r="V114" i="52"/>
  <c r="T114" i="52"/>
  <c r="X112" i="52"/>
  <c r="V112" i="52"/>
  <c r="T112" i="52"/>
  <c r="N122" i="52"/>
  <c r="L122" i="52"/>
  <c r="J122" i="52"/>
  <c r="N120" i="52"/>
  <c r="L120" i="52"/>
  <c r="J120" i="52"/>
  <c r="N118" i="52"/>
  <c r="L118" i="52"/>
  <c r="J118" i="52"/>
  <c r="N116" i="52"/>
  <c r="L116" i="52"/>
  <c r="J116" i="52"/>
  <c r="N114" i="52"/>
  <c r="L114" i="52"/>
  <c r="J114" i="52"/>
  <c r="H112" i="52"/>
  <c r="F112" i="52"/>
  <c r="D112" i="52"/>
  <c r="H76" i="56"/>
  <c r="H77" i="56"/>
  <c r="H78" i="56"/>
  <c r="H79" i="56"/>
  <c r="H80" i="56"/>
  <c r="H81" i="56"/>
  <c r="H95" i="56" s="1"/>
  <c r="H96" i="56" s="1"/>
  <c r="H82" i="56"/>
  <c r="H83" i="56"/>
  <c r="H84" i="56"/>
  <c r="H85" i="56"/>
  <c r="H86" i="56"/>
  <c r="H87" i="56"/>
  <c r="H88" i="56"/>
  <c r="H89" i="56"/>
  <c r="H90" i="56"/>
  <c r="H91" i="56"/>
  <c r="H92" i="56"/>
  <c r="H93" i="56"/>
  <c r="H94" i="56"/>
  <c r="H75" i="56"/>
  <c r="F101" i="56"/>
  <c r="F102" i="56" s="1"/>
  <c r="D102" i="56"/>
  <c r="D101" i="56"/>
  <c r="F95" i="56"/>
  <c r="F96" i="56" s="1"/>
  <c r="D96" i="56"/>
  <c r="D95" i="56"/>
  <c r="CF122" i="52" l="1"/>
  <c r="CF120" i="52"/>
  <c r="CJ112" i="52"/>
  <c r="AZ112" i="52"/>
  <c r="AZ120" i="52"/>
  <c r="AN112" i="52"/>
  <c r="H101" i="56"/>
  <c r="H102" i="56" s="1"/>
  <c r="CJ122" i="52" l="1"/>
  <c r="CH118" i="52"/>
  <c r="CF118" i="52"/>
  <c r="CH122" i="52"/>
  <c r="CH120" i="52"/>
  <c r="BB118" i="52"/>
  <c r="BD112" i="52"/>
  <c r="AZ122" i="52"/>
  <c r="BB120" i="52"/>
  <c r="BB122" i="52"/>
  <c r="AZ118" i="52"/>
  <c r="AL118" i="52"/>
  <c r="AL120" i="52"/>
  <c r="AN122" i="52"/>
  <c r="AJ122" i="52"/>
  <c r="AN120" i="52"/>
  <c r="AL122" i="52"/>
  <c r="AJ120" i="52"/>
  <c r="CJ120" i="52" l="1"/>
  <c r="CH114" i="52"/>
  <c r="CH116" i="52"/>
  <c r="BB116" i="52"/>
  <c r="BB114" i="52"/>
  <c r="BD120" i="52"/>
  <c r="BD122" i="52"/>
  <c r="AL116" i="52"/>
  <c r="AL114" i="52"/>
  <c r="AJ118" i="52"/>
  <c r="CF114" i="52" l="1"/>
  <c r="CF116" i="52"/>
  <c r="CJ118" i="52"/>
  <c r="BD118" i="52"/>
  <c r="AZ116" i="52"/>
  <c r="AZ114" i="52"/>
  <c r="AN118" i="52"/>
  <c r="BD116" i="52" l="1"/>
  <c r="BD114" i="52"/>
  <c r="AJ116" i="52"/>
  <c r="AJ114" i="52"/>
  <c r="CJ116" i="52" l="1"/>
  <c r="CJ114" i="52"/>
  <c r="AN116" i="52"/>
  <c r="AN114" i="52"/>
  <c r="DJ161" i="54" l="1"/>
  <c r="DJ153" i="54"/>
  <c r="DJ145" i="54"/>
  <c r="DJ137" i="54"/>
  <c r="DJ129" i="54"/>
  <c r="DJ166" i="54" l="1"/>
  <c r="DJ167" i="54"/>
  <c r="DJ168" i="54"/>
  <c r="H194" i="53"/>
  <c r="G194" i="53"/>
  <c r="H193" i="53"/>
  <c r="G193" i="53"/>
  <c r="H192" i="53"/>
  <c r="G192" i="53"/>
  <c r="H191" i="53"/>
  <c r="G191" i="53"/>
  <c r="H190" i="53"/>
  <c r="G190" i="53"/>
  <c r="H189" i="53"/>
  <c r="G189" i="53"/>
  <c r="A178" i="53"/>
  <c r="A179" i="53" s="1"/>
  <c r="A180" i="53" s="1"/>
  <c r="A172" i="53"/>
  <c r="A173" i="53" s="1"/>
  <c r="A174" i="53" s="1"/>
  <c r="A167" i="53"/>
  <c r="A168" i="53" s="1"/>
  <c r="A162" i="53"/>
  <c r="A163" i="53" s="1"/>
  <c r="CN111" i="53" l="1"/>
  <c r="CN107" i="53"/>
  <c r="CN106" i="53"/>
  <c r="CN105" i="53"/>
  <c r="CN100" i="53"/>
  <c r="CN99" i="53"/>
  <c r="CN98" i="53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10" i="53"/>
  <c r="CL110" i="53"/>
  <c r="CL111" i="53"/>
  <c r="CL107" i="53"/>
  <c r="CL106" i="53"/>
  <c r="CL105" i="53"/>
  <c r="CL100" i="53"/>
  <c r="CL99" i="53"/>
  <c r="CL98" i="53"/>
  <c r="CL94" i="53"/>
  <c r="CL93" i="53"/>
  <c r="CL92" i="53"/>
  <c r="CL91" i="53"/>
  <c r="CL90" i="53"/>
  <c r="CL89" i="53"/>
  <c r="CL88" i="53"/>
  <c r="CL87" i="53"/>
  <c r="CL86" i="53"/>
  <c r="CL85" i="53"/>
  <c r="CL84" i="53"/>
  <c r="CL83" i="53"/>
  <c r="CL82" i="53"/>
  <c r="CL81" i="53"/>
  <c r="CL80" i="53"/>
  <c r="CL79" i="53"/>
  <c r="CL78" i="53"/>
  <c r="CL77" i="53"/>
  <c r="CL76" i="53"/>
  <c r="CL75" i="53"/>
  <c r="CL72" i="53"/>
  <c r="CL71" i="53"/>
  <c r="CL70" i="53"/>
  <c r="CL69" i="53"/>
  <c r="CL68" i="53"/>
  <c r="CL67" i="53"/>
  <c r="CL66" i="53"/>
  <c r="CL62" i="53"/>
  <c r="CL60" i="53"/>
  <c r="CL59" i="53"/>
  <c r="CL58" i="53"/>
  <c r="CL57" i="53"/>
  <c r="CL56" i="53"/>
  <c r="CL55" i="53"/>
  <c r="CL54" i="53"/>
  <c r="CL53" i="53"/>
  <c r="CL52" i="53"/>
  <c r="CL51" i="53"/>
  <c r="CL50" i="53"/>
  <c r="CL49" i="53"/>
  <c r="CL48" i="53"/>
  <c r="CL47" i="53"/>
  <c r="CL46" i="53"/>
  <c r="CL45" i="53"/>
  <c r="CL44" i="53"/>
  <c r="CL43" i="53"/>
  <c r="CL42" i="53"/>
  <c r="CL41" i="53"/>
  <c r="CL40" i="53"/>
  <c r="CL39" i="53"/>
  <c r="CL38" i="53"/>
  <c r="CL37" i="53"/>
  <c r="CL36" i="53"/>
  <c r="CL35" i="53"/>
  <c r="CL34" i="53"/>
  <c r="CL33" i="53"/>
  <c r="CL32" i="53"/>
  <c r="CL31" i="53"/>
  <c r="CL30" i="53"/>
  <c r="CL29" i="53"/>
  <c r="CL28" i="53"/>
  <c r="CL27" i="53"/>
  <c r="CL26" i="53"/>
  <c r="CL25" i="53"/>
  <c r="CL24" i="53"/>
  <c r="CL23" i="53"/>
  <c r="CL22" i="53"/>
  <c r="CL21" i="53"/>
  <c r="CL20" i="53"/>
  <c r="CN15" i="53"/>
  <c r="CL15" i="53"/>
  <c r="CN14" i="53"/>
  <c r="CL14" i="53"/>
  <c r="CN13" i="53"/>
  <c r="CL13" i="53"/>
  <c r="CN12" i="53"/>
  <c r="CL12" i="53"/>
  <c r="CN11" i="53"/>
  <c r="CL11" i="53"/>
  <c r="CN8" i="53"/>
  <c r="CL8" i="53"/>
  <c r="CH110" i="53"/>
  <c r="CH111" i="53"/>
  <c r="CH107" i="53"/>
  <c r="CH106" i="53"/>
  <c r="CH105" i="53"/>
  <c r="CH100" i="53"/>
  <c r="CH99" i="53"/>
  <c r="CH98" i="53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72" i="53"/>
  <c r="CH71" i="53"/>
  <c r="CH70" i="53"/>
  <c r="CH69" i="53"/>
  <c r="CH68" i="53"/>
  <c r="CH67" i="53"/>
  <c r="CH66" i="53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20" i="53"/>
  <c r="CF110" i="53"/>
  <c r="CF111" i="53"/>
  <c r="CF107" i="53"/>
  <c r="CF106" i="53"/>
  <c r="CF105" i="53"/>
  <c r="CF100" i="53"/>
  <c r="CF99" i="53"/>
  <c r="CF98" i="53"/>
  <c r="CF94" i="53"/>
  <c r="CF93" i="53"/>
  <c r="CF92" i="53"/>
  <c r="CF91" i="53"/>
  <c r="CF90" i="53"/>
  <c r="CF89" i="53"/>
  <c r="CF88" i="53"/>
  <c r="CF87" i="53"/>
  <c r="CF86" i="53"/>
  <c r="CF85" i="53"/>
  <c r="CF84" i="53"/>
  <c r="CF83" i="53"/>
  <c r="CF82" i="53"/>
  <c r="CF81" i="53"/>
  <c r="CF80" i="53"/>
  <c r="CF79" i="53"/>
  <c r="CF78" i="53"/>
  <c r="CF77" i="53"/>
  <c r="CF76" i="53"/>
  <c r="CF75" i="53"/>
  <c r="CF72" i="53"/>
  <c r="CF71" i="53"/>
  <c r="CF70" i="53"/>
  <c r="CF69" i="53"/>
  <c r="CF68" i="53"/>
  <c r="CF67" i="53"/>
  <c r="CF66" i="53"/>
  <c r="CF62" i="53"/>
  <c r="CF60" i="53"/>
  <c r="CF59" i="53"/>
  <c r="CF58" i="53"/>
  <c r="CF57" i="53"/>
  <c r="CF56" i="53"/>
  <c r="CF55" i="53"/>
  <c r="CF54" i="53"/>
  <c r="CF53" i="53"/>
  <c r="CF52" i="53"/>
  <c r="CF51" i="53"/>
  <c r="CF50" i="53"/>
  <c r="CF49" i="53"/>
  <c r="CF48" i="53"/>
  <c r="CF47" i="53"/>
  <c r="CF46" i="53"/>
  <c r="CF45" i="53"/>
  <c r="CF44" i="53"/>
  <c r="CF43" i="53"/>
  <c r="CF42" i="53"/>
  <c r="CF41" i="53"/>
  <c r="CF40" i="53"/>
  <c r="CF39" i="53"/>
  <c r="CF38" i="53"/>
  <c r="CF37" i="53"/>
  <c r="CF36" i="53"/>
  <c r="CF35" i="53"/>
  <c r="CF34" i="53"/>
  <c r="CF33" i="53"/>
  <c r="CF32" i="53"/>
  <c r="CF31" i="53"/>
  <c r="CF30" i="53"/>
  <c r="CF29" i="53"/>
  <c r="CF28" i="53"/>
  <c r="CF27" i="53"/>
  <c r="CF26" i="53"/>
  <c r="CF25" i="53"/>
  <c r="CF24" i="53"/>
  <c r="CF23" i="53"/>
  <c r="CF22" i="53"/>
  <c r="CF21" i="53"/>
  <c r="CF20" i="53"/>
  <c r="CH15" i="53"/>
  <c r="CF15" i="53"/>
  <c r="CH14" i="53"/>
  <c r="CF14" i="53"/>
  <c r="CH13" i="53"/>
  <c r="CF13" i="53"/>
  <c r="CH12" i="53"/>
  <c r="CF12" i="53"/>
  <c r="CH11" i="53"/>
  <c r="CF11" i="53"/>
  <c r="CH8" i="53"/>
  <c r="CF8" i="53"/>
  <c r="BX110" i="53"/>
  <c r="BX111" i="53"/>
  <c r="BX107" i="53"/>
  <c r="BX106" i="53"/>
  <c r="BX105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V110" i="53"/>
  <c r="BV111" i="53"/>
  <c r="BV107" i="53"/>
  <c r="BV106" i="53"/>
  <c r="BV105" i="53"/>
  <c r="BV100" i="53"/>
  <c r="BV99" i="53"/>
  <c r="BV98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5" i="53"/>
  <c r="BV72" i="53"/>
  <c r="BV71" i="53"/>
  <c r="BV70" i="53"/>
  <c r="BV69" i="53"/>
  <c r="BV68" i="53"/>
  <c r="BV67" i="53"/>
  <c r="BV66" i="53"/>
  <c r="BV62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V20" i="53"/>
  <c r="BX15" i="53"/>
  <c r="BV15" i="53"/>
  <c r="BX14" i="53"/>
  <c r="BV14" i="53"/>
  <c r="BX13" i="53"/>
  <c r="BV13" i="53"/>
  <c r="BX12" i="53"/>
  <c r="BV12" i="53"/>
  <c r="BX11" i="53"/>
  <c r="BV11" i="53"/>
  <c r="BX8" i="53"/>
  <c r="BV8" i="53"/>
  <c r="BR110" i="53"/>
  <c r="BR111" i="53"/>
  <c r="BR107" i="53"/>
  <c r="BR106" i="53"/>
  <c r="BR105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5" i="53"/>
  <c r="BR72" i="53"/>
  <c r="BR71" i="53"/>
  <c r="BR70" i="53"/>
  <c r="BR69" i="53"/>
  <c r="BR68" i="53"/>
  <c r="BR67" i="53"/>
  <c r="BR66" i="53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P110" i="53"/>
  <c r="BP111" i="53"/>
  <c r="BP107" i="53"/>
  <c r="BP106" i="53"/>
  <c r="BP105" i="53"/>
  <c r="BP100" i="53"/>
  <c r="BP99" i="53"/>
  <c r="BP98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5" i="53"/>
  <c r="BP72" i="53"/>
  <c r="BP71" i="53"/>
  <c r="BP70" i="53"/>
  <c r="BP69" i="53"/>
  <c r="BP68" i="53"/>
  <c r="BP67" i="53"/>
  <c r="BP66" i="53"/>
  <c r="BP62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P20" i="53"/>
  <c r="BR15" i="53"/>
  <c r="BP15" i="53"/>
  <c r="BR14" i="53"/>
  <c r="BP14" i="53"/>
  <c r="BR13" i="53"/>
  <c r="BP13" i="53"/>
  <c r="BR12" i="53"/>
  <c r="BP12" i="53"/>
  <c r="BR11" i="53"/>
  <c r="BP11" i="53"/>
  <c r="BR8" i="53"/>
  <c r="BP8" i="53"/>
  <c r="BH110" i="53"/>
  <c r="BH111" i="53"/>
  <c r="BH107" i="53"/>
  <c r="BH106" i="53"/>
  <c r="BH105" i="53"/>
  <c r="BH100" i="53"/>
  <c r="BH99" i="53"/>
  <c r="BH98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F110" i="53"/>
  <c r="BF111" i="53"/>
  <c r="BF107" i="53"/>
  <c r="BF106" i="53"/>
  <c r="BF105" i="53"/>
  <c r="BF100" i="53"/>
  <c r="BF99" i="53"/>
  <c r="BF98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5" i="53"/>
  <c r="BF72" i="53"/>
  <c r="BF71" i="53"/>
  <c r="BF70" i="53"/>
  <c r="BF69" i="53"/>
  <c r="BF68" i="53"/>
  <c r="BF67" i="53"/>
  <c r="BF66" i="53"/>
  <c r="BF62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F20" i="53"/>
  <c r="BH15" i="53"/>
  <c r="BF15" i="53"/>
  <c r="BH14" i="53"/>
  <c r="BF14" i="53"/>
  <c r="BH13" i="53"/>
  <c r="BF13" i="53"/>
  <c r="BH12" i="53"/>
  <c r="BF12" i="53"/>
  <c r="BH11" i="53"/>
  <c r="BF11" i="53"/>
  <c r="BH8" i="53"/>
  <c r="BF8" i="53"/>
  <c r="BB110" i="53"/>
  <c r="BB111" i="53"/>
  <c r="BB107" i="53"/>
  <c r="BB106" i="53"/>
  <c r="BB105" i="53"/>
  <c r="BB100" i="53"/>
  <c r="BB99" i="53"/>
  <c r="BB98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5" i="53"/>
  <c r="BB72" i="53"/>
  <c r="BB71" i="53"/>
  <c r="BB70" i="53"/>
  <c r="BB69" i="53"/>
  <c r="BB68" i="53"/>
  <c r="BB67" i="53"/>
  <c r="BB66" i="53"/>
  <c r="BB62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BB20" i="53"/>
  <c r="AZ110" i="53"/>
  <c r="AZ111" i="53"/>
  <c r="AZ107" i="53"/>
  <c r="AZ106" i="53"/>
  <c r="AZ105" i="53"/>
  <c r="AZ100" i="53"/>
  <c r="AZ99" i="53"/>
  <c r="AZ98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5" i="53"/>
  <c r="AZ72" i="53"/>
  <c r="AZ71" i="53"/>
  <c r="AZ70" i="53"/>
  <c r="AZ69" i="53"/>
  <c r="AZ68" i="53"/>
  <c r="AZ67" i="53"/>
  <c r="AZ66" i="53"/>
  <c r="AZ62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AZ20" i="53"/>
  <c r="BB15" i="53"/>
  <c r="AZ15" i="53"/>
  <c r="BB14" i="53"/>
  <c r="AZ14" i="53"/>
  <c r="BB13" i="53"/>
  <c r="AZ13" i="53"/>
  <c r="BB12" i="53"/>
  <c r="AZ12" i="53"/>
  <c r="BB11" i="53"/>
  <c r="AZ11" i="53"/>
  <c r="BB8" i="53"/>
  <c r="AZ8" i="53"/>
  <c r="AR110" i="53"/>
  <c r="AR111" i="53"/>
  <c r="AR107" i="53"/>
  <c r="AR106" i="53"/>
  <c r="AR105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P110" i="53"/>
  <c r="AP111" i="53"/>
  <c r="AP107" i="53"/>
  <c r="AP106" i="53"/>
  <c r="AP105" i="53"/>
  <c r="AP100" i="53"/>
  <c r="AP99" i="53"/>
  <c r="AP98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5" i="53"/>
  <c r="AP72" i="53"/>
  <c r="AP71" i="53"/>
  <c r="AP70" i="53"/>
  <c r="AP69" i="53"/>
  <c r="AP68" i="53"/>
  <c r="AP67" i="53"/>
  <c r="AP66" i="53"/>
  <c r="AP62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P20" i="53"/>
  <c r="AR15" i="53"/>
  <c r="AP15" i="53"/>
  <c r="AR14" i="53"/>
  <c r="AP14" i="53"/>
  <c r="AR13" i="53"/>
  <c r="AP13" i="53"/>
  <c r="AR12" i="53"/>
  <c r="AP12" i="53"/>
  <c r="AR11" i="53"/>
  <c r="AP11" i="53"/>
  <c r="AR8" i="53"/>
  <c r="AP8" i="53"/>
  <c r="AL110" i="53"/>
  <c r="AL111" i="53"/>
  <c r="AL107" i="53"/>
  <c r="AL106" i="53"/>
  <c r="AL105" i="53"/>
  <c r="AL100" i="53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L72" i="53"/>
  <c r="AL71" i="53"/>
  <c r="AL70" i="53"/>
  <c r="AL69" i="53"/>
  <c r="AL68" i="53"/>
  <c r="AL67" i="53"/>
  <c r="AL66" i="53"/>
  <c r="AL62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J110" i="53"/>
  <c r="AJ111" i="53"/>
  <c r="AJ107" i="53"/>
  <c r="AJ106" i="53"/>
  <c r="AJ105" i="53"/>
  <c r="AJ100" i="53"/>
  <c r="AJ99" i="53"/>
  <c r="AJ98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J72" i="53"/>
  <c r="AJ71" i="53"/>
  <c r="AJ70" i="53"/>
  <c r="AJ69" i="53"/>
  <c r="AJ68" i="53"/>
  <c r="AJ67" i="53"/>
  <c r="AJ66" i="53"/>
  <c r="AJ62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J20" i="53"/>
  <c r="AL15" i="53"/>
  <c r="AJ15" i="53"/>
  <c r="AL14" i="53"/>
  <c r="AJ14" i="53"/>
  <c r="AL13" i="53"/>
  <c r="AJ13" i="53"/>
  <c r="AL12" i="53"/>
  <c r="AJ12" i="53"/>
  <c r="AL11" i="53"/>
  <c r="AJ11" i="53"/>
  <c r="AL8" i="53"/>
  <c r="AJ8" i="53"/>
  <c r="AB110" i="53"/>
  <c r="AB111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Z110" i="53"/>
  <c r="Z111" i="53"/>
  <c r="Z107" i="53"/>
  <c r="Z106" i="53"/>
  <c r="Z105" i="53"/>
  <c r="Z100" i="53"/>
  <c r="Z99" i="53"/>
  <c r="Z98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5" i="53"/>
  <c r="Z72" i="53"/>
  <c r="Z71" i="53"/>
  <c r="Z70" i="53"/>
  <c r="Z69" i="53"/>
  <c r="Z68" i="53"/>
  <c r="Z67" i="53"/>
  <c r="Z66" i="53"/>
  <c r="Z62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Z20" i="53"/>
  <c r="AB15" i="53"/>
  <c r="Z15" i="53"/>
  <c r="AB14" i="53"/>
  <c r="Z14" i="53"/>
  <c r="AB13" i="53"/>
  <c r="Z13" i="53"/>
  <c r="AB12" i="53"/>
  <c r="Z12" i="53"/>
  <c r="AB11" i="53"/>
  <c r="Z11" i="53"/>
  <c r="AB8" i="53"/>
  <c r="Z8" i="53"/>
  <c r="V110" i="53"/>
  <c r="V111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72" i="53"/>
  <c r="V71" i="53"/>
  <c r="V70" i="53"/>
  <c r="V69" i="53"/>
  <c r="V68" i="53"/>
  <c r="V67" i="53"/>
  <c r="V66" i="53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T110" i="53"/>
  <c r="T111" i="53"/>
  <c r="T107" i="53"/>
  <c r="T106" i="53"/>
  <c r="T105" i="53"/>
  <c r="T100" i="53"/>
  <c r="T99" i="53"/>
  <c r="T98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T72" i="53"/>
  <c r="T71" i="53"/>
  <c r="T70" i="53"/>
  <c r="T69" i="53"/>
  <c r="T68" i="53"/>
  <c r="T67" i="53"/>
  <c r="T66" i="53"/>
  <c r="T62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20" i="53"/>
  <c r="V15" i="53"/>
  <c r="V14" i="53"/>
  <c r="V13" i="53"/>
  <c r="V12" i="53"/>
  <c r="V11" i="53"/>
  <c r="T15" i="53"/>
  <c r="T14" i="53"/>
  <c r="T13" i="53"/>
  <c r="T12" i="53"/>
  <c r="T11" i="53"/>
  <c r="V8" i="53"/>
  <c r="T8" i="53"/>
  <c r="L110" i="53"/>
  <c r="L111" i="53"/>
  <c r="L107" i="53"/>
  <c r="L106" i="53"/>
  <c r="L105" i="53"/>
  <c r="L100" i="53"/>
  <c r="L99" i="53"/>
  <c r="L98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2" i="53"/>
  <c r="L71" i="53"/>
  <c r="L70" i="53"/>
  <c r="L69" i="53"/>
  <c r="L68" i="53"/>
  <c r="L67" i="53"/>
  <c r="L66" i="53"/>
  <c r="L62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J110" i="53"/>
  <c r="J111" i="53"/>
  <c r="J107" i="53"/>
  <c r="J106" i="53"/>
  <c r="J105" i="53"/>
  <c r="J100" i="53"/>
  <c r="J99" i="53"/>
  <c r="J98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5" i="53"/>
  <c r="J72" i="53"/>
  <c r="J71" i="53"/>
  <c r="J70" i="53"/>
  <c r="J69" i="53"/>
  <c r="J68" i="53"/>
  <c r="J67" i="53"/>
  <c r="J66" i="53"/>
  <c r="J62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L15" i="53"/>
  <c r="J15" i="53"/>
  <c r="L14" i="53"/>
  <c r="J14" i="53"/>
  <c r="L13" i="53"/>
  <c r="J13" i="53"/>
  <c r="L12" i="53"/>
  <c r="J12" i="53"/>
  <c r="L11" i="53"/>
  <c r="J11" i="53"/>
  <c r="L8" i="53"/>
  <c r="J8" i="53"/>
  <c r="F110" i="53"/>
  <c r="F111" i="53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2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D110" i="53"/>
  <c r="D111" i="53"/>
  <c r="D107" i="53"/>
  <c r="D106" i="53"/>
  <c r="D105" i="53"/>
  <c r="D100" i="53"/>
  <c r="D99" i="53"/>
  <c r="D98" i="53"/>
  <c r="D94" i="53"/>
  <c r="D93" i="53"/>
  <c r="D92" i="53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D75" i="53"/>
  <c r="D72" i="53"/>
  <c r="D71" i="53"/>
  <c r="D70" i="53"/>
  <c r="D69" i="53"/>
  <c r="D68" i="53"/>
  <c r="D67" i="53"/>
  <c r="D66" i="53"/>
  <c r="D62" i="53"/>
  <c r="D60" i="53"/>
  <c r="D59" i="53"/>
  <c r="D58" i="53"/>
  <c r="D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F15" i="53"/>
  <c r="D15" i="53"/>
  <c r="F14" i="53"/>
  <c r="D14" i="53"/>
  <c r="F13" i="53"/>
  <c r="D13" i="53"/>
  <c r="F12" i="53"/>
  <c r="D12" i="53"/>
  <c r="F11" i="53"/>
  <c r="D11" i="53"/>
  <c r="F8" i="53"/>
  <c r="D8" i="53"/>
  <c r="N122" i="44" l="1"/>
  <c r="DK159" i="44" s="1"/>
  <c r="DB71" i="44"/>
  <c r="P53" i="44"/>
  <c r="DB37" i="44"/>
  <c r="N120" i="44"/>
  <c r="DK151" i="44" s="1"/>
  <c r="Q14" i="44"/>
  <c r="Q11" i="44"/>
  <c r="DD8" i="44"/>
  <c r="DD10" i="44" s="1"/>
  <c r="Q102" i="44"/>
  <c r="Q110" i="44"/>
  <c r="P110" i="44"/>
  <c r="CP122" i="44"/>
  <c r="DK164" i="44" s="1"/>
  <c r="CN122" i="44"/>
  <c r="CL122" i="44"/>
  <c r="CJ122" i="44"/>
  <c r="DJ164" i="44" s="1"/>
  <c r="CH122" i="44"/>
  <c r="CF122" i="44"/>
  <c r="BZ122" i="44"/>
  <c r="DK163" i="44" s="1"/>
  <c r="BX122" i="44"/>
  <c r="BV122" i="44"/>
  <c r="BT122" i="44"/>
  <c r="DJ163" i="44" s="1"/>
  <c r="BR122" i="44"/>
  <c r="BP122" i="44"/>
  <c r="BJ122" i="44"/>
  <c r="DK162" i="44" s="1"/>
  <c r="BH122" i="44"/>
  <c r="BF122" i="44"/>
  <c r="BD122" i="44"/>
  <c r="DJ162" i="44" s="1"/>
  <c r="BB122" i="44"/>
  <c r="AZ122" i="44"/>
  <c r="AT122" i="44"/>
  <c r="DK161" i="44" s="1"/>
  <c r="AR122" i="44"/>
  <c r="AP122" i="44"/>
  <c r="AN122" i="44"/>
  <c r="DJ161" i="44" s="1"/>
  <c r="AL122" i="44"/>
  <c r="AJ122" i="44"/>
  <c r="AD122" i="44"/>
  <c r="DK160" i="44" s="1"/>
  <c r="AB122" i="44"/>
  <c r="Z122" i="44"/>
  <c r="X122" i="44"/>
  <c r="DJ160" i="44" s="1"/>
  <c r="V122" i="44"/>
  <c r="T122" i="44"/>
  <c r="H122" i="44"/>
  <c r="DJ159" i="44" s="1"/>
  <c r="F122" i="44"/>
  <c r="D122" i="44"/>
  <c r="CP120" i="44"/>
  <c r="DK156" i="44" s="1"/>
  <c r="CN120" i="44"/>
  <c r="CL120" i="44"/>
  <c r="CJ120" i="44"/>
  <c r="DJ156" i="44" s="1"/>
  <c r="CH120" i="44"/>
  <c r="CF120" i="44"/>
  <c r="BZ120" i="44"/>
  <c r="DK155" i="44" s="1"/>
  <c r="BX120" i="44"/>
  <c r="BV120" i="44"/>
  <c r="BT120" i="44"/>
  <c r="DJ155" i="44" s="1"/>
  <c r="BR120" i="44"/>
  <c r="BP120" i="44"/>
  <c r="BJ120" i="44"/>
  <c r="DK154" i="44" s="1"/>
  <c r="BH120" i="44"/>
  <c r="BF120" i="44"/>
  <c r="BD120" i="44"/>
  <c r="DJ154" i="44" s="1"/>
  <c r="BB120" i="44"/>
  <c r="AZ120" i="44"/>
  <c r="AT120" i="44"/>
  <c r="DK153" i="44" s="1"/>
  <c r="AR120" i="44"/>
  <c r="AP120" i="44"/>
  <c r="AN120" i="44"/>
  <c r="DJ153" i="44" s="1"/>
  <c r="AL120" i="44"/>
  <c r="AJ120" i="44"/>
  <c r="AD120" i="44"/>
  <c r="DK152" i="44" s="1"/>
  <c r="AB120" i="44"/>
  <c r="Z120" i="44"/>
  <c r="X120" i="44"/>
  <c r="DJ152" i="44" s="1"/>
  <c r="V120" i="44"/>
  <c r="T120" i="44"/>
  <c r="L120" i="44"/>
  <c r="J120" i="44"/>
  <c r="H120" i="44"/>
  <c r="DJ151" i="44" s="1"/>
  <c r="F120" i="44"/>
  <c r="D120" i="44"/>
  <c r="CP118" i="44"/>
  <c r="DK148" i="44" s="1"/>
  <c r="CN118" i="44"/>
  <c r="CL118" i="44"/>
  <c r="CJ118" i="44"/>
  <c r="DJ148" i="44" s="1"/>
  <c r="CH118" i="44"/>
  <c r="CF118" i="44"/>
  <c r="BZ118" i="44"/>
  <c r="DK147" i="44" s="1"/>
  <c r="BX118" i="44"/>
  <c r="BV118" i="44"/>
  <c r="BT118" i="44"/>
  <c r="DJ147" i="44" s="1"/>
  <c r="BR118" i="44"/>
  <c r="BP118" i="44"/>
  <c r="BJ118" i="44"/>
  <c r="DK146" i="44" s="1"/>
  <c r="BH118" i="44"/>
  <c r="BF118" i="44"/>
  <c r="BD118" i="44"/>
  <c r="DJ146" i="44" s="1"/>
  <c r="BB118" i="44"/>
  <c r="AZ118" i="44"/>
  <c r="AT118" i="44"/>
  <c r="DK145" i="44" s="1"/>
  <c r="AR118" i="44"/>
  <c r="AP118" i="44"/>
  <c r="AN118" i="44"/>
  <c r="DJ145" i="44" s="1"/>
  <c r="AL118" i="44"/>
  <c r="AJ118" i="44"/>
  <c r="AD118" i="44"/>
  <c r="DK144" i="44" s="1"/>
  <c r="AB118" i="44"/>
  <c r="Z118" i="44"/>
  <c r="X118" i="44"/>
  <c r="DJ144" i="44" s="1"/>
  <c r="V118" i="44"/>
  <c r="T118" i="44"/>
  <c r="J118" i="44"/>
  <c r="H118" i="44"/>
  <c r="DJ143" i="44" s="1"/>
  <c r="F118" i="44"/>
  <c r="D118" i="44"/>
  <c r="CP116" i="44"/>
  <c r="DK140" i="44" s="1"/>
  <c r="CN116" i="44"/>
  <c r="CL116" i="44"/>
  <c r="CJ116" i="44"/>
  <c r="DJ140" i="44" s="1"/>
  <c r="CH116" i="44"/>
  <c r="CF116" i="44"/>
  <c r="BZ116" i="44"/>
  <c r="DK139" i="44" s="1"/>
  <c r="BX116" i="44"/>
  <c r="BV116" i="44"/>
  <c r="BT116" i="44"/>
  <c r="DJ139" i="44" s="1"/>
  <c r="BR116" i="44"/>
  <c r="BP116" i="44"/>
  <c r="BJ116" i="44"/>
  <c r="DK138" i="44" s="1"/>
  <c r="BH116" i="44"/>
  <c r="BF116" i="44"/>
  <c r="BD116" i="44"/>
  <c r="DJ138" i="44" s="1"/>
  <c r="BB116" i="44"/>
  <c r="AZ116" i="44"/>
  <c r="AT116" i="44"/>
  <c r="DK137" i="44" s="1"/>
  <c r="AR116" i="44"/>
  <c r="AP116" i="44"/>
  <c r="AN116" i="44"/>
  <c r="DJ137" i="44" s="1"/>
  <c r="AL116" i="44"/>
  <c r="AJ116" i="44"/>
  <c r="AD116" i="44"/>
  <c r="DK136" i="44" s="1"/>
  <c r="AB116" i="44"/>
  <c r="Z116" i="44"/>
  <c r="X116" i="44"/>
  <c r="DJ136" i="44" s="1"/>
  <c r="V116" i="44"/>
  <c r="T116" i="44"/>
  <c r="H116" i="44"/>
  <c r="DJ135" i="44" s="1"/>
  <c r="F116" i="44"/>
  <c r="D116" i="44"/>
  <c r="CP114" i="44"/>
  <c r="DK132" i="44" s="1"/>
  <c r="CN114" i="44"/>
  <c r="CL114" i="44"/>
  <c r="CJ114" i="44"/>
  <c r="DJ132" i="44" s="1"/>
  <c r="CH114" i="44"/>
  <c r="CF114" i="44"/>
  <c r="BZ114" i="44"/>
  <c r="DK131" i="44" s="1"/>
  <c r="BX114" i="44"/>
  <c r="BV114" i="44"/>
  <c r="BT114" i="44"/>
  <c r="DJ131" i="44" s="1"/>
  <c r="BR114" i="44"/>
  <c r="BP114" i="44"/>
  <c r="BJ114" i="44"/>
  <c r="DK130" i="44" s="1"/>
  <c r="BH114" i="44"/>
  <c r="BF114" i="44"/>
  <c r="BD114" i="44"/>
  <c r="DJ130" i="44" s="1"/>
  <c r="BB114" i="44"/>
  <c r="AZ114" i="44"/>
  <c r="AT114" i="44"/>
  <c r="DK129" i="44" s="1"/>
  <c r="AR114" i="44"/>
  <c r="AP114" i="44"/>
  <c r="AN114" i="44"/>
  <c r="DJ129" i="44" s="1"/>
  <c r="AL114" i="44"/>
  <c r="AJ114" i="44"/>
  <c r="AD114" i="44"/>
  <c r="DK128" i="44" s="1"/>
  <c r="AB114" i="44"/>
  <c r="Z114" i="44"/>
  <c r="X114" i="44"/>
  <c r="DJ128" i="44" s="1"/>
  <c r="V114" i="44"/>
  <c r="T114" i="44"/>
  <c r="H114" i="44"/>
  <c r="DJ127" i="44" s="1"/>
  <c r="F114" i="44"/>
  <c r="D114" i="44"/>
  <c r="CS111" i="44"/>
  <c r="CR111" i="44"/>
  <c r="CS110" i="44"/>
  <c r="CR110" i="44"/>
  <c r="CS107" i="44"/>
  <c r="CR107" i="44"/>
  <c r="CS106" i="44"/>
  <c r="CR106" i="44"/>
  <c r="CS105" i="44"/>
  <c r="CR105" i="44"/>
  <c r="CS102" i="44"/>
  <c r="CR102" i="44"/>
  <c r="CS101" i="44"/>
  <c r="CR101" i="44"/>
  <c r="CS100" i="44"/>
  <c r="CR100" i="44"/>
  <c r="CS99" i="44"/>
  <c r="CR99" i="44"/>
  <c r="CS98" i="44"/>
  <c r="CR98" i="44"/>
  <c r="CS96" i="44"/>
  <c r="CR96" i="44"/>
  <c r="CS95" i="44"/>
  <c r="CR95" i="44"/>
  <c r="CS94" i="44"/>
  <c r="CR94" i="44"/>
  <c r="CS93" i="44"/>
  <c r="CR93" i="44"/>
  <c r="CS92" i="44"/>
  <c r="CR92" i="44"/>
  <c r="CS91" i="44"/>
  <c r="CR91" i="44"/>
  <c r="CS90" i="44"/>
  <c r="CR90" i="44"/>
  <c r="CS89" i="44"/>
  <c r="CR89" i="44"/>
  <c r="CS88" i="44"/>
  <c r="CR88" i="44"/>
  <c r="CS87" i="44"/>
  <c r="CR87" i="44"/>
  <c r="CS86" i="44"/>
  <c r="CR86" i="44"/>
  <c r="CS85" i="44"/>
  <c r="CR85" i="44"/>
  <c r="CS84" i="44"/>
  <c r="CR84" i="44"/>
  <c r="CS83" i="44"/>
  <c r="CR83" i="44"/>
  <c r="CS82" i="44"/>
  <c r="CR82" i="44"/>
  <c r="CS81" i="44"/>
  <c r="CR81" i="44"/>
  <c r="CS80" i="44"/>
  <c r="CR80" i="44"/>
  <c r="CS79" i="44"/>
  <c r="CR79" i="44"/>
  <c r="CS78" i="44"/>
  <c r="CR78" i="44"/>
  <c r="CS77" i="44"/>
  <c r="CR77" i="44"/>
  <c r="CS76" i="44"/>
  <c r="CR76" i="44"/>
  <c r="CS75" i="44"/>
  <c r="CR75" i="44"/>
  <c r="CS73" i="44"/>
  <c r="CR73" i="44"/>
  <c r="CS72" i="44"/>
  <c r="CR72" i="44"/>
  <c r="CS71" i="44"/>
  <c r="CR71" i="44"/>
  <c r="CS70" i="44"/>
  <c r="CR70" i="44"/>
  <c r="CS69" i="44"/>
  <c r="CR69" i="44"/>
  <c r="CS68" i="44"/>
  <c r="CR68" i="44"/>
  <c r="CS67" i="44"/>
  <c r="CR67" i="44"/>
  <c r="CS66" i="44"/>
  <c r="CR66" i="44"/>
  <c r="CS63" i="44"/>
  <c r="CR63" i="44"/>
  <c r="CS62" i="44"/>
  <c r="CR62" i="44"/>
  <c r="CS61" i="44"/>
  <c r="CR61" i="44"/>
  <c r="CS60" i="44"/>
  <c r="CR60" i="44"/>
  <c r="CS59" i="44"/>
  <c r="CR59" i="44"/>
  <c r="CS58" i="44"/>
  <c r="CR58" i="44"/>
  <c r="CS57" i="44"/>
  <c r="CR57" i="44"/>
  <c r="CS56" i="44"/>
  <c r="CR56" i="44"/>
  <c r="CS55" i="44"/>
  <c r="CR55" i="44"/>
  <c r="CS54" i="44"/>
  <c r="CR54" i="44"/>
  <c r="CS53" i="44"/>
  <c r="CR53" i="44"/>
  <c r="CS52" i="44"/>
  <c r="CR52" i="44"/>
  <c r="CS51" i="44"/>
  <c r="CR51" i="44"/>
  <c r="CS50" i="44"/>
  <c r="CR50" i="44"/>
  <c r="CS49" i="44"/>
  <c r="CR49" i="44"/>
  <c r="CS48" i="44"/>
  <c r="CR48" i="44"/>
  <c r="CS47" i="44"/>
  <c r="CR47" i="44"/>
  <c r="CS46" i="44"/>
  <c r="CR46" i="44"/>
  <c r="CS45" i="44"/>
  <c r="CR45" i="44"/>
  <c r="CS44" i="44"/>
  <c r="CR44" i="44"/>
  <c r="CS43" i="44"/>
  <c r="CR43" i="44"/>
  <c r="CS42" i="44"/>
  <c r="CR42" i="44"/>
  <c r="CS41" i="44"/>
  <c r="CR41" i="44"/>
  <c r="CS40" i="44"/>
  <c r="CR40" i="44"/>
  <c r="CS39" i="44"/>
  <c r="CR39" i="44"/>
  <c r="CS38" i="44"/>
  <c r="CR38" i="44"/>
  <c r="CS37" i="44"/>
  <c r="CR37" i="44"/>
  <c r="CS36" i="44"/>
  <c r="CR36" i="44"/>
  <c r="CS35" i="44"/>
  <c r="CR35" i="44"/>
  <c r="CS34" i="44"/>
  <c r="CR34" i="44"/>
  <c r="CS33" i="44"/>
  <c r="CR33" i="44"/>
  <c r="CS32" i="44"/>
  <c r="CR32" i="44"/>
  <c r="CS31" i="44"/>
  <c r="CR31" i="44"/>
  <c r="CS30" i="44"/>
  <c r="CR30" i="44"/>
  <c r="CS29" i="44"/>
  <c r="CR29" i="44"/>
  <c r="CS28" i="44"/>
  <c r="CR28" i="44"/>
  <c r="CS27" i="44"/>
  <c r="CR27" i="44"/>
  <c r="CS26" i="44"/>
  <c r="CR26" i="44"/>
  <c r="CS25" i="44"/>
  <c r="CR25" i="44"/>
  <c r="CS24" i="44"/>
  <c r="CR24" i="44"/>
  <c r="CS23" i="44"/>
  <c r="CR23" i="44"/>
  <c r="CS22" i="44"/>
  <c r="CR22" i="44"/>
  <c r="CS21" i="44"/>
  <c r="CR21" i="44"/>
  <c r="CS20" i="44"/>
  <c r="CR20" i="44"/>
  <c r="CS16" i="44"/>
  <c r="CR16" i="44"/>
  <c r="CS15" i="44"/>
  <c r="CR15" i="44"/>
  <c r="CS14" i="44"/>
  <c r="CR14" i="44"/>
  <c r="CS13" i="44"/>
  <c r="CR13" i="44"/>
  <c r="CS12" i="44"/>
  <c r="CR12" i="44"/>
  <c r="CS11" i="44"/>
  <c r="CR11" i="44"/>
  <c r="CS10" i="44"/>
  <c r="CR10" i="44"/>
  <c r="CS9" i="44"/>
  <c r="CR9" i="44"/>
  <c r="CS8" i="44"/>
  <c r="CR8" i="44"/>
  <c r="CC111" i="44"/>
  <c r="CB111" i="44"/>
  <c r="BM111" i="44"/>
  <c r="BL111" i="44"/>
  <c r="AW111" i="44"/>
  <c r="AV111" i="44"/>
  <c r="AG111" i="44"/>
  <c r="AF111" i="44"/>
  <c r="CC110" i="44"/>
  <c r="CB110" i="44"/>
  <c r="BM110" i="44"/>
  <c r="BL110" i="44"/>
  <c r="AW110" i="44"/>
  <c r="AX110" i="44" s="1"/>
  <c r="AV110" i="44"/>
  <c r="AG110" i="44"/>
  <c r="AF110" i="44"/>
  <c r="CC107" i="44"/>
  <c r="CB107" i="44"/>
  <c r="BM107" i="44"/>
  <c r="BL107" i="44"/>
  <c r="AW107" i="44"/>
  <c r="AV107" i="44"/>
  <c r="AG107" i="44"/>
  <c r="AF107" i="44"/>
  <c r="Q107" i="44"/>
  <c r="CC106" i="44"/>
  <c r="CB106" i="44"/>
  <c r="BM106" i="44"/>
  <c r="BL106" i="44"/>
  <c r="AW106" i="44"/>
  <c r="AV106" i="44"/>
  <c r="AG106" i="44"/>
  <c r="AF106" i="44"/>
  <c r="Q106" i="44"/>
  <c r="P106" i="44"/>
  <c r="CC105" i="44"/>
  <c r="CB105" i="44"/>
  <c r="BM105" i="44"/>
  <c r="BL105" i="44"/>
  <c r="AW105" i="44"/>
  <c r="AV105" i="44"/>
  <c r="AG105" i="44"/>
  <c r="AF105" i="44"/>
  <c r="P105" i="44"/>
  <c r="CC102" i="44"/>
  <c r="CB102" i="44"/>
  <c r="BM102" i="44"/>
  <c r="BL102" i="44"/>
  <c r="AW102" i="44"/>
  <c r="AV102" i="44"/>
  <c r="AG102" i="44"/>
  <c r="AF102" i="44"/>
  <c r="CC101" i="44"/>
  <c r="CB101" i="44"/>
  <c r="BM101" i="44"/>
  <c r="BL101" i="44"/>
  <c r="AW101" i="44"/>
  <c r="AV101" i="44"/>
  <c r="AG101" i="44"/>
  <c r="AF101" i="44"/>
  <c r="Q101" i="44"/>
  <c r="P101" i="44"/>
  <c r="CC100" i="44"/>
  <c r="CB100" i="44"/>
  <c r="BM100" i="44"/>
  <c r="BL100" i="44"/>
  <c r="AW100" i="44"/>
  <c r="AV100" i="44"/>
  <c r="AG100" i="44"/>
  <c r="AF100" i="44"/>
  <c r="P100" i="44"/>
  <c r="CC99" i="44"/>
  <c r="CB99" i="44"/>
  <c r="BM99" i="44"/>
  <c r="BL99" i="44"/>
  <c r="AW99" i="44"/>
  <c r="AV99" i="44"/>
  <c r="AG99" i="44"/>
  <c r="AF99" i="44"/>
  <c r="Q99" i="44"/>
  <c r="P99" i="44"/>
  <c r="CC98" i="44"/>
  <c r="CB98" i="44"/>
  <c r="BM98" i="44"/>
  <c r="BL98" i="44"/>
  <c r="AW98" i="44"/>
  <c r="AV98" i="44"/>
  <c r="AG98" i="44"/>
  <c r="AF98" i="44"/>
  <c r="Q98" i="44"/>
  <c r="P98" i="44"/>
  <c r="CC96" i="44"/>
  <c r="CB96" i="44"/>
  <c r="BM96" i="44"/>
  <c r="BL96" i="44"/>
  <c r="AW96" i="44"/>
  <c r="AV96" i="44"/>
  <c r="AG96" i="44"/>
  <c r="AF96" i="44"/>
  <c r="Q96" i="44"/>
  <c r="CC95" i="44"/>
  <c r="CB95" i="44"/>
  <c r="BM95" i="44"/>
  <c r="BL95" i="44"/>
  <c r="AW95" i="44"/>
  <c r="AV95" i="44"/>
  <c r="AG95" i="44"/>
  <c r="AF95" i="44"/>
  <c r="Q95" i="44"/>
  <c r="P95" i="44"/>
  <c r="CC94" i="44"/>
  <c r="CB94" i="44"/>
  <c r="BM94" i="44"/>
  <c r="BL94" i="44"/>
  <c r="AW94" i="44"/>
  <c r="AV94" i="44"/>
  <c r="AG94" i="44"/>
  <c r="AF94" i="44"/>
  <c r="P94" i="44"/>
  <c r="CC93" i="44"/>
  <c r="CB93" i="44"/>
  <c r="CD93" i="44" s="1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Q92" i="44"/>
  <c r="P92" i="44"/>
  <c r="CC91" i="44"/>
  <c r="CB91" i="44"/>
  <c r="BM91" i="44"/>
  <c r="BL91" i="44"/>
  <c r="AW91" i="44"/>
  <c r="AV91" i="44"/>
  <c r="AG91" i="44"/>
  <c r="AF91" i="44"/>
  <c r="P91" i="44"/>
  <c r="CC90" i="44"/>
  <c r="CB90" i="44"/>
  <c r="BM90" i="44"/>
  <c r="BL90" i="44"/>
  <c r="AW90" i="44"/>
  <c r="AV90" i="44"/>
  <c r="AX90" i="44" s="1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P89" i="44"/>
  <c r="CC88" i="44"/>
  <c r="CB88" i="44"/>
  <c r="BM88" i="44"/>
  <c r="BL88" i="44"/>
  <c r="AW88" i="44"/>
  <c r="AV88" i="44"/>
  <c r="AG88" i="44"/>
  <c r="AF88" i="44"/>
  <c r="Q88" i="44"/>
  <c r="CC87" i="44"/>
  <c r="CB87" i="44"/>
  <c r="BM87" i="44"/>
  <c r="BL87" i="44"/>
  <c r="AW87" i="44"/>
  <c r="AV87" i="44"/>
  <c r="AG87" i="44"/>
  <c r="AF87" i="44"/>
  <c r="Q87" i="44"/>
  <c r="P87" i="44"/>
  <c r="CC86" i="44"/>
  <c r="CB86" i="44"/>
  <c r="BM86" i="44"/>
  <c r="BL86" i="44"/>
  <c r="AW86" i="44"/>
  <c r="AV86" i="44"/>
  <c r="AG86" i="44"/>
  <c r="AF86" i="44"/>
  <c r="P86" i="44"/>
  <c r="CC85" i="44"/>
  <c r="CB85" i="44"/>
  <c r="BM85" i="44"/>
  <c r="BL85" i="44"/>
  <c r="AW85" i="44"/>
  <c r="AV85" i="44"/>
  <c r="AG85" i="44"/>
  <c r="AF85" i="44"/>
  <c r="Q85" i="44"/>
  <c r="CC84" i="44"/>
  <c r="CB84" i="44"/>
  <c r="BM84" i="44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X82" i="44" s="1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BM80" i="44"/>
  <c r="BL80" i="44"/>
  <c r="AW80" i="44"/>
  <c r="AV80" i="44"/>
  <c r="AG80" i="44"/>
  <c r="AF80" i="44"/>
  <c r="Q80" i="44"/>
  <c r="P80" i="44"/>
  <c r="CC79" i="44"/>
  <c r="CB79" i="44"/>
  <c r="CD79" i="44" s="1"/>
  <c r="BM79" i="44"/>
  <c r="BL79" i="44"/>
  <c r="AW79" i="44"/>
  <c r="AV79" i="44"/>
  <c r="AG79" i="44"/>
  <c r="AF79" i="44"/>
  <c r="Q79" i="44"/>
  <c r="P79" i="44"/>
  <c r="CC78" i="44"/>
  <c r="CB78" i="44"/>
  <c r="BM78" i="44"/>
  <c r="BL78" i="44"/>
  <c r="AW78" i="44"/>
  <c r="AV78" i="44"/>
  <c r="AG78" i="44"/>
  <c r="AF78" i="44"/>
  <c r="P78" i="44"/>
  <c r="CC77" i="44"/>
  <c r="CB77" i="44"/>
  <c r="BM77" i="44"/>
  <c r="BL77" i="44"/>
  <c r="AW77" i="44"/>
  <c r="AV77" i="44"/>
  <c r="AG77" i="44"/>
  <c r="AF77" i="44"/>
  <c r="Q77" i="44"/>
  <c r="CC76" i="44"/>
  <c r="CB76" i="44"/>
  <c r="BM76" i="44"/>
  <c r="BL76" i="44"/>
  <c r="AW76" i="44"/>
  <c r="AX76" i="44" s="1"/>
  <c r="AV76" i="44"/>
  <c r="AG76" i="44"/>
  <c r="AF76" i="44"/>
  <c r="Q76" i="44"/>
  <c r="P76" i="44"/>
  <c r="CC75" i="44"/>
  <c r="CB75" i="44"/>
  <c r="BM75" i="44"/>
  <c r="BL75" i="44"/>
  <c r="AW75" i="44"/>
  <c r="AV75" i="44"/>
  <c r="AG75" i="44"/>
  <c r="AF75" i="44"/>
  <c r="Q75" i="44"/>
  <c r="P75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AW72" i="44"/>
  <c r="AV72" i="44"/>
  <c r="AX72" i="44" s="1"/>
  <c r="AG72" i="44"/>
  <c r="AF72" i="44"/>
  <c r="Q72" i="44"/>
  <c r="P72" i="44"/>
  <c r="CC71" i="44"/>
  <c r="CB71" i="44"/>
  <c r="BM71" i="44"/>
  <c r="BL71" i="44"/>
  <c r="AW71" i="44"/>
  <c r="AV71" i="44"/>
  <c r="AG71" i="44"/>
  <c r="AF71" i="44"/>
  <c r="Q71" i="44"/>
  <c r="CC70" i="44"/>
  <c r="CB70" i="44"/>
  <c r="BM70" i="44"/>
  <c r="BL70" i="44"/>
  <c r="AW70" i="44"/>
  <c r="AV70" i="44"/>
  <c r="AG70" i="44"/>
  <c r="AF70" i="44"/>
  <c r="Q70" i="44"/>
  <c r="P70" i="44"/>
  <c r="CC69" i="44"/>
  <c r="CB69" i="44"/>
  <c r="BM69" i="44"/>
  <c r="BL69" i="44"/>
  <c r="AW69" i="44"/>
  <c r="AV69" i="44"/>
  <c r="AG69" i="44"/>
  <c r="AF69" i="44"/>
  <c r="P69" i="44"/>
  <c r="CC68" i="44"/>
  <c r="CB68" i="44"/>
  <c r="BM68" i="44"/>
  <c r="BL68" i="44"/>
  <c r="AW68" i="44"/>
  <c r="AV68" i="44"/>
  <c r="AG68" i="44"/>
  <c r="AF68" i="44"/>
  <c r="Q68" i="44"/>
  <c r="CC67" i="44"/>
  <c r="CB67" i="44"/>
  <c r="BM67" i="44"/>
  <c r="BL67" i="44"/>
  <c r="AW67" i="44"/>
  <c r="AV67" i="44"/>
  <c r="AX67" i="44" s="1"/>
  <c r="AG67" i="44"/>
  <c r="AF67" i="44"/>
  <c r="Q67" i="44"/>
  <c r="P67" i="44"/>
  <c r="CC66" i="44"/>
  <c r="CB66" i="44"/>
  <c r="BM66" i="44"/>
  <c r="BL66" i="44"/>
  <c r="AW66" i="44"/>
  <c r="AV66" i="44"/>
  <c r="AX66" i="44" s="1"/>
  <c r="AG66" i="44"/>
  <c r="AF66" i="44"/>
  <c r="P66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P62" i="44"/>
  <c r="CC61" i="44"/>
  <c r="CB61" i="44"/>
  <c r="BM61" i="44"/>
  <c r="BL61" i="44"/>
  <c r="AW61" i="44"/>
  <c r="AV61" i="44"/>
  <c r="AG61" i="44"/>
  <c r="AF61" i="44"/>
  <c r="Q61" i="44"/>
  <c r="CC60" i="44"/>
  <c r="CB60" i="44"/>
  <c r="BM60" i="44"/>
  <c r="BL60" i="44"/>
  <c r="AW60" i="44"/>
  <c r="AV60" i="44"/>
  <c r="AG60" i="44"/>
  <c r="AF60" i="44"/>
  <c r="Q60" i="44"/>
  <c r="P60" i="44"/>
  <c r="CC59" i="44"/>
  <c r="CB59" i="44"/>
  <c r="BM59" i="44"/>
  <c r="BL59" i="44"/>
  <c r="AW59" i="44"/>
  <c r="AV59" i="44"/>
  <c r="AG59" i="44"/>
  <c r="AF59" i="44"/>
  <c r="P59" i="44"/>
  <c r="CC58" i="44"/>
  <c r="CB58" i="44"/>
  <c r="BM58" i="44"/>
  <c r="BL58" i="44"/>
  <c r="AW58" i="44"/>
  <c r="AV58" i="44"/>
  <c r="AG58" i="44"/>
  <c r="AF58" i="44"/>
  <c r="Q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X54" i="44" s="1"/>
  <c r="AG54" i="44"/>
  <c r="AF54" i="44"/>
  <c r="Q54" i="44"/>
  <c r="P54" i="44"/>
  <c r="R54" i="44" s="1"/>
  <c r="CC53" i="44"/>
  <c r="CB53" i="44"/>
  <c r="BM53" i="44"/>
  <c r="BL53" i="44"/>
  <c r="AW53" i="44"/>
  <c r="AV53" i="44"/>
  <c r="AG53" i="44"/>
  <c r="AF53" i="44"/>
  <c r="Q53" i="44"/>
  <c r="CC52" i="44"/>
  <c r="CB52" i="44"/>
  <c r="BM52" i="44"/>
  <c r="BL52" i="44"/>
  <c r="AW52" i="44"/>
  <c r="AV52" i="44"/>
  <c r="AG52" i="44"/>
  <c r="AF52" i="44"/>
  <c r="Q52" i="44"/>
  <c r="P52" i="44"/>
  <c r="CC51" i="44"/>
  <c r="CB51" i="44"/>
  <c r="BM51" i="44"/>
  <c r="BL51" i="44"/>
  <c r="AW51" i="44"/>
  <c r="AV51" i="44"/>
  <c r="AG51" i="44"/>
  <c r="AF51" i="44"/>
  <c r="P51" i="44"/>
  <c r="CC50" i="44"/>
  <c r="CB50" i="44"/>
  <c r="BM50" i="44"/>
  <c r="BL50" i="44"/>
  <c r="AW50" i="44"/>
  <c r="AV50" i="44"/>
  <c r="AG50" i="44"/>
  <c r="AF50" i="44"/>
  <c r="Q50" i="44"/>
  <c r="CC49" i="44"/>
  <c r="CB49" i="44"/>
  <c r="BM49" i="44"/>
  <c r="BL49" i="44"/>
  <c r="AW49" i="44"/>
  <c r="AV49" i="44"/>
  <c r="AG49" i="44"/>
  <c r="AF49" i="44"/>
  <c r="Q49" i="44"/>
  <c r="P49" i="44"/>
  <c r="CC48" i="44"/>
  <c r="CB48" i="44"/>
  <c r="BM48" i="44"/>
  <c r="BL48" i="44"/>
  <c r="AW48" i="44"/>
  <c r="AV48" i="44"/>
  <c r="AG48" i="44"/>
  <c r="AF48" i="44"/>
  <c r="P48" i="44"/>
  <c r="CC47" i="44"/>
  <c r="CB47" i="44"/>
  <c r="BM47" i="44"/>
  <c r="BL47" i="44"/>
  <c r="AW47" i="44"/>
  <c r="AV47" i="44"/>
  <c r="AX47" i="44" s="1"/>
  <c r="AG47" i="44"/>
  <c r="AF47" i="44"/>
  <c r="Q47" i="44"/>
  <c r="P47" i="44"/>
  <c r="CC46" i="44"/>
  <c r="CB46" i="44"/>
  <c r="BM46" i="44"/>
  <c r="BL46" i="44"/>
  <c r="AW46" i="44"/>
  <c r="AV46" i="44"/>
  <c r="AG46" i="44"/>
  <c r="AF46" i="44"/>
  <c r="Q46" i="44"/>
  <c r="P46" i="44"/>
  <c r="CC45" i="44"/>
  <c r="CB45" i="44"/>
  <c r="BM45" i="44"/>
  <c r="BL45" i="44"/>
  <c r="AW45" i="44"/>
  <c r="AV45" i="44"/>
  <c r="AG45" i="44"/>
  <c r="AF45" i="44"/>
  <c r="Q45" i="44"/>
  <c r="CC44" i="44"/>
  <c r="CB44" i="44"/>
  <c r="BM44" i="44"/>
  <c r="BL44" i="44"/>
  <c r="AW44" i="44"/>
  <c r="AV44" i="44"/>
  <c r="AG44" i="44"/>
  <c r="AF44" i="44"/>
  <c r="Q44" i="44"/>
  <c r="P44" i="44"/>
  <c r="CC43" i="44"/>
  <c r="CB43" i="44"/>
  <c r="BM43" i="44"/>
  <c r="BL43" i="44"/>
  <c r="AW43" i="44"/>
  <c r="AV43" i="44"/>
  <c r="AX43" i="44" s="1"/>
  <c r="AG43" i="44"/>
  <c r="AF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Q41" i="44"/>
  <c r="P41" i="44"/>
  <c r="CC40" i="44"/>
  <c r="CB40" i="44"/>
  <c r="BM40" i="44"/>
  <c r="BL40" i="44"/>
  <c r="AW40" i="44"/>
  <c r="AV40" i="44"/>
  <c r="AG40" i="44"/>
  <c r="AF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P38" i="44"/>
  <c r="CC37" i="44"/>
  <c r="CB37" i="44"/>
  <c r="BM37" i="44"/>
  <c r="BL37" i="44"/>
  <c r="AW37" i="44"/>
  <c r="AV37" i="44"/>
  <c r="AG37" i="44"/>
  <c r="AF37" i="44"/>
  <c r="Q37" i="44"/>
  <c r="CC36" i="44"/>
  <c r="CB36" i="44"/>
  <c r="BM36" i="44"/>
  <c r="BL36" i="44"/>
  <c r="AW36" i="44"/>
  <c r="AV36" i="44"/>
  <c r="AG36" i="44"/>
  <c r="AF36" i="44"/>
  <c r="Q36" i="44"/>
  <c r="P36" i="44"/>
  <c r="R36" i="44" s="1"/>
  <c r="CC35" i="44"/>
  <c r="CB35" i="44"/>
  <c r="BM35" i="44"/>
  <c r="BL35" i="44"/>
  <c r="AW35" i="44"/>
  <c r="AV35" i="44"/>
  <c r="AX35" i="44" s="1"/>
  <c r="AG35" i="44"/>
  <c r="AF35" i="44"/>
  <c r="Q35" i="44"/>
  <c r="P35" i="44"/>
  <c r="CC34" i="44"/>
  <c r="CB34" i="44"/>
  <c r="BM34" i="44"/>
  <c r="BL34" i="44"/>
  <c r="AW34" i="44"/>
  <c r="AV34" i="44"/>
  <c r="AG34" i="44"/>
  <c r="AF34" i="44"/>
  <c r="Q34" i="44"/>
  <c r="CC33" i="44"/>
  <c r="CB33" i="44"/>
  <c r="BM33" i="44"/>
  <c r="BL33" i="44"/>
  <c r="AW33" i="44"/>
  <c r="AV33" i="44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P30" i="44"/>
  <c r="CC29" i="44"/>
  <c r="CB29" i="44"/>
  <c r="BM29" i="44"/>
  <c r="BL29" i="44"/>
  <c r="AW29" i="44"/>
  <c r="AV29" i="44"/>
  <c r="AG29" i="44"/>
  <c r="AF29" i="44"/>
  <c r="Q29" i="44"/>
  <c r="CC28" i="44"/>
  <c r="CB28" i="44"/>
  <c r="BM28" i="44"/>
  <c r="BL28" i="44"/>
  <c r="AW28" i="44"/>
  <c r="AV28" i="44"/>
  <c r="AG28" i="44"/>
  <c r="AF28" i="44"/>
  <c r="Q28" i="44"/>
  <c r="P28" i="44"/>
  <c r="CC27" i="44"/>
  <c r="CB27" i="44"/>
  <c r="BM27" i="44"/>
  <c r="BL27" i="44"/>
  <c r="AW27" i="44"/>
  <c r="AV27" i="44"/>
  <c r="AG27" i="44"/>
  <c r="AF27" i="44"/>
  <c r="P27" i="44"/>
  <c r="CC26" i="44"/>
  <c r="CB26" i="44"/>
  <c r="BM26" i="44"/>
  <c r="BL26" i="44"/>
  <c r="AW26" i="44"/>
  <c r="AV26" i="44"/>
  <c r="AG26" i="44"/>
  <c r="AF26" i="44"/>
  <c r="Q26" i="44"/>
  <c r="CC25" i="44"/>
  <c r="CB25" i="44"/>
  <c r="BM25" i="44"/>
  <c r="BL25" i="44"/>
  <c r="AW25" i="44"/>
  <c r="AV25" i="44"/>
  <c r="AG25" i="44"/>
  <c r="AF25" i="44"/>
  <c r="Q25" i="44"/>
  <c r="P25" i="44"/>
  <c r="CC24" i="44"/>
  <c r="CB24" i="44"/>
  <c r="BM24" i="44"/>
  <c r="BL24" i="44"/>
  <c r="AW24" i="44"/>
  <c r="AV24" i="44"/>
  <c r="AG24" i="44"/>
  <c r="AF24" i="44"/>
  <c r="P24" i="44"/>
  <c r="CC23" i="44"/>
  <c r="CB23" i="44"/>
  <c r="BM23" i="44"/>
  <c r="BL23" i="44"/>
  <c r="AW23" i="44"/>
  <c r="AV23" i="44"/>
  <c r="AX23" i="44" s="1"/>
  <c r="AG23" i="44"/>
  <c r="AF23" i="44"/>
  <c r="Q23" i="44"/>
  <c r="P23" i="44"/>
  <c r="CC22" i="44"/>
  <c r="CB22" i="44"/>
  <c r="BM22" i="44"/>
  <c r="BL22" i="44"/>
  <c r="AW22" i="44"/>
  <c r="AV22" i="44"/>
  <c r="AG22" i="44"/>
  <c r="AF22" i="44"/>
  <c r="Q22" i="44"/>
  <c r="P22" i="44"/>
  <c r="CC21" i="44"/>
  <c r="CB21" i="44"/>
  <c r="BM21" i="44"/>
  <c r="BL21" i="44"/>
  <c r="AW21" i="44"/>
  <c r="AV21" i="44"/>
  <c r="AG21" i="44"/>
  <c r="AF21" i="44"/>
  <c r="Q21" i="44"/>
  <c r="CC20" i="44"/>
  <c r="CB20" i="44"/>
  <c r="BM20" i="44"/>
  <c r="BL20" i="44"/>
  <c r="AW20" i="44"/>
  <c r="AV20" i="44"/>
  <c r="AG20" i="44"/>
  <c r="AF20" i="44"/>
  <c r="Q20" i="44"/>
  <c r="P20" i="44"/>
  <c r="CC16" i="44"/>
  <c r="CB16" i="44"/>
  <c r="BM16" i="44"/>
  <c r="BM114" i="44" s="1"/>
  <c r="BL16" i="44"/>
  <c r="BL120" i="44" s="1"/>
  <c r="AW16" i="44"/>
  <c r="AW114" i="44" s="1"/>
  <c r="AV16" i="44"/>
  <c r="AG16" i="44"/>
  <c r="AF16" i="44"/>
  <c r="Q16" i="44"/>
  <c r="P16" i="44"/>
  <c r="CC15" i="44"/>
  <c r="CB15" i="44"/>
  <c r="BM15" i="44"/>
  <c r="BL15" i="44"/>
  <c r="AW15" i="44"/>
  <c r="AV15" i="44"/>
  <c r="AG15" i="44"/>
  <c r="AF15" i="44"/>
  <c r="Q15" i="44"/>
  <c r="P15" i="44"/>
  <c r="CC14" i="44"/>
  <c r="CB14" i="44"/>
  <c r="BM14" i="44"/>
  <c r="BL14" i="44"/>
  <c r="AW14" i="44"/>
  <c r="AV14" i="44"/>
  <c r="AG14" i="44"/>
  <c r="AF14" i="44"/>
  <c r="CC13" i="44"/>
  <c r="CB13" i="44"/>
  <c r="BM13" i="44"/>
  <c r="BL13" i="44"/>
  <c r="AW13" i="44"/>
  <c r="AV13" i="44"/>
  <c r="AG13" i="44"/>
  <c r="AF13" i="44"/>
  <c r="Q13" i="44"/>
  <c r="P13" i="44"/>
  <c r="CC12" i="44"/>
  <c r="CB12" i="44"/>
  <c r="BM12" i="44"/>
  <c r="BL12" i="44"/>
  <c r="AW12" i="44"/>
  <c r="AV12" i="44"/>
  <c r="AG12" i="44"/>
  <c r="AF12" i="44"/>
  <c r="Q12" i="44"/>
  <c r="P12" i="44"/>
  <c r="CC11" i="44"/>
  <c r="CB11" i="44"/>
  <c r="BM11" i="44"/>
  <c r="BL11" i="44"/>
  <c r="AW11" i="44"/>
  <c r="AV11" i="44"/>
  <c r="AG11" i="44"/>
  <c r="AF11" i="44"/>
  <c r="P11" i="44"/>
  <c r="CC10" i="44"/>
  <c r="CC112" i="44" s="1"/>
  <c r="CB10" i="44"/>
  <c r="BM10" i="44"/>
  <c r="BM112" i="44" s="1"/>
  <c r="BL10" i="44"/>
  <c r="AW10" i="44"/>
  <c r="AV10" i="44"/>
  <c r="AV112" i="44" s="1"/>
  <c r="AG10" i="44"/>
  <c r="AF10" i="44"/>
  <c r="AF112" i="44" s="1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2" i="52"/>
  <c r="AG63" i="52"/>
  <c r="CV8" i="44"/>
  <c r="CX8" i="44"/>
  <c r="DB8" i="44"/>
  <c r="CV9" i="44"/>
  <c r="CX9" i="44"/>
  <c r="CV10" i="44"/>
  <c r="CX10" i="44"/>
  <c r="CV11" i="44"/>
  <c r="CX11" i="44"/>
  <c r="DB11" i="44"/>
  <c r="CV12" i="44"/>
  <c r="CX12" i="44"/>
  <c r="DB12" i="44"/>
  <c r="DD12" i="44"/>
  <c r="CV13" i="44"/>
  <c r="CX13" i="44"/>
  <c r="DB13" i="44"/>
  <c r="DD13" i="44"/>
  <c r="CV14" i="44"/>
  <c r="CX14" i="44"/>
  <c r="DD14" i="44"/>
  <c r="CV15" i="44"/>
  <c r="CX15" i="44"/>
  <c r="DB15" i="44"/>
  <c r="DD15" i="44"/>
  <c r="CV20" i="44"/>
  <c r="CX20" i="44"/>
  <c r="DB20" i="44"/>
  <c r="DD20" i="44"/>
  <c r="CV21" i="44"/>
  <c r="CX21" i="44"/>
  <c r="DD21" i="44"/>
  <c r="CV22" i="44"/>
  <c r="CX22" i="44"/>
  <c r="DB22" i="44"/>
  <c r="DD22" i="44"/>
  <c r="CV23" i="44"/>
  <c r="CX23" i="44"/>
  <c r="DB23" i="44"/>
  <c r="DD23" i="44"/>
  <c r="CV24" i="44"/>
  <c r="CX24" i="44"/>
  <c r="DB24" i="44"/>
  <c r="DD24" i="44"/>
  <c r="CV25" i="44"/>
  <c r="CX25" i="44"/>
  <c r="DB25" i="44"/>
  <c r="DD25" i="44"/>
  <c r="CV26" i="44"/>
  <c r="CX26" i="44"/>
  <c r="DD26" i="44"/>
  <c r="CV27" i="44"/>
  <c r="CX27" i="44"/>
  <c r="DB27" i="44"/>
  <c r="CV28" i="44"/>
  <c r="CX28" i="44"/>
  <c r="DB28" i="44"/>
  <c r="DD28" i="44"/>
  <c r="CV29" i="44"/>
  <c r="CX29" i="44"/>
  <c r="DD29" i="44"/>
  <c r="CV30" i="44"/>
  <c r="CX30" i="44"/>
  <c r="DB30" i="44"/>
  <c r="DD30" i="44"/>
  <c r="CV31" i="44"/>
  <c r="CX31" i="44"/>
  <c r="DB31" i="44"/>
  <c r="DD31" i="44"/>
  <c r="CV32" i="44"/>
  <c r="CX32" i="44"/>
  <c r="DB32" i="44"/>
  <c r="DD32" i="44"/>
  <c r="CV33" i="44"/>
  <c r="CX33" i="44"/>
  <c r="DB33" i="44"/>
  <c r="DD33" i="44"/>
  <c r="CV34" i="44"/>
  <c r="CX34" i="44"/>
  <c r="DD34" i="44"/>
  <c r="CV35" i="44"/>
  <c r="CX35" i="44"/>
  <c r="DB35" i="44"/>
  <c r="CV36" i="44"/>
  <c r="CX36" i="44"/>
  <c r="DB36" i="44"/>
  <c r="DD36" i="44"/>
  <c r="CV37" i="44"/>
  <c r="CX37" i="44"/>
  <c r="DD37" i="44"/>
  <c r="CV38" i="44"/>
  <c r="CX38" i="44"/>
  <c r="DB38" i="44"/>
  <c r="DD38" i="44"/>
  <c r="CV39" i="44"/>
  <c r="CX39" i="44"/>
  <c r="DB39" i="44"/>
  <c r="DD39" i="44"/>
  <c r="CV40" i="44"/>
  <c r="CX40" i="44"/>
  <c r="DB40" i="44"/>
  <c r="DD40" i="44"/>
  <c r="CV41" i="44"/>
  <c r="CX41" i="44"/>
  <c r="DB41" i="44"/>
  <c r="DD41" i="44"/>
  <c r="CV42" i="44"/>
  <c r="CX42" i="44"/>
  <c r="DD42" i="44"/>
  <c r="CV43" i="44"/>
  <c r="CX43" i="44"/>
  <c r="DB43" i="44"/>
  <c r="CV44" i="44"/>
  <c r="CX44" i="44"/>
  <c r="DB44" i="44"/>
  <c r="DD44" i="44"/>
  <c r="CV45" i="44"/>
  <c r="CX45" i="44"/>
  <c r="DD45" i="44"/>
  <c r="CV46" i="44"/>
  <c r="CX46" i="44"/>
  <c r="DB46" i="44"/>
  <c r="DD46" i="44"/>
  <c r="CV47" i="44"/>
  <c r="CX47" i="44"/>
  <c r="DB47" i="44"/>
  <c r="DD47" i="44"/>
  <c r="CV48" i="44"/>
  <c r="CX48" i="44"/>
  <c r="DB48" i="44"/>
  <c r="DD48" i="44"/>
  <c r="CV49" i="44"/>
  <c r="CX49" i="44"/>
  <c r="DB49" i="44"/>
  <c r="DD49" i="44"/>
  <c r="CV50" i="44"/>
  <c r="CX50" i="44"/>
  <c r="DD50" i="44"/>
  <c r="CV51" i="44"/>
  <c r="CX51" i="44"/>
  <c r="DB51" i="44"/>
  <c r="CV52" i="44"/>
  <c r="CX52" i="44"/>
  <c r="DB52" i="44"/>
  <c r="DD52" i="44"/>
  <c r="CV53" i="44"/>
  <c r="CX53" i="44"/>
  <c r="DD53" i="44"/>
  <c r="CV54" i="44"/>
  <c r="CX54" i="44"/>
  <c r="DB54" i="44"/>
  <c r="DD54" i="44"/>
  <c r="CV55" i="44"/>
  <c r="CX55" i="44"/>
  <c r="DB55" i="44"/>
  <c r="DD55" i="44"/>
  <c r="CV56" i="44"/>
  <c r="CX56" i="44"/>
  <c r="DB56" i="44"/>
  <c r="DD56" i="44"/>
  <c r="CV57" i="44"/>
  <c r="CX57" i="44"/>
  <c r="DB57" i="44"/>
  <c r="DD57" i="44"/>
  <c r="CV58" i="44"/>
  <c r="CX58" i="44"/>
  <c r="DD58" i="44"/>
  <c r="CV59" i="44"/>
  <c r="CX59" i="44"/>
  <c r="DB59" i="44"/>
  <c r="CV60" i="44"/>
  <c r="CX60" i="44"/>
  <c r="DB60" i="44"/>
  <c r="DD60" i="44"/>
  <c r="CV62" i="44"/>
  <c r="CX62" i="44"/>
  <c r="DB62" i="44"/>
  <c r="DD62" i="44"/>
  <c r="CV66" i="44"/>
  <c r="CX66" i="44"/>
  <c r="DB66" i="44"/>
  <c r="DD66" i="44"/>
  <c r="CV67" i="44"/>
  <c r="CX67" i="44"/>
  <c r="DB67" i="44"/>
  <c r="DD67" i="44"/>
  <c r="CV68" i="44"/>
  <c r="CX68" i="44"/>
  <c r="DD68" i="44"/>
  <c r="CV69" i="44"/>
  <c r="CX69" i="44"/>
  <c r="DB69" i="44"/>
  <c r="CV70" i="44"/>
  <c r="CX70" i="44"/>
  <c r="DB70" i="44"/>
  <c r="DD70" i="44"/>
  <c r="CV71" i="44"/>
  <c r="CX71" i="44"/>
  <c r="DD71" i="44"/>
  <c r="CV72" i="44"/>
  <c r="CX72" i="44"/>
  <c r="DB72" i="44"/>
  <c r="DD72" i="44"/>
  <c r="CV75" i="44"/>
  <c r="CX75" i="44"/>
  <c r="DB75" i="44"/>
  <c r="CV76" i="44"/>
  <c r="CX76" i="44"/>
  <c r="DB76" i="44"/>
  <c r="DD76" i="44"/>
  <c r="CV77" i="44"/>
  <c r="CX77" i="44"/>
  <c r="DD77" i="44"/>
  <c r="CV78" i="44"/>
  <c r="CX78" i="44"/>
  <c r="DB78" i="44"/>
  <c r="CV79" i="44"/>
  <c r="CX79" i="44"/>
  <c r="DB79" i="44"/>
  <c r="DD79" i="44"/>
  <c r="CV80" i="44"/>
  <c r="CX80" i="44"/>
  <c r="DD80" i="44"/>
  <c r="CV81" i="44"/>
  <c r="CX81" i="44"/>
  <c r="DB81" i="44"/>
  <c r="DD81" i="44"/>
  <c r="CV82" i="44"/>
  <c r="CX82" i="44"/>
  <c r="DB82" i="44"/>
  <c r="DD82" i="44"/>
  <c r="CV83" i="44"/>
  <c r="CX83" i="44"/>
  <c r="DB83" i="44"/>
  <c r="CV84" i="44"/>
  <c r="CX84" i="44"/>
  <c r="DB84" i="44"/>
  <c r="DD84" i="44"/>
  <c r="CV85" i="44"/>
  <c r="CX85" i="44"/>
  <c r="DD85" i="44"/>
  <c r="CV86" i="44"/>
  <c r="CX86" i="44"/>
  <c r="DB86" i="44"/>
  <c r="CV87" i="44"/>
  <c r="CX87" i="44"/>
  <c r="DB87" i="44"/>
  <c r="DD87" i="44"/>
  <c r="CV88" i="44"/>
  <c r="CX88" i="44"/>
  <c r="DD88" i="44"/>
  <c r="CV89" i="44"/>
  <c r="CX89" i="44"/>
  <c r="DB89" i="44"/>
  <c r="DD89" i="44"/>
  <c r="CV90" i="44"/>
  <c r="CX90" i="44"/>
  <c r="DB90" i="44"/>
  <c r="DD90" i="44"/>
  <c r="CV91" i="44"/>
  <c r="CX91" i="44"/>
  <c r="DB91" i="44"/>
  <c r="CV92" i="44"/>
  <c r="CX92" i="44"/>
  <c r="DB92" i="44"/>
  <c r="DD92" i="44"/>
  <c r="CV93" i="44"/>
  <c r="CX93" i="44"/>
  <c r="DD93" i="44"/>
  <c r="CV94" i="44"/>
  <c r="CX94" i="44"/>
  <c r="DB94" i="44"/>
  <c r="CV98" i="44"/>
  <c r="CX98" i="44"/>
  <c r="DB98" i="44"/>
  <c r="DD98" i="44"/>
  <c r="CV99" i="44"/>
  <c r="CX99" i="44"/>
  <c r="DB99" i="44"/>
  <c r="DD99" i="44"/>
  <c r="CV100" i="44"/>
  <c r="CX100" i="44"/>
  <c r="DB100" i="44"/>
  <c r="CV105" i="44"/>
  <c r="CX105" i="44"/>
  <c r="DB105" i="44"/>
  <c r="CV106" i="44"/>
  <c r="CX106" i="44"/>
  <c r="DB106" i="44"/>
  <c r="DD106" i="44"/>
  <c r="CV107" i="44"/>
  <c r="CX107" i="44"/>
  <c r="DD107" i="44"/>
  <c r="CV110" i="44"/>
  <c r="CX110" i="44"/>
  <c r="DB110" i="44"/>
  <c r="DD110" i="44"/>
  <c r="CV111" i="44"/>
  <c r="CX111" i="44"/>
  <c r="DD111" i="44"/>
  <c r="CS112" i="44" l="1"/>
  <c r="CT11" i="44"/>
  <c r="CT15" i="44"/>
  <c r="CT22" i="44"/>
  <c r="CT26" i="44"/>
  <c r="CT30" i="44"/>
  <c r="CT34" i="44"/>
  <c r="CT38" i="44"/>
  <c r="CT42" i="44"/>
  <c r="CT46" i="44"/>
  <c r="CT50" i="44"/>
  <c r="CT54" i="44"/>
  <c r="CT58" i="44"/>
  <c r="CT62" i="44"/>
  <c r="CT68" i="44"/>
  <c r="CT77" i="44"/>
  <c r="CT81" i="44"/>
  <c r="CT85" i="44"/>
  <c r="CT93" i="44"/>
  <c r="CT110" i="44"/>
  <c r="CD56" i="44"/>
  <c r="AX33" i="44"/>
  <c r="AG112" i="44"/>
  <c r="R110" i="44"/>
  <c r="CS120" i="44"/>
  <c r="CD51" i="44"/>
  <c r="CD75" i="44"/>
  <c r="CD80" i="44"/>
  <c r="BN12" i="44"/>
  <c r="BN35" i="44"/>
  <c r="BN72" i="44"/>
  <c r="BN98" i="44"/>
  <c r="BN107" i="44"/>
  <c r="BN22" i="44"/>
  <c r="BL112" i="44"/>
  <c r="BN28" i="44"/>
  <c r="BN84" i="44"/>
  <c r="BN24" i="44"/>
  <c r="BN71" i="44"/>
  <c r="BN76" i="44"/>
  <c r="AX68" i="44"/>
  <c r="AX79" i="44"/>
  <c r="AH15" i="44"/>
  <c r="AH47" i="44"/>
  <c r="P114" i="44"/>
  <c r="R12" i="44"/>
  <c r="AH46" i="44"/>
  <c r="DL131" i="44"/>
  <c r="Q114" i="44"/>
  <c r="BN31" i="44"/>
  <c r="AH38" i="44"/>
  <c r="CD44" i="44"/>
  <c r="BN67" i="44"/>
  <c r="AX93" i="44"/>
  <c r="CT45" i="44"/>
  <c r="CT49" i="44"/>
  <c r="CT71" i="44"/>
  <c r="CT76" i="44"/>
  <c r="CT80" i="44"/>
  <c r="CT84" i="44"/>
  <c r="CT88" i="44"/>
  <c r="CT92" i="44"/>
  <c r="CT96" i="44"/>
  <c r="CT101" i="44"/>
  <c r="CT107" i="44"/>
  <c r="BN79" i="44"/>
  <c r="CD82" i="44"/>
  <c r="DL129" i="44"/>
  <c r="R22" i="44"/>
  <c r="BN29" i="44"/>
  <c r="CT8" i="44"/>
  <c r="CT47" i="44"/>
  <c r="CT51" i="44"/>
  <c r="CT55" i="44"/>
  <c r="CT69" i="44"/>
  <c r="CT99" i="44"/>
  <c r="CT111" i="44"/>
  <c r="DL128" i="44"/>
  <c r="CT44" i="44"/>
  <c r="CR120" i="44"/>
  <c r="DL132" i="44"/>
  <c r="CD37" i="44"/>
  <c r="CB114" i="44"/>
  <c r="CD66" i="44"/>
  <c r="CD71" i="44"/>
  <c r="CD81" i="44"/>
  <c r="CD96" i="44"/>
  <c r="CD12" i="44"/>
  <c r="BN9" i="44"/>
  <c r="BN80" i="44"/>
  <c r="BN48" i="44"/>
  <c r="DL130" i="44"/>
  <c r="BM118" i="44"/>
  <c r="BN60" i="44"/>
  <c r="BN13" i="44"/>
  <c r="BN41" i="44"/>
  <c r="AX22" i="44"/>
  <c r="AX37" i="44"/>
  <c r="AW122" i="44"/>
  <c r="AX94" i="44"/>
  <c r="AX42" i="44"/>
  <c r="AX11" i="44"/>
  <c r="AX38" i="44"/>
  <c r="AW118" i="44"/>
  <c r="AX71" i="44"/>
  <c r="AX20" i="44"/>
  <c r="AX25" i="44"/>
  <c r="AX106" i="44"/>
  <c r="AH42" i="44"/>
  <c r="AH87" i="44"/>
  <c r="AH27" i="44"/>
  <c r="AH83" i="44"/>
  <c r="R75" i="44"/>
  <c r="CR114" i="44"/>
  <c r="CS114" i="44"/>
  <c r="CR118" i="44"/>
  <c r="CT98" i="44"/>
  <c r="CR116" i="44"/>
  <c r="CT67" i="44"/>
  <c r="CS118" i="44"/>
  <c r="CR122" i="44"/>
  <c r="CS116" i="44"/>
  <c r="CS122" i="44"/>
  <c r="CT10" i="44"/>
  <c r="CT112" i="44" s="1"/>
  <c r="CT14" i="44"/>
  <c r="CT21" i="44"/>
  <c r="CT25" i="44"/>
  <c r="CT29" i="44"/>
  <c r="CT37" i="44"/>
  <c r="CT41" i="44"/>
  <c r="CT70" i="44"/>
  <c r="CT75" i="44"/>
  <c r="CT33" i="44"/>
  <c r="CT48" i="44"/>
  <c r="CT52" i="44"/>
  <c r="CT56" i="44"/>
  <c r="CT60" i="44"/>
  <c r="CT66" i="44"/>
  <c r="CT78" i="44"/>
  <c r="CT82" i="44"/>
  <c r="CT89" i="44"/>
  <c r="CT57" i="44"/>
  <c r="CT61" i="44"/>
  <c r="CT90" i="44"/>
  <c r="CT12" i="44"/>
  <c r="CT23" i="44"/>
  <c r="CT31" i="44"/>
  <c r="CT35" i="44"/>
  <c r="CR112" i="44"/>
  <c r="CT20" i="44"/>
  <c r="CT24" i="44"/>
  <c r="CT28" i="44"/>
  <c r="CT32" i="44"/>
  <c r="CT40" i="44"/>
  <c r="CT43" i="44"/>
  <c r="CT72" i="44"/>
  <c r="CT95" i="44"/>
  <c r="CC114" i="44"/>
  <c r="CD35" i="44"/>
  <c r="CD40" i="44"/>
  <c r="CD45" i="44"/>
  <c r="CD48" i="44"/>
  <c r="CD21" i="44"/>
  <c r="CD31" i="44"/>
  <c r="CD22" i="44"/>
  <c r="CD83" i="44"/>
  <c r="CB112" i="44"/>
  <c r="CD23" i="44"/>
  <c r="CD29" i="44"/>
  <c r="CD57" i="44"/>
  <c r="CD84" i="44"/>
  <c r="CC116" i="44"/>
  <c r="CD20" i="44"/>
  <c r="CD77" i="44"/>
  <c r="CD8" i="44"/>
  <c r="CD55" i="44"/>
  <c r="CD72" i="44"/>
  <c r="CD92" i="44"/>
  <c r="CC118" i="44"/>
  <c r="CD9" i="44"/>
  <c r="CD41" i="44"/>
  <c r="CD88" i="44"/>
  <c r="CD111" i="44"/>
  <c r="CB122" i="44"/>
  <c r="CD15" i="44"/>
  <c r="CD47" i="44"/>
  <c r="CD52" i="44"/>
  <c r="CD69" i="44"/>
  <c r="CC122" i="44"/>
  <c r="CD94" i="44"/>
  <c r="CC120" i="44"/>
  <c r="CB118" i="44"/>
  <c r="CD90" i="44"/>
  <c r="CB120" i="44"/>
  <c r="CD101" i="44"/>
  <c r="CB116" i="44"/>
  <c r="CD99" i="44"/>
  <c r="CD13" i="44"/>
  <c r="CD14" i="44"/>
  <c r="CD39" i="44"/>
  <c r="CD43" i="44"/>
  <c r="CD53" i="44"/>
  <c r="CD86" i="44"/>
  <c r="CD100" i="44"/>
  <c r="CD27" i="44"/>
  <c r="CD91" i="44"/>
  <c r="CD28" i="44"/>
  <c r="CD32" i="44"/>
  <c r="CD36" i="44"/>
  <c r="CD59" i="44"/>
  <c r="CD70" i="44"/>
  <c r="CD24" i="44"/>
  <c r="CD33" i="44"/>
  <c r="CD60" i="44"/>
  <c r="BN37" i="44"/>
  <c r="BN66" i="44"/>
  <c r="BN75" i="44"/>
  <c r="BN95" i="44"/>
  <c r="BN101" i="44"/>
  <c r="BL116" i="44"/>
  <c r="BN20" i="44"/>
  <c r="BN47" i="44"/>
  <c r="BN83" i="44"/>
  <c r="BN96" i="44"/>
  <c r="BM116" i="44"/>
  <c r="BN105" i="44"/>
  <c r="BN21" i="44"/>
  <c r="BN25" i="44"/>
  <c r="BN53" i="44"/>
  <c r="BN44" i="44"/>
  <c r="BN45" i="44"/>
  <c r="BN57" i="44"/>
  <c r="BL122" i="44"/>
  <c r="BN32" i="44"/>
  <c r="BN36" i="44"/>
  <c r="BN54" i="44"/>
  <c r="BM122" i="44"/>
  <c r="BN23" i="44"/>
  <c r="BN40" i="44"/>
  <c r="BN52" i="44"/>
  <c r="BN61" i="44"/>
  <c r="BN87" i="44"/>
  <c r="BL114" i="44"/>
  <c r="BM120" i="44"/>
  <c r="BN33" i="44"/>
  <c r="BN49" i="44"/>
  <c r="BN77" i="44"/>
  <c r="BN89" i="44"/>
  <c r="BN106" i="44"/>
  <c r="BN30" i="44"/>
  <c r="BN34" i="44"/>
  <c r="BN58" i="44"/>
  <c r="BN63" i="44"/>
  <c r="BN81" i="44"/>
  <c r="BN99" i="44"/>
  <c r="BN110" i="44"/>
  <c r="BN111" i="44"/>
  <c r="BN14" i="44"/>
  <c r="BN26" i="44"/>
  <c r="BN42" i="44"/>
  <c r="BN51" i="44"/>
  <c r="BN55" i="44"/>
  <c r="BL118" i="44"/>
  <c r="BN70" i="44"/>
  <c r="BN82" i="44"/>
  <c r="BN11" i="44"/>
  <c r="BN15" i="44"/>
  <c r="BN56" i="44"/>
  <c r="BN91" i="44"/>
  <c r="AX57" i="44"/>
  <c r="AX62" i="44"/>
  <c r="AX14" i="44"/>
  <c r="AX51" i="44"/>
  <c r="AX58" i="44"/>
  <c r="AV118" i="44"/>
  <c r="AV122" i="44"/>
  <c r="AX78" i="44"/>
  <c r="AX81" i="44"/>
  <c r="AX84" i="44"/>
  <c r="AX52" i="44"/>
  <c r="AW112" i="44"/>
  <c r="AX8" i="44"/>
  <c r="AX16" i="44"/>
  <c r="AX87" i="44"/>
  <c r="AW120" i="44"/>
  <c r="AV116" i="44"/>
  <c r="AX12" i="44"/>
  <c r="AX45" i="44"/>
  <c r="AX53" i="44"/>
  <c r="AX88" i="44"/>
  <c r="AX92" i="44"/>
  <c r="AW116" i="44"/>
  <c r="AX21" i="44"/>
  <c r="AX29" i="44"/>
  <c r="AX60" i="44"/>
  <c r="AX70" i="44"/>
  <c r="AX107" i="44"/>
  <c r="AX111" i="44"/>
  <c r="AX26" i="44"/>
  <c r="AX30" i="44"/>
  <c r="AX34" i="44"/>
  <c r="AX41" i="44"/>
  <c r="AX49" i="44"/>
  <c r="AX61" i="44"/>
  <c r="AX86" i="44"/>
  <c r="AX15" i="44"/>
  <c r="AX27" i="44"/>
  <c r="AX31" i="44"/>
  <c r="AX46" i="44"/>
  <c r="AX50" i="44"/>
  <c r="AX95" i="44"/>
  <c r="AX101" i="44"/>
  <c r="AV114" i="44"/>
  <c r="AV120" i="44"/>
  <c r="AX9" i="44"/>
  <c r="AX59" i="44"/>
  <c r="AX69" i="44"/>
  <c r="AX77" i="44"/>
  <c r="AX105" i="44"/>
  <c r="AH76" i="44"/>
  <c r="AF120" i="44"/>
  <c r="AH51" i="44"/>
  <c r="AH77" i="44"/>
  <c r="AH39" i="44"/>
  <c r="AH25" i="44"/>
  <c r="AH48" i="44"/>
  <c r="AH55" i="44"/>
  <c r="AG116" i="44"/>
  <c r="AF118" i="44"/>
  <c r="AF122" i="44"/>
  <c r="AH34" i="44"/>
  <c r="AH56" i="44"/>
  <c r="CX112" i="44"/>
  <c r="AH85" i="44"/>
  <c r="AH100" i="44"/>
  <c r="AH12" i="44"/>
  <c r="AH28" i="44"/>
  <c r="AH54" i="44"/>
  <c r="AH29" i="44"/>
  <c r="AH58" i="44"/>
  <c r="AH72" i="44"/>
  <c r="AH30" i="44"/>
  <c r="AH59" i="44"/>
  <c r="AG118" i="44"/>
  <c r="AG122" i="44"/>
  <c r="AH105" i="44"/>
  <c r="AH22" i="44"/>
  <c r="AH26" i="44"/>
  <c r="CV112" i="44"/>
  <c r="AH8" i="44"/>
  <c r="AF116" i="44"/>
  <c r="AG120" i="44"/>
  <c r="AH24" i="44"/>
  <c r="AH32" i="44"/>
  <c r="AH82" i="44"/>
  <c r="AH9" i="44"/>
  <c r="AH23" i="44"/>
  <c r="AH31" i="44"/>
  <c r="AH41" i="44"/>
  <c r="AH52" i="44"/>
  <c r="AH68" i="44"/>
  <c r="AH91" i="44"/>
  <c r="AH101" i="44"/>
  <c r="CZ70" i="44"/>
  <c r="AH13" i="44"/>
  <c r="AH35" i="44"/>
  <c r="AH49" i="44"/>
  <c r="AH66" i="44"/>
  <c r="AH69" i="44"/>
  <c r="AF114" i="44"/>
  <c r="AH50" i="44"/>
  <c r="AH70" i="44"/>
  <c r="AH75" i="44"/>
  <c r="AH78" i="44"/>
  <c r="AH81" i="44"/>
  <c r="AH98" i="44"/>
  <c r="AG114" i="44"/>
  <c r="AH11" i="44"/>
  <c r="AH43" i="44"/>
  <c r="AH89" i="44"/>
  <c r="CZ94" i="44"/>
  <c r="AH33" i="44"/>
  <c r="AH36" i="44"/>
  <c r="AH79" i="44"/>
  <c r="AH110" i="44"/>
  <c r="AH111" i="44"/>
  <c r="AH62" i="44"/>
  <c r="AH90" i="44"/>
  <c r="R20" i="44"/>
  <c r="R39" i="44"/>
  <c r="R47" i="44"/>
  <c r="R90" i="44"/>
  <c r="R52" i="44"/>
  <c r="DD112" i="44"/>
  <c r="N118" i="44"/>
  <c r="DK143" i="44" s="1"/>
  <c r="DD94" i="44"/>
  <c r="DF94" i="44" s="1"/>
  <c r="DB107" i="44"/>
  <c r="DF107" i="44" s="1"/>
  <c r="DB88" i="44"/>
  <c r="DF88" i="44" s="1"/>
  <c r="DB14" i="44"/>
  <c r="DF14" i="44" s="1"/>
  <c r="Q8" i="44"/>
  <c r="R8" i="44" s="1"/>
  <c r="P21" i="44"/>
  <c r="R21" i="44" s="1"/>
  <c r="Q24" i="44"/>
  <c r="R24" i="44" s="1"/>
  <c r="Q27" i="44"/>
  <c r="R27" i="44" s="1"/>
  <c r="R46" i="44"/>
  <c r="Q118" i="44"/>
  <c r="P68" i="44"/>
  <c r="R68" i="44" s="1"/>
  <c r="Q78" i="44"/>
  <c r="R78" i="44" s="1"/>
  <c r="R87" i="44"/>
  <c r="Q94" i="44"/>
  <c r="R94" i="44" s="1"/>
  <c r="J116" i="44"/>
  <c r="DD105" i="44"/>
  <c r="DF105" i="44" s="1"/>
  <c r="DD78" i="44"/>
  <c r="DE78" i="44" s="1"/>
  <c r="P71" i="44"/>
  <c r="R71" i="44" s="1"/>
  <c r="P111" i="44"/>
  <c r="P112" i="44" s="1"/>
  <c r="DB111" i="44"/>
  <c r="DC83" i="44" s="1"/>
  <c r="DB50" i="44"/>
  <c r="DF50" i="44" s="1"/>
  <c r="R28" i="44"/>
  <c r="R31" i="44"/>
  <c r="P34" i="44"/>
  <c r="R34" i="44" s="1"/>
  <c r="R55" i="44"/>
  <c r="P88" i="44"/>
  <c r="R88" i="44" s="1"/>
  <c r="Q91" i="44"/>
  <c r="R91" i="44" s="1"/>
  <c r="P120" i="44"/>
  <c r="Q105" i="44"/>
  <c r="R105" i="44" s="1"/>
  <c r="L116" i="44"/>
  <c r="P102" i="44"/>
  <c r="DB80" i="44"/>
  <c r="DD83" i="44"/>
  <c r="DD75" i="44"/>
  <c r="DE75" i="44" s="1"/>
  <c r="DD69" i="44"/>
  <c r="DD73" i="44" s="1"/>
  <c r="DD59" i="44"/>
  <c r="DF59" i="44" s="1"/>
  <c r="DD51" i="44"/>
  <c r="DF51" i="44" s="1"/>
  <c r="DD43" i="44"/>
  <c r="DE43" i="44" s="1"/>
  <c r="DD35" i="44"/>
  <c r="DF35" i="44" s="1"/>
  <c r="DD27" i="44"/>
  <c r="DD11" i="44"/>
  <c r="DF11" i="44" s="1"/>
  <c r="P37" i="44"/>
  <c r="R37" i="44" s="1"/>
  <c r="Q40" i="44"/>
  <c r="R40" i="44" s="1"/>
  <c r="Q43" i="44"/>
  <c r="R43" i="44" s="1"/>
  <c r="P58" i="44"/>
  <c r="R58" i="44" s="1"/>
  <c r="P61" i="44"/>
  <c r="R61" i="44" s="1"/>
  <c r="Q66" i="44"/>
  <c r="R66" i="44" s="1"/>
  <c r="Q120" i="44"/>
  <c r="Q100" i="44"/>
  <c r="R100" i="44" s="1"/>
  <c r="J122" i="44"/>
  <c r="DD86" i="44"/>
  <c r="DE86" i="44" s="1"/>
  <c r="Q59" i="44"/>
  <c r="R59" i="44" s="1"/>
  <c r="Q86" i="44"/>
  <c r="R86" i="44" s="1"/>
  <c r="DD91" i="44"/>
  <c r="DE91" i="44" s="1"/>
  <c r="DB93" i="44"/>
  <c r="DB85" i="44"/>
  <c r="DF85" i="44" s="1"/>
  <c r="DB77" i="44"/>
  <c r="DF77" i="44" s="1"/>
  <c r="DB53" i="44"/>
  <c r="DB45" i="44"/>
  <c r="DF45" i="44" s="1"/>
  <c r="DB29" i="44"/>
  <c r="DF29" i="44" s="1"/>
  <c r="DB21" i="44"/>
  <c r="Q69" i="44"/>
  <c r="R69" i="44" s="1"/>
  <c r="P122" i="44"/>
  <c r="P85" i="44"/>
  <c r="R85" i="44" s="1"/>
  <c r="P96" i="44"/>
  <c r="R96" i="44" s="1"/>
  <c r="R101" i="44"/>
  <c r="L122" i="44"/>
  <c r="DD100" i="44"/>
  <c r="DE100" i="44" s="1"/>
  <c r="R13" i="44"/>
  <c r="P26" i="44"/>
  <c r="R26" i="44" s="1"/>
  <c r="P29" i="44"/>
  <c r="R29" i="44" s="1"/>
  <c r="R32" i="44"/>
  <c r="P50" i="44"/>
  <c r="R50" i="44" s="1"/>
  <c r="R56" i="44"/>
  <c r="Q122" i="44"/>
  <c r="P77" i="44"/>
  <c r="R77" i="44" s="1"/>
  <c r="P107" i="44"/>
  <c r="R107" i="44" s="1"/>
  <c r="R11" i="44"/>
  <c r="P45" i="44"/>
  <c r="R45" i="44" s="1"/>
  <c r="DB68" i="44"/>
  <c r="DB73" i="44" s="1"/>
  <c r="DB58" i="44"/>
  <c r="DB42" i="44"/>
  <c r="DF42" i="44" s="1"/>
  <c r="DB34" i="44"/>
  <c r="DF34" i="44" s="1"/>
  <c r="DB26" i="44"/>
  <c r="P14" i="44"/>
  <c r="R14" i="44" s="1"/>
  <c r="Q48" i="44"/>
  <c r="R48" i="44" s="1"/>
  <c r="Q51" i="44"/>
  <c r="R51" i="44" s="1"/>
  <c r="P118" i="44"/>
  <c r="Q116" i="44"/>
  <c r="Q111" i="44"/>
  <c r="Q112" i="44" s="1"/>
  <c r="L118" i="44"/>
  <c r="R79" i="44"/>
  <c r="R92" i="44"/>
  <c r="R35" i="44"/>
  <c r="R62" i="44"/>
  <c r="R70" i="44"/>
  <c r="R63" i="44"/>
  <c r="R60" i="44"/>
  <c r="R23" i="44"/>
  <c r="CZ40" i="44"/>
  <c r="CZ34" i="44"/>
  <c r="R30" i="44"/>
  <c r="R38" i="44"/>
  <c r="R44" i="44"/>
  <c r="R106" i="44"/>
  <c r="R9" i="44"/>
  <c r="R53" i="44"/>
  <c r="R72" i="44"/>
  <c r="R76" i="44"/>
  <c r="CW67" i="44"/>
  <c r="R82" i="44"/>
  <c r="R83" i="44"/>
  <c r="R98" i="44"/>
  <c r="DF71" i="44"/>
  <c r="CT87" i="44"/>
  <c r="CT27" i="44"/>
  <c r="CT91" i="44"/>
  <c r="CT94" i="44"/>
  <c r="CT102" i="44"/>
  <c r="CT100" i="44"/>
  <c r="CT105" i="44"/>
  <c r="CT9" i="44"/>
  <c r="CT39" i="44"/>
  <c r="CT59" i="44"/>
  <c r="CT79" i="44"/>
  <c r="CT13" i="44"/>
  <c r="CT36" i="44"/>
  <c r="CT53" i="44"/>
  <c r="CT83" i="44"/>
  <c r="CT86" i="44"/>
  <c r="CT106" i="44"/>
  <c r="DF52" i="44"/>
  <c r="DF38" i="44"/>
  <c r="CD34" i="44"/>
  <c r="CD42" i="44"/>
  <c r="CD50" i="44"/>
  <c r="CD78" i="44"/>
  <c r="CD87" i="44"/>
  <c r="CD110" i="44"/>
  <c r="CZ32" i="44"/>
  <c r="CZ24" i="44"/>
  <c r="CZ22" i="44"/>
  <c r="CZ20" i="44"/>
  <c r="CZ14" i="44"/>
  <c r="CD58" i="44"/>
  <c r="CD67" i="44"/>
  <c r="CD76" i="44"/>
  <c r="CD105" i="44"/>
  <c r="CD16" i="44"/>
  <c r="CD25" i="44"/>
  <c r="CD73" i="44"/>
  <c r="CD85" i="44"/>
  <c r="CD89" i="44"/>
  <c r="CD38" i="44"/>
  <c r="CD54" i="44"/>
  <c r="CD61" i="44"/>
  <c r="CD63" i="44"/>
  <c r="CD68" i="44"/>
  <c r="CD106" i="44"/>
  <c r="CD10" i="44"/>
  <c r="CD26" i="44"/>
  <c r="CD49" i="44"/>
  <c r="CD107" i="44"/>
  <c r="DF15" i="44"/>
  <c r="BN92" i="44"/>
  <c r="BN38" i="44"/>
  <c r="BN50" i="44"/>
  <c r="BN90" i="44"/>
  <c r="BN93" i="44"/>
  <c r="BN100" i="44"/>
  <c r="DF60" i="44"/>
  <c r="BN10" i="44"/>
  <c r="BN39" i="44"/>
  <c r="BN46" i="44"/>
  <c r="BN68" i="44"/>
  <c r="BN94" i="44"/>
  <c r="DF81" i="44"/>
  <c r="DF57" i="44"/>
  <c r="CZ12" i="44"/>
  <c r="BN62" i="44"/>
  <c r="BN69" i="44"/>
  <c r="BN85" i="44"/>
  <c r="BN88" i="44"/>
  <c r="CZ110" i="44"/>
  <c r="CZ106" i="44"/>
  <c r="CZ71" i="44"/>
  <c r="CZ53" i="44"/>
  <c r="CZ45" i="44"/>
  <c r="CZ43" i="44"/>
  <c r="CZ41" i="44"/>
  <c r="CZ35" i="44"/>
  <c r="AX28" i="44"/>
  <c r="AX36" i="44"/>
  <c r="AX102" i="44"/>
  <c r="DF90" i="44"/>
  <c r="DF84" i="44"/>
  <c r="CZ13" i="44"/>
  <c r="AX10" i="44"/>
  <c r="AX32" i="44"/>
  <c r="AX55" i="44"/>
  <c r="AX96" i="44"/>
  <c r="AX100" i="44"/>
  <c r="CZ26" i="44"/>
  <c r="AX13" i="44"/>
  <c r="AX39" i="44"/>
  <c r="AX80" i="44"/>
  <c r="AX85" i="44"/>
  <c r="AX98" i="44"/>
  <c r="AX89" i="44"/>
  <c r="CZ9" i="44"/>
  <c r="AX44" i="44"/>
  <c r="AX48" i="44"/>
  <c r="AX99" i="44"/>
  <c r="CZ76" i="44"/>
  <c r="DF79" i="44"/>
  <c r="CZ68" i="44"/>
  <c r="CZ56" i="44"/>
  <c r="CZ54" i="44"/>
  <c r="CZ52" i="44"/>
  <c r="AH60" i="44"/>
  <c r="AH94" i="44"/>
  <c r="CW94" i="44"/>
  <c r="AH73" i="44"/>
  <c r="AH20" i="44"/>
  <c r="AH45" i="44"/>
  <c r="AH86" i="44"/>
  <c r="AH92" i="44"/>
  <c r="AH16" i="44"/>
  <c r="AH63" i="44"/>
  <c r="CZ69" i="44"/>
  <c r="CZ59" i="44"/>
  <c r="AH57" i="44"/>
  <c r="AH84" i="44"/>
  <c r="AH106" i="44"/>
  <c r="DE92" i="44"/>
  <c r="AH61" i="44"/>
  <c r="DF8" i="44"/>
  <c r="DF10" i="44" s="1"/>
  <c r="AH14" i="44"/>
  <c r="AH40" i="44"/>
  <c r="AH44" i="44"/>
  <c r="AH67" i="44"/>
  <c r="AH88" i="44"/>
  <c r="AH93" i="44"/>
  <c r="AH99" i="44"/>
  <c r="AH96" i="44"/>
  <c r="AH102" i="44"/>
  <c r="CZ38" i="44"/>
  <c r="DB10" i="44"/>
  <c r="CZ107" i="44"/>
  <c r="CW99" i="44"/>
  <c r="CZ92" i="44"/>
  <c r="DF70" i="44"/>
  <c r="DF47" i="44"/>
  <c r="DF37" i="44"/>
  <c r="CZ30" i="44"/>
  <c r="CZ28" i="44"/>
  <c r="R84" i="44"/>
  <c r="CV73" i="44"/>
  <c r="R25" i="44"/>
  <c r="R41" i="44"/>
  <c r="R57" i="44"/>
  <c r="R73" i="44"/>
  <c r="CZ36" i="44"/>
  <c r="DF12" i="44"/>
  <c r="CZ51" i="44"/>
  <c r="R80" i="44"/>
  <c r="R95" i="44"/>
  <c r="CZ42" i="44"/>
  <c r="CY98" i="44"/>
  <c r="R93" i="44"/>
  <c r="R99" i="44"/>
  <c r="R16" i="44"/>
  <c r="CX95" i="44"/>
  <c r="CZ60" i="44"/>
  <c r="DF48" i="44"/>
  <c r="DF46" i="44"/>
  <c r="CZ27" i="44"/>
  <c r="CZ44" i="44"/>
  <c r="DF99" i="44"/>
  <c r="CZ50" i="44"/>
  <c r="R33" i="44"/>
  <c r="R42" i="44"/>
  <c r="R49" i="44"/>
  <c r="R67" i="44"/>
  <c r="R81" i="44"/>
  <c r="R89" i="44"/>
  <c r="CZ8" i="44"/>
  <c r="CT16" i="44"/>
  <c r="CT63" i="44"/>
  <c r="CT73" i="44"/>
  <c r="AH95" i="44"/>
  <c r="BN102" i="44"/>
  <c r="DE99" i="44"/>
  <c r="CZ111" i="44"/>
  <c r="CZ98" i="44"/>
  <c r="CW91" i="44"/>
  <c r="CW89" i="44"/>
  <c r="CW87" i="44"/>
  <c r="CW85" i="44"/>
  <c r="CW83" i="44"/>
  <c r="CW81" i="44"/>
  <c r="CW79" i="44"/>
  <c r="CZ77" i="44"/>
  <c r="AH80" i="44"/>
  <c r="BN86" i="44"/>
  <c r="AX73" i="44"/>
  <c r="DF106" i="44"/>
  <c r="DE93" i="44"/>
  <c r="DE82" i="44"/>
  <c r="CW92" i="44"/>
  <c r="DF76" i="44"/>
  <c r="CZ99" i="44"/>
  <c r="CZ105" i="44"/>
  <c r="DE80" i="44"/>
  <c r="CW100" i="44"/>
  <c r="DF98" i="44"/>
  <c r="CW93" i="44"/>
  <c r="CW90" i="44"/>
  <c r="DE98" i="44"/>
  <c r="DE89" i="44"/>
  <c r="DE87" i="44"/>
  <c r="BN8" i="44"/>
  <c r="CD11" i="44"/>
  <c r="R15" i="44"/>
  <c r="AH21" i="44"/>
  <c r="AX24" i="44"/>
  <c r="BN27" i="44"/>
  <c r="CD30" i="44"/>
  <c r="AH37" i="44"/>
  <c r="AX40" i="44"/>
  <c r="BN43" i="44"/>
  <c r="CD46" i="44"/>
  <c r="AH53" i="44"/>
  <c r="AX56" i="44"/>
  <c r="BN59" i="44"/>
  <c r="CD62" i="44"/>
  <c r="AX63" i="44"/>
  <c r="AX118" i="44" s="1"/>
  <c r="DL145" i="44" s="1"/>
  <c r="AH71" i="44"/>
  <c r="AX75" i="44"/>
  <c r="BN78" i="44"/>
  <c r="AX83" i="44"/>
  <c r="AX91" i="44"/>
  <c r="CD98" i="44"/>
  <c r="AH107" i="44"/>
  <c r="DF62" i="44"/>
  <c r="CZ39" i="44"/>
  <c r="CZ11" i="44"/>
  <c r="AH10" i="44"/>
  <c r="BN16" i="44"/>
  <c r="BN114" i="44" s="1"/>
  <c r="CZ58" i="44"/>
  <c r="DF33" i="44"/>
  <c r="CZ23" i="44"/>
  <c r="CW88" i="44"/>
  <c r="CW86" i="44"/>
  <c r="CW84" i="44"/>
  <c r="CW82" i="44"/>
  <c r="CW80" i="44"/>
  <c r="CW78" i="44"/>
  <c r="CX16" i="44"/>
  <c r="CY16" i="44" s="1"/>
  <c r="CD95" i="44"/>
  <c r="CZ47" i="44"/>
  <c r="DE41" i="44"/>
  <c r="CV61" i="44"/>
  <c r="CZ10" i="44"/>
  <c r="BN73" i="44"/>
  <c r="CD102" i="44"/>
  <c r="CZ57" i="44"/>
  <c r="CZ31" i="44"/>
  <c r="DF25" i="44"/>
  <c r="CZ15" i="44"/>
  <c r="R10" i="44"/>
  <c r="CW55" i="44"/>
  <c r="DF110" i="44"/>
  <c r="CW98" i="44"/>
  <c r="DE90" i="44"/>
  <c r="DE88" i="44"/>
  <c r="DE85" i="44"/>
  <c r="DE84" i="44"/>
  <c r="DE81" i="44"/>
  <c r="DE79" i="44"/>
  <c r="DE77" i="44"/>
  <c r="DE76" i="44"/>
  <c r="CY75" i="44"/>
  <c r="CW71" i="44"/>
  <c r="DE56" i="44"/>
  <c r="CW53" i="44"/>
  <c r="CW45" i="44"/>
  <c r="DE39" i="44"/>
  <c r="DF72" i="44"/>
  <c r="CW75" i="44"/>
  <c r="CZ75" i="44"/>
  <c r="CW62" i="44"/>
  <c r="CZ62" i="44"/>
  <c r="DF56" i="44"/>
  <c r="DF54" i="44"/>
  <c r="CY48" i="44"/>
  <c r="CX61" i="44"/>
  <c r="DE44" i="44"/>
  <c r="CZ29" i="44"/>
  <c r="CW29" i="44"/>
  <c r="DF23" i="44"/>
  <c r="DE23" i="44"/>
  <c r="DE45" i="44"/>
  <c r="CY94" i="44"/>
  <c r="CZ93" i="44"/>
  <c r="CW72" i="44"/>
  <c r="CY68" i="44"/>
  <c r="CZ48" i="44"/>
  <c r="CZ33" i="44"/>
  <c r="CW33" i="44"/>
  <c r="CV95" i="44"/>
  <c r="CY93" i="44"/>
  <c r="CY66" i="44"/>
  <c r="CX73" i="44"/>
  <c r="DE57" i="44"/>
  <c r="DE49" i="44"/>
  <c r="DE47" i="44"/>
  <c r="CW46" i="44"/>
  <c r="CZ46" i="44"/>
  <c r="DE40" i="44"/>
  <c r="CZ25" i="44"/>
  <c r="CW25" i="44"/>
  <c r="DE68" i="44"/>
  <c r="CZ100" i="44"/>
  <c r="CY92" i="44"/>
  <c r="CZ91" i="44"/>
  <c r="CZ90" i="44"/>
  <c r="CZ89" i="44"/>
  <c r="CZ88" i="44"/>
  <c r="CZ87" i="44"/>
  <c r="CZ86" i="44"/>
  <c r="CZ85" i="44"/>
  <c r="CZ84" i="44"/>
  <c r="CZ83" i="44"/>
  <c r="CZ82" i="44"/>
  <c r="CZ81" i="44"/>
  <c r="CZ80" i="44"/>
  <c r="CZ79" i="44"/>
  <c r="CZ78" i="44"/>
  <c r="CW76" i="44"/>
  <c r="DE71" i="44"/>
  <c r="DE67" i="44"/>
  <c r="DF67" i="44"/>
  <c r="CW66" i="44"/>
  <c r="CZ66" i="44"/>
  <c r="DE55" i="44"/>
  <c r="DE53" i="44"/>
  <c r="CY100" i="44"/>
  <c r="CY91" i="44"/>
  <c r="CY90" i="44"/>
  <c r="CY89" i="44"/>
  <c r="CY88" i="44"/>
  <c r="CY87" i="44"/>
  <c r="CY86" i="44"/>
  <c r="CY85" i="44"/>
  <c r="CY84" i="44"/>
  <c r="CY83" i="44"/>
  <c r="CY82" i="44"/>
  <c r="CY81" i="44"/>
  <c r="CY80" i="44"/>
  <c r="CY79" i="44"/>
  <c r="CY78" i="44"/>
  <c r="CY77" i="44"/>
  <c r="CY69" i="44"/>
  <c r="CW59" i="44"/>
  <c r="CW51" i="44"/>
  <c r="CY49" i="44"/>
  <c r="CZ49" i="44"/>
  <c r="CY42" i="44"/>
  <c r="CZ37" i="44"/>
  <c r="CW37" i="44"/>
  <c r="DF31" i="44"/>
  <c r="DE31" i="44"/>
  <c r="CZ21" i="44"/>
  <c r="CW21" i="44"/>
  <c r="CW57" i="44"/>
  <c r="CW39" i="44"/>
  <c r="CW49" i="44"/>
  <c r="CY99" i="44"/>
  <c r="DF92" i="44"/>
  <c r="CW77" i="44"/>
  <c r="CW69" i="44"/>
  <c r="CY67" i="44"/>
  <c r="CZ67" i="44"/>
  <c r="CW47" i="44"/>
  <c r="DF82" i="44"/>
  <c r="DE72" i="44"/>
  <c r="CY62" i="44"/>
  <c r="CW60" i="44"/>
  <c r="DE54" i="44"/>
  <c r="CY47" i="44"/>
  <c r="CY46" i="44"/>
  <c r="DE58" i="44"/>
  <c r="CY51" i="44"/>
  <c r="CY50" i="44"/>
  <c r="CW48" i="44"/>
  <c r="CY43" i="44"/>
  <c r="CW42" i="44"/>
  <c r="CY39" i="44"/>
  <c r="CY38" i="44"/>
  <c r="DE36" i="44"/>
  <c r="CY34" i="44"/>
  <c r="DE32" i="44"/>
  <c r="CY30" i="44"/>
  <c r="DE28" i="44"/>
  <c r="CY26" i="44"/>
  <c r="DE24" i="44"/>
  <c r="CY22" i="44"/>
  <c r="DE20" i="44"/>
  <c r="CZ72" i="44"/>
  <c r="CY71" i="44"/>
  <c r="CY70" i="44"/>
  <c r="CW68" i="44"/>
  <c r="DE60" i="44"/>
  <c r="CZ55" i="44"/>
  <c r="CY53" i="44"/>
  <c r="CY52" i="44"/>
  <c r="CW50" i="44"/>
  <c r="CW43" i="44"/>
  <c r="CW38" i="44"/>
  <c r="CY35" i="44"/>
  <c r="CW34" i="44"/>
  <c r="CY31" i="44"/>
  <c r="CW30" i="44"/>
  <c r="CY27" i="44"/>
  <c r="CW26" i="44"/>
  <c r="CY23" i="44"/>
  <c r="CW22" i="44"/>
  <c r="CV16" i="44"/>
  <c r="DF89" i="44"/>
  <c r="DF87" i="44"/>
  <c r="CY76" i="44"/>
  <c r="CY72" i="44"/>
  <c r="CW70" i="44"/>
  <c r="DF66" i="44"/>
  <c r="DE62" i="44"/>
  <c r="CY55" i="44"/>
  <c r="CY54" i="44"/>
  <c r="CW52" i="44"/>
  <c r="DF49" i="44"/>
  <c r="DE46" i="44"/>
  <c r="DE37" i="44"/>
  <c r="CW35" i="44"/>
  <c r="DE33" i="44"/>
  <c r="CW31" i="44"/>
  <c r="DE29" i="44"/>
  <c r="CW27" i="44"/>
  <c r="DE25" i="44"/>
  <c r="CW23" i="44"/>
  <c r="DE21" i="44"/>
  <c r="DE66" i="44"/>
  <c r="CY57" i="44"/>
  <c r="CY56" i="44"/>
  <c r="CW54" i="44"/>
  <c r="DE48" i="44"/>
  <c r="CY44" i="44"/>
  <c r="DE42" i="44"/>
  <c r="CY40" i="44"/>
  <c r="CY59" i="44"/>
  <c r="CY58" i="44"/>
  <c r="CW56" i="44"/>
  <c r="DE50" i="44"/>
  <c r="CY45" i="44"/>
  <c r="CW44" i="44"/>
  <c r="CY41" i="44"/>
  <c r="CW40" i="44"/>
  <c r="DE38" i="44"/>
  <c r="CY36" i="44"/>
  <c r="DE34" i="44"/>
  <c r="CY32" i="44"/>
  <c r="DE30" i="44"/>
  <c r="CY28" i="44"/>
  <c r="DE26" i="44"/>
  <c r="CY24" i="44"/>
  <c r="DE22" i="44"/>
  <c r="CY20" i="44"/>
  <c r="DE70" i="44"/>
  <c r="CY60" i="44"/>
  <c r="CW58" i="44"/>
  <c r="DF55" i="44"/>
  <c r="DE52" i="44"/>
  <c r="CW41" i="44"/>
  <c r="CY37" i="44"/>
  <c r="CW36" i="44"/>
  <c r="CY33" i="44"/>
  <c r="CW32" i="44"/>
  <c r="CY29" i="44"/>
  <c r="CW28" i="44"/>
  <c r="CY25" i="44"/>
  <c r="CW24" i="44"/>
  <c r="CY21" i="44"/>
  <c r="CW20" i="44"/>
  <c r="DF13" i="44"/>
  <c r="DF41" i="44"/>
  <c r="DF39" i="44"/>
  <c r="DF44" i="44"/>
  <c r="DF40" i="44"/>
  <c r="DF36" i="44"/>
  <c r="DF32" i="44"/>
  <c r="DF30" i="44"/>
  <c r="DF28" i="44"/>
  <c r="DF24" i="44"/>
  <c r="DF22" i="44"/>
  <c r="DF20" i="44"/>
  <c r="R111" i="44" l="1"/>
  <c r="CT114" i="44"/>
  <c r="CD114" i="44"/>
  <c r="AX116" i="44"/>
  <c r="DL137" i="44" s="1"/>
  <c r="BN112" i="44"/>
  <c r="AX120" i="44"/>
  <c r="DL153" i="44" s="1"/>
  <c r="DC56" i="44"/>
  <c r="DA46" i="44"/>
  <c r="DC53" i="44"/>
  <c r="DC49" i="44"/>
  <c r="DC66" i="44"/>
  <c r="CT122" i="44"/>
  <c r="DL164" i="44" s="1"/>
  <c r="DF86" i="44"/>
  <c r="DC21" i="44"/>
  <c r="DE51" i="44"/>
  <c r="DC26" i="44"/>
  <c r="DC29" i="44"/>
  <c r="CT116" i="44"/>
  <c r="DL140" i="44" s="1"/>
  <c r="CT118" i="44"/>
  <c r="DL148" i="44" s="1"/>
  <c r="CT120" i="44"/>
  <c r="DL156" i="44" s="1"/>
  <c r="CD118" i="44"/>
  <c r="DL147" i="44" s="1"/>
  <c r="CD112" i="44"/>
  <c r="CD120" i="44"/>
  <c r="DL155" i="44" s="1"/>
  <c r="CD116" i="44"/>
  <c r="DL139" i="44" s="1"/>
  <c r="DA83" i="44"/>
  <c r="DA91" i="44"/>
  <c r="CD122" i="44"/>
  <c r="DL163" i="44" s="1"/>
  <c r="BN116" i="44"/>
  <c r="DL138" i="44" s="1"/>
  <c r="DF43" i="44"/>
  <c r="BN122" i="44"/>
  <c r="DL162" i="44" s="1"/>
  <c r="BN118" i="44"/>
  <c r="DL146" i="44" s="1"/>
  <c r="BN120" i="44"/>
  <c r="DL154" i="44" s="1"/>
  <c r="DD16" i="44"/>
  <c r="DE16" i="44" s="1"/>
  <c r="AX122" i="44"/>
  <c r="DL161" i="44" s="1"/>
  <c r="DF78" i="44"/>
  <c r="AX114" i="44"/>
  <c r="AX112" i="44"/>
  <c r="CV120" i="44"/>
  <c r="DF69" i="44"/>
  <c r="DE69" i="44"/>
  <c r="DF68" i="44"/>
  <c r="DF75" i="44"/>
  <c r="DA84" i="44"/>
  <c r="DA72" i="44"/>
  <c r="DA37" i="44"/>
  <c r="DA70" i="44"/>
  <c r="DA34" i="44"/>
  <c r="AH118" i="44"/>
  <c r="DL144" i="44" s="1"/>
  <c r="CZ112" i="44"/>
  <c r="CW73" i="44"/>
  <c r="CV122" i="44"/>
  <c r="AH112" i="44"/>
  <c r="CY95" i="44"/>
  <c r="CX120" i="44"/>
  <c r="CX122" i="44"/>
  <c r="DA29" i="44"/>
  <c r="AH120" i="44"/>
  <c r="DL152" i="44" s="1"/>
  <c r="AH116" i="44"/>
  <c r="DL136" i="44" s="1"/>
  <c r="AH122" i="44"/>
  <c r="DL160" i="44" s="1"/>
  <c r="AH114" i="44"/>
  <c r="DC30" i="44"/>
  <c r="DC20" i="44"/>
  <c r="DC57" i="44"/>
  <c r="DC23" i="44"/>
  <c r="DF53" i="44"/>
  <c r="DC39" i="44"/>
  <c r="DC87" i="44"/>
  <c r="DC100" i="44"/>
  <c r="DC99" i="44"/>
  <c r="DC40" i="44"/>
  <c r="DC92" i="44"/>
  <c r="DC67" i="44"/>
  <c r="DC24" i="44"/>
  <c r="DC78" i="44"/>
  <c r="DF100" i="44"/>
  <c r="DF26" i="44"/>
  <c r="DC33" i="44"/>
  <c r="DC44" i="44"/>
  <c r="DE94" i="44"/>
  <c r="R114" i="44"/>
  <c r="DC38" i="44"/>
  <c r="DC32" i="44"/>
  <c r="DC31" i="44"/>
  <c r="DC69" i="44"/>
  <c r="DC75" i="44"/>
  <c r="DC72" i="44"/>
  <c r="DC43" i="44"/>
  <c r="DC89" i="44"/>
  <c r="DC42" i="44"/>
  <c r="DC70" i="44"/>
  <c r="DC54" i="44"/>
  <c r="DC50" i="44"/>
  <c r="DC41" i="44"/>
  <c r="DC62" i="44"/>
  <c r="DC36" i="44"/>
  <c r="DC35" i="44"/>
  <c r="DC51" i="44"/>
  <c r="DC77" i="44"/>
  <c r="DC82" i="44"/>
  <c r="DF21" i="44"/>
  <c r="DF111" i="44"/>
  <c r="DG72" i="44" s="1"/>
  <c r="DC58" i="44"/>
  <c r="DC22" i="44"/>
  <c r="DC25" i="44"/>
  <c r="DC47" i="44"/>
  <c r="DC59" i="44"/>
  <c r="DC52" i="44"/>
  <c r="DC79" i="44"/>
  <c r="DC71" i="44"/>
  <c r="DC84" i="44"/>
  <c r="DC94" i="44"/>
  <c r="DC76" i="44"/>
  <c r="DC85" i="44"/>
  <c r="DC88" i="44"/>
  <c r="DC37" i="44"/>
  <c r="DC48" i="44"/>
  <c r="DC60" i="44"/>
  <c r="DC28" i="44"/>
  <c r="DC27" i="44"/>
  <c r="DC81" i="44"/>
  <c r="DC86" i="44"/>
  <c r="DC90" i="44"/>
  <c r="DC91" i="44"/>
  <c r="DC98" i="44"/>
  <c r="DC93" i="44"/>
  <c r="DC34" i="44"/>
  <c r="DC46" i="44"/>
  <c r="DC45" i="44"/>
  <c r="DC55" i="44"/>
  <c r="DE59" i="44"/>
  <c r="DB112" i="44"/>
  <c r="DD61" i="44"/>
  <c r="DD63" i="44" s="1"/>
  <c r="DB95" i="44"/>
  <c r="DB96" i="44" s="1"/>
  <c r="DC96" i="44" s="1"/>
  <c r="DD95" i="44"/>
  <c r="DE83" i="44"/>
  <c r="DF27" i="44"/>
  <c r="DF91" i="44"/>
  <c r="DF83" i="44"/>
  <c r="DF93" i="44"/>
  <c r="DF58" i="44"/>
  <c r="DC80" i="44"/>
  <c r="DK127" i="44"/>
  <c r="DL127" i="44" s="1"/>
  <c r="N116" i="44"/>
  <c r="DK135" i="44" s="1"/>
  <c r="R112" i="44"/>
  <c r="DC68" i="44"/>
  <c r="DF80" i="44"/>
  <c r="DE35" i="44"/>
  <c r="DB61" i="44"/>
  <c r="DC61" i="44" s="1"/>
  <c r="R102" i="44"/>
  <c r="R116" i="44" s="1"/>
  <c r="DL135" i="44" s="1"/>
  <c r="P116" i="44"/>
  <c r="DE27" i="44"/>
  <c r="R122" i="44"/>
  <c r="DL159" i="44" s="1"/>
  <c r="DE73" i="44"/>
  <c r="R120" i="44"/>
  <c r="DL151" i="44" s="1"/>
  <c r="R118" i="44"/>
  <c r="DL143" i="44" s="1"/>
  <c r="CZ73" i="44"/>
  <c r="DA73" i="44" s="1"/>
  <c r="DF16" i="44"/>
  <c r="DA55" i="44"/>
  <c r="DA36" i="44"/>
  <c r="DA26" i="44"/>
  <c r="DA43" i="44"/>
  <c r="DA92" i="44"/>
  <c r="DA45" i="44"/>
  <c r="DA24" i="44"/>
  <c r="DA71" i="44"/>
  <c r="DA40" i="44"/>
  <c r="DA59" i="44"/>
  <c r="DA85" i="44"/>
  <c r="DA25" i="44"/>
  <c r="DA32" i="44"/>
  <c r="DA62" i="44"/>
  <c r="DA31" i="44"/>
  <c r="DA35" i="44"/>
  <c r="DA66" i="44"/>
  <c r="DA78" i="44"/>
  <c r="DA86" i="44"/>
  <c r="DA100" i="44"/>
  <c r="DA30" i="44"/>
  <c r="DA48" i="44"/>
  <c r="DA39" i="44"/>
  <c r="DA41" i="44"/>
  <c r="DA21" i="44"/>
  <c r="DA49" i="44"/>
  <c r="DA76" i="44"/>
  <c r="DA79" i="44"/>
  <c r="DA87" i="44"/>
  <c r="DA51" i="44"/>
  <c r="DA75" i="44"/>
  <c r="DA50" i="44"/>
  <c r="DA28" i="44"/>
  <c r="DA80" i="44"/>
  <c r="DA88" i="44"/>
  <c r="DA54" i="44"/>
  <c r="DA27" i="44"/>
  <c r="DA57" i="44"/>
  <c r="DA42" i="44"/>
  <c r="DA81" i="44"/>
  <c r="DA89" i="44"/>
  <c r="DA56" i="44"/>
  <c r="DA93" i="44"/>
  <c r="DA53" i="44"/>
  <c r="DA67" i="44"/>
  <c r="DA69" i="44"/>
  <c r="DA82" i="44"/>
  <c r="DA90" i="44"/>
  <c r="DA44" i="44"/>
  <c r="DA33" i="44"/>
  <c r="DA20" i="44"/>
  <c r="DB16" i="44"/>
  <c r="DA60" i="44"/>
  <c r="DA77" i="44"/>
  <c r="DA98" i="44"/>
  <c r="DA23" i="44"/>
  <c r="DA99" i="44"/>
  <c r="DA52" i="44"/>
  <c r="CZ61" i="44"/>
  <c r="DA61" i="44" s="1"/>
  <c r="DA58" i="44"/>
  <c r="DA94" i="44"/>
  <c r="DA38" i="44"/>
  <c r="DA47" i="44"/>
  <c r="DA68" i="44"/>
  <c r="DA22" i="44"/>
  <c r="CW61" i="44"/>
  <c r="CV63" i="44"/>
  <c r="CV118" i="44" s="1"/>
  <c r="DC73" i="44"/>
  <c r="CW95" i="44"/>
  <c r="CV96" i="44"/>
  <c r="CZ95" i="44"/>
  <c r="CY61" i="44"/>
  <c r="CX63" i="44"/>
  <c r="CX118" i="44" s="1"/>
  <c r="CZ16" i="44"/>
  <c r="CW16" i="44"/>
  <c r="CY73" i="44"/>
  <c r="CX96" i="44"/>
  <c r="CY96" i="44" s="1"/>
  <c r="H122" i="52"/>
  <c r="F122" i="52"/>
  <c r="D122" i="52"/>
  <c r="H120" i="52"/>
  <c r="F120" i="52"/>
  <c r="D120" i="52"/>
  <c r="H118" i="52"/>
  <c r="F118" i="52"/>
  <c r="D118" i="52"/>
  <c r="H116" i="52"/>
  <c r="F116" i="52"/>
  <c r="D116" i="52"/>
  <c r="H114" i="52"/>
  <c r="F114" i="52"/>
  <c r="D114" i="52"/>
  <c r="DB63" i="44" l="1"/>
  <c r="DB118" i="44" s="1"/>
  <c r="DF73" i="44"/>
  <c r="DF122" i="44" s="1"/>
  <c r="DD120" i="44"/>
  <c r="DD122" i="44"/>
  <c r="DD118" i="44"/>
  <c r="DG26" i="44"/>
  <c r="DG62" i="44"/>
  <c r="DE61" i="44"/>
  <c r="DE95" i="44"/>
  <c r="CZ122" i="44"/>
  <c r="CZ120" i="44"/>
  <c r="DG79" i="44"/>
  <c r="DG49" i="44"/>
  <c r="DG75" i="44"/>
  <c r="DG78" i="44"/>
  <c r="DG94" i="44"/>
  <c r="DG92" i="44"/>
  <c r="DG100" i="44"/>
  <c r="DG52" i="44"/>
  <c r="DG66" i="44"/>
  <c r="DG56" i="44"/>
  <c r="DG67" i="44"/>
  <c r="DG40" i="44"/>
  <c r="DG53" i="44"/>
  <c r="DG34" i="44"/>
  <c r="DG87" i="44"/>
  <c r="DG22" i="44"/>
  <c r="DG43" i="44"/>
  <c r="DG82" i="44"/>
  <c r="DG57" i="44"/>
  <c r="DG70" i="44"/>
  <c r="DG88" i="44"/>
  <c r="DG89" i="44"/>
  <c r="DG54" i="44"/>
  <c r="DG84" i="44"/>
  <c r="DG71" i="44"/>
  <c r="DG38" i="44"/>
  <c r="DG21" i="44"/>
  <c r="DG81" i="44"/>
  <c r="DG20" i="44"/>
  <c r="DG39" i="44"/>
  <c r="DG23" i="44"/>
  <c r="DG29" i="44"/>
  <c r="DG45" i="44"/>
  <c r="DG41" i="44"/>
  <c r="DG90" i="44"/>
  <c r="DG48" i="44"/>
  <c r="DG51" i="44"/>
  <c r="DG44" i="44"/>
  <c r="DG68" i="44"/>
  <c r="DG99" i="44"/>
  <c r="DG76" i="44"/>
  <c r="DG30" i="44"/>
  <c r="DG37" i="44"/>
  <c r="DG58" i="44"/>
  <c r="DG33" i="44"/>
  <c r="DG86" i="44"/>
  <c r="DG77" i="44"/>
  <c r="DG69" i="44"/>
  <c r="DG42" i="44"/>
  <c r="DG27" i="44"/>
  <c r="DG46" i="44"/>
  <c r="DG35" i="44"/>
  <c r="DG55" i="44"/>
  <c r="DG47" i="44"/>
  <c r="DG80" i="44"/>
  <c r="DG32" i="44"/>
  <c r="DG59" i="44"/>
  <c r="DG85" i="44"/>
  <c r="DG36" i="44"/>
  <c r="DG25" i="44"/>
  <c r="DG83" i="44"/>
  <c r="DF112" i="44"/>
  <c r="DG93" i="44"/>
  <c r="DG16" i="44"/>
  <c r="DG91" i="44"/>
  <c r="DG50" i="44"/>
  <c r="DG24" i="44"/>
  <c r="DG60" i="44"/>
  <c r="DG98" i="44"/>
  <c r="DG31" i="44"/>
  <c r="DG28" i="44"/>
  <c r="DD96" i="44"/>
  <c r="DE96" i="44" s="1"/>
  <c r="DB120" i="44"/>
  <c r="DF61" i="44"/>
  <c r="DF63" i="44" s="1"/>
  <c r="DF118" i="44" s="1"/>
  <c r="DC95" i="44"/>
  <c r="DF95" i="44"/>
  <c r="DF120" i="44" s="1"/>
  <c r="DB122" i="44"/>
  <c r="DC16" i="44"/>
  <c r="CW63" i="44"/>
  <c r="CV101" i="44"/>
  <c r="CZ63" i="44"/>
  <c r="DA16" i="44"/>
  <c r="DE63" i="44"/>
  <c r="DA95" i="44"/>
  <c r="CZ96" i="44"/>
  <c r="DA96" i="44" s="1"/>
  <c r="CW96" i="44"/>
  <c r="CY63" i="44"/>
  <c r="CX101" i="44"/>
  <c r="DB101" i="44" l="1"/>
  <c r="DC101" i="44" s="1"/>
  <c r="DG73" i="44"/>
  <c r="DC63" i="44"/>
  <c r="DG61" i="44"/>
  <c r="DA63" i="44"/>
  <c r="CZ118" i="44"/>
  <c r="DD101" i="44"/>
  <c r="DE101" i="44" s="1"/>
  <c r="DG95" i="44"/>
  <c r="DF96" i="44"/>
  <c r="DG96" i="44" s="1"/>
  <c r="CW101" i="44"/>
  <c r="CV102" i="44"/>
  <c r="CY101" i="44"/>
  <c r="CX102" i="44"/>
  <c r="CZ101" i="44"/>
  <c r="DG63" i="44"/>
  <c r="DB102" i="44" l="1"/>
  <c r="DC102" i="44" s="1"/>
  <c r="CV116" i="44"/>
  <c r="CV114" i="44"/>
  <c r="CX116" i="44"/>
  <c r="CX114" i="44"/>
  <c r="DD102" i="44"/>
  <c r="DE102" i="44" s="1"/>
  <c r="DF101" i="44"/>
  <c r="DF102" i="44" s="1"/>
  <c r="CW102" i="44"/>
  <c r="DA101" i="44"/>
  <c r="CZ102" i="44"/>
  <c r="CY102" i="44"/>
  <c r="H8" i="53"/>
  <c r="DB114" i="44" l="1"/>
  <c r="DB116" i="44"/>
  <c r="DD114" i="44"/>
  <c r="DD116" i="44"/>
  <c r="DG101" i="44"/>
  <c r="CZ116" i="44"/>
  <c r="CZ114" i="44"/>
  <c r="DF114" i="44"/>
  <c r="DF116" i="44"/>
  <c r="DA102" i="44"/>
  <c r="DG102" i="44"/>
  <c r="BC100" i="53" l="1"/>
  <c r="BC99" i="53"/>
  <c r="BC98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5" i="53"/>
  <c r="BC72" i="53"/>
  <c r="BC71" i="53"/>
  <c r="BC70" i="53"/>
  <c r="BC69" i="53"/>
  <c r="BC68" i="53"/>
  <c r="BC67" i="53"/>
  <c r="BC66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C20" i="53"/>
  <c r="BA100" i="53"/>
  <c r="BA99" i="53"/>
  <c r="BA98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5" i="53"/>
  <c r="BA72" i="53"/>
  <c r="BA71" i="53"/>
  <c r="BA70" i="53"/>
  <c r="BA69" i="53"/>
  <c r="BA68" i="53"/>
  <c r="BA67" i="53"/>
  <c r="BA66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W68" i="53"/>
  <c r="W71" i="53"/>
  <c r="X70" i="53"/>
  <c r="X69" i="53"/>
  <c r="U66" i="53"/>
  <c r="W69" i="53"/>
  <c r="U70" i="53"/>
  <c r="W70" i="53"/>
  <c r="X72" i="53"/>
  <c r="W72" i="53"/>
  <c r="T61" i="53"/>
  <c r="DN102" i="56"/>
  <c r="AN122" i="56"/>
  <c r="DJ161" i="56" s="1"/>
  <c r="AN120" i="56"/>
  <c r="DJ153" i="56" s="1"/>
  <c r="AN118" i="56"/>
  <c r="DJ145" i="56" s="1"/>
  <c r="AL122" i="56"/>
  <c r="AL120" i="56"/>
  <c r="AL118" i="56"/>
  <c r="AJ122" i="56"/>
  <c r="AJ120" i="56"/>
  <c r="AJ118" i="56"/>
  <c r="AN114" i="56"/>
  <c r="AL114" i="56"/>
  <c r="AL116" i="56" s="1"/>
  <c r="AJ114" i="56"/>
  <c r="AJ116" i="56" s="1"/>
  <c r="AN116" i="56" l="1"/>
  <c r="DJ137" i="56" s="1"/>
  <c r="DJ129" i="56"/>
  <c r="AN124" i="56"/>
  <c r="AJ124" i="56"/>
  <c r="AL124" i="56"/>
  <c r="U67" i="53"/>
  <c r="X67" i="53"/>
  <c r="W66" i="53"/>
  <c r="W67" i="53"/>
  <c r="X68" i="53"/>
  <c r="X66" i="53"/>
  <c r="X71" i="53"/>
  <c r="U71" i="53"/>
  <c r="U69" i="53"/>
  <c r="U72" i="53"/>
  <c r="U68" i="53"/>
  <c r="CP122" i="56" l="1"/>
  <c r="DK164" i="56" s="1"/>
  <c r="CN122" i="56"/>
  <c r="CL122" i="56"/>
  <c r="CJ122" i="56"/>
  <c r="DJ164" i="56" s="1"/>
  <c r="CH122" i="56"/>
  <c r="CF122" i="56"/>
  <c r="BZ122" i="56"/>
  <c r="DK163" i="56" s="1"/>
  <c r="BX122" i="56"/>
  <c r="BV122" i="56"/>
  <c r="BT122" i="56"/>
  <c r="DJ163" i="56" s="1"/>
  <c r="BR122" i="56"/>
  <c r="BP122" i="56"/>
  <c r="BJ122" i="56"/>
  <c r="DK162" i="56" s="1"/>
  <c r="BH122" i="56"/>
  <c r="BF122" i="56"/>
  <c r="DJ162" i="56"/>
  <c r="AT122" i="56"/>
  <c r="DK161" i="56" s="1"/>
  <c r="AR122" i="56"/>
  <c r="AP122" i="56"/>
  <c r="AD122" i="56"/>
  <c r="DK160" i="56" s="1"/>
  <c r="AB122" i="56"/>
  <c r="Z122" i="56"/>
  <c r="X122" i="56"/>
  <c r="DJ160" i="56" s="1"/>
  <c r="V122" i="56"/>
  <c r="T122" i="56"/>
  <c r="N122" i="56"/>
  <c r="DK159" i="56" s="1"/>
  <c r="L122" i="56"/>
  <c r="J122" i="56"/>
  <c r="H122" i="56"/>
  <c r="DJ159" i="56" s="1"/>
  <c r="F122" i="56"/>
  <c r="D122" i="56"/>
  <c r="CP120" i="56"/>
  <c r="CN120" i="56"/>
  <c r="CL120" i="56"/>
  <c r="CL124" i="56" s="1"/>
  <c r="CJ120" i="56"/>
  <c r="DJ156" i="56" s="1"/>
  <c r="CH120" i="56"/>
  <c r="CF120" i="56"/>
  <c r="BZ120" i="56"/>
  <c r="DK155" i="56" s="1"/>
  <c r="BX120" i="56"/>
  <c r="BV120" i="56"/>
  <c r="BT120" i="56"/>
  <c r="DJ155" i="56" s="1"/>
  <c r="BR120" i="56"/>
  <c r="BP120" i="56"/>
  <c r="BP124" i="56" s="1"/>
  <c r="BJ120" i="56"/>
  <c r="DK154" i="56" s="1"/>
  <c r="BH120" i="56"/>
  <c r="BF120" i="56"/>
  <c r="DJ154" i="56"/>
  <c r="AT120" i="56"/>
  <c r="DK153" i="56" s="1"/>
  <c r="AR120" i="56"/>
  <c r="AP120" i="56"/>
  <c r="AD120" i="56"/>
  <c r="DK152" i="56" s="1"/>
  <c r="AB120" i="56"/>
  <c r="Z120" i="56"/>
  <c r="X120" i="56"/>
  <c r="DJ152" i="56" s="1"/>
  <c r="V120" i="56"/>
  <c r="T120" i="56"/>
  <c r="T124" i="56" s="1"/>
  <c r="N120" i="56"/>
  <c r="L120" i="56"/>
  <c r="J120" i="56"/>
  <c r="H120" i="56"/>
  <c r="DJ151" i="56" s="1"/>
  <c r="F120" i="56"/>
  <c r="D120" i="56"/>
  <c r="CP118" i="56"/>
  <c r="DK148" i="56" s="1"/>
  <c r="CN118" i="56"/>
  <c r="CL118" i="56"/>
  <c r="CJ118" i="56"/>
  <c r="DJ148" i="56" s="1"/>
  <c r="CH118" i="56"/>
  <c r="CF118" i="56"/>
  <c r="BZ118" i="56"/>
  <c r="DK147" i="56" s="1"/>
  <c r="BX118" i="56"/>
  <c r="BV118" i="56"/>
  <c r="BT118" i="56"/>
  <c r="DJ147" i="56" s="1"/>
  <c r="BR118" i="56"/>
  <c r="BP118" i="56"/>
  <c r="BJ118" i="56"/>
  <c r="DK146" i="56" s="1"/>
  <c r="BH118" i="56"/>
  <c r="BF118" i="56"/>
  <c r="DJ146" i="56"/>
  <c r="AT118" i="56"/>
  <c r="DK145" i="56" s="1"/>
  <c r="AR118" i="56"/>
  <c r="AP118" i="56"/>
  <c r="AD118" i="56"/>
  <c r="DK144" i="56" s="1"/>
  <c r="AB118" i="56"/>
  <c r="Z118" i="56"/>
  <c r="X118" i="56"/>
  <c r="DJ144" i="56" s="1"/>
  <c r="V118" i="56"/>
  <c r="T118" i="56"/>
  <c r="N118" i="56"/>
  <c r="DK143" i="56" s="1"/>
  <c r="L118" i="56"/>
  <c r="J118" i="56"/>
  <c r="H118" i="56"/>
  <c r="DJ143" i="56" s="1"/>
  <c r="F118" i="56"/>
  <c r="D118" i="56"/>
  <c r="CP114" i="56"/>
  <c r="CN114" i="56"/>
  <c r="CN116" i="56" s="1"/>
  <c r="CL114" i="56"/>
  <c r="CL116" i="56" s="1"/>
  <c r="CJ114" i="56"/>
  <c r="DJ132" i="56" s="1"/>
  <c r="CH114" i="56"/>
  <c r="CH116" i="56" s="1"/>
  <c r="CF114" i="56"/>
  <c r="CF116" i="56" s="1"/>
  <c r="BZ114" i="56"/>
  <c r="DK131" i="56" s="1"/>
  <c r="BX114" i="56"/>
  <c r="BX116" i="56" s="1"/>
  <c r="BV114" i="56"/>
  <c r="BV116" i="56" s="1"/>
  <c r="BT114" i="56"/>
  <c r="BR114" i="56"/>
  <c r="BR116" i="56" s="1"/>
  <c r="BP114" i="56"/>
  <c r="BP116" i="56" s="1"/>
  <c r="BJ114" i="56"/>
  <c r="DK130" i="56" s="1"/>
  <c r="BH114" i="56"/>
  <c r="BH116" i="56" s="1"/>
  <c r="BF114" i="56"/>
  <c r="BF116" i="56" s="1"/>
  <c r="DJ130" i="56"/>
  <c r="AT114" i="56"/>
  <c r="DK129" i="56" s="1"/>
  <c r="DL129" i="56" s="1"/>
  <c r="AR114" i="56"/>
  <c r="AR116" i="56" s="1"/>
  <c r="AP114" i="56"/>
  <c r="AP116" i="56" s="1"/>
  <c r="AD114" i="56"/>
  <c r="AB114" i="56"/>
  <c r="AB116" i="56" s="1"/>
  <c r="Z114" i="56"/>
  <c r="Z116" i="56" s="1"/>
  <c r="X114" i="56"/>
  <c r="DJ128" i="56" s="1"/>
  <c r="V114" i="56"/>
  <c r="V116" i="56" s="1"/>
  <c r="T114" i="56"/>
  <c r="T116" i="56" s="1"/>
  <c r="N114" i="56"/>
  <c r="DK127" i="56" s="1"/>
  <c r="L114" i="56"/>
  <c r="L116" i="56" s="1"/>
  <c r="J114" i="56"/>
  <c r="J116" i="56" s="1"/>
  <c r="H114" i="56"/>
  <c r="DJ127" i="56" s="1"/>
  <c r="F114" i="56"/>
  <c r="F116" i="56" s="1"/>
  <c r="D114" i="56"/>
  <c r="D116" i="56" s="1"/>
  <c r="DD111" i="56"/>
  <c r="DB111" i="56"/>
  <c r="CX111" i="56"/>
  <c r="CV111" i="56"/>
  <c r="CS111" i="56"/>
  <c r="CR111" i="56"/>
  <c r="CC111" i="56"/>
  <c r="CB111" i="56"/>
  <c r="BM111" i="56"/>
  <c r="BL111" i="56"/>
  <c r="AW111" i="56"/>
  <c r="AV111" i="56"/>
  <c r="AG111" i="56"/>
  <c r="AF111" i="56"/>
  <c r="Q111" i="56"/>
  <c r="P111" i="56"/>
  <c r="DD110" i="56"/>
  <c r="DB110" i="56"/>
  <c r="CX110" i="56"/>
  <c r="CV110" i="56"/>
  <c r="CS110" i="56"/>
  <c r="CR110" i="56"/>
  <c r="CC110" i="56"/>
  <c r="CB110" i="56"/>
  <c r="BM110" i="56"/>
  <c r="BL110" i="56"/>
  <c r="AW110" i="56"/>
  <c r="AV110" i="56"/>
  <c r="AG110" i="56"/>
  <c r="AF110" i="56"/>
  <c r="Q110" i="56"/>
  <c r="P110" i="56"/>
  <c r="DD107" i="56"/>
  <c r="DB107" i="56"/>
  <c r="CX107" i="56"/>
  <c r="CV107" i="56"/>
  <c r="CS107" i="56"/>
  <c r="CR107" i="56"/>
  <c r="CC107" i="56"/>
  <c r="CB107" i="56"/>
  <c r="BM107" i="56"/>
  <c r="BL107" i="56"/>
  <c r="AW107" i="56"/>
  <c r="AV107" i="56"/>
  <c r="AG107" i="56"/>
  <c r="AF107" i="56"/>
  <c r="Q107" i="56"/>
  <c r="P107" i="56"/>
  <c r="DD106" i="56"/>
  <c r="DB106" i="56"/>
  <c r="CX106" i="56"/>
  <c r="CV106" i="56"/>
  <c r="CS106" i="56"/>
  <c r="CR106" i="56"/>
  <c r="CC106" i="56"/>
  <c r="CB106" i="56"/>
  <c r="BM106" i="56"/>
  <c r="BL106" i="56"/>
  <c r="AW106" i="56"/>
  <c r="AV106" i="56"/>
  <c r="AG106" i="56"/>
  <c r="AF106" i="56"/>
  <c r="Q106" i="56"/>
  <c r="P106" i="56"/>
  <c r="DD105" i="56"/>
  <c r="DB105" i="56"/>
  <c r="CX105" i="56"/>
  <c r="CV105" i="56"/>
  <c r="CS105" i="56"/>
  <c r="CR105" i="56"/>
  <c r="CC105" i="56"/>
  <c r="CB105" i="56"/>
  <c r="BM105" i="56"/>
  <c r="BL105" i="56"/>
  <c r="AW105" i="56"/>
  <c r="AV105" i="56"/>
  <c r="AG105" i="56"/>
  <c r="AF105" i="56"/>
  <c r="Q105" i="56"/>
  <c r="P105" i="56"/>
  <c r="CS102" i="56"/>
  <c r="CR102" i="56"/>
  <c r="CC102" i="56"/>
  <c r="CB102" i="56"/>
  <c r="BM102" i="56"/>
  <c r="BL102" i="56"/>
  <c r="AW102" i="56"/>
  <c r="AV102" i="56"/>
  <c r="AG102" i="56"/>
  <c r="AF102" i="56"/>
  <c r="Q102" i="56"/>
  <c r="P102" i="56"/>
  <c r="CS101" i="56"/>
  <c r="CR101" i="56"/>
  <c r="CC101" i="56"/>
  <c r="CB101" i="56"/>
  <c r="BM101" i="56"/>
  <c r="BL101" i="56"/>
  <c r="AW101" i="56"/>
  <c r="AV101" i="56"/>
  <c r="AG101" i="56"/>
  <c r="AF101" i="56"/>
  <c r="Q101" i="56"/>
  <c r="P101" i="56"/>
  <c r="DD100" i="56"/>
  <c r="DB100" i="56"/>
  <c r="CX100" i="56"/>
  <c r="CY100" i="56" s="1"/>
  <c r="CV100" i="56"/>
  <c r="CS100" i="56"/>
  <c r="CR100" i="56"/>
  <c r="CC100" i="56"/>
  <c r="CB100" i="56"/>
  <c r="BM100" i="56"/>
  <c r="BL100" i="56"/>
  <c r="AW100" i="56"/>
  <c r="AV100" i="56"/>
  <c r="AG100" i="56"/>
  <c r="AF100" i="56"/>
  <c r="Q100" i="56"/>
  <c r="P100" i="56"/>
  <c r="DD99" i="56"/>
  <c r="DB99" i="56"/>
  <c r="CX99" i="56"/>
  <c r="CY99" i="56" s="1"/>
  <c r="CV99" i="56"/>
  <c r="CS99" i="56"/>
  <c r="CR99" i="56"/>
  <c r="CC99" i="56"/>
  <c r="CB99" i="56"/>
  <c r="BM99" i="56"/>
  <c r="BL99" i="56"/>
  <c r="AW99" i="56"/>
  <c r="AV99" i="56"/>
  <c r="AG99" i="56"/>
  <c r="AF99" i="56"/>
  <c r="Q99" i="56"/>
  <c r="P99" i="56"/>
  <c r="DD98" i="56"/>
  <c r="DB98" i="56"/>
  <c r="CX98" i="56"/>
  <c r="CY98" i="56" s="1"/>
  <c r="CV98" i="56"/>
  <c r="CS98" i="56"/>
  <c r="CR98" i="56"/>
  <c r="CC98" i="56"/>
  <c r="CB98" i="56"/>
  <c r="BM98" i="56"/>
  <c r="BL98" i="56"/>
  <c r="AW98" i="56"/>
  <c r="AV98" i="56"/>
  <c r="AG98" i="56"/>
  <c r="AF98" i="56"/>
  <c r="Q98" i="56"/>
  <c r="P98" i="56"/>
  <c r="CS96" i="56"/>
  <c r="CR96" i="56"/>
  <c r="CC96" i="56"/>
  <c r="CB96" i="56"/>
  <c r="BM96" i="56"/>
  <c r="BL96" i="56"/>
  <c r="AW96" i="56"/>
  <c r="AV96" i="56"/>
  <c r="AG96" i="56"/>
  <c r="AF96" i="56"/>
  <c r="Q96" i="56"/>
  <c r="P96" i="56"/>
  <c r="CS95" i="56"/>
  <c r="CR95" i="56"/>
  <c r="CC95" i="56"/>
  <c r="CB95" i="56"/>
  <c r="BM95" i="56"/>
  <c r="BL95" i="56"/>
  <c r="AW95" i="56"/>
  <c r="AV95" i="56"/>
  <c r="AG95" i="56"/>
  <c r="AF95" i="56"/>
  <c r="Q95" i="56"/>
  <c r="P95" i="56"/>
  <c r="DD94" i="56"/>
  <c r="DB94" i="56"/>
  <c r="CX94" i="56"/>
  <c r="CY94" i="56" s="1"/>
  <c r="CV94" i="56"/>
  <c r="CS94" i="56"/>
  <c r="CR94" i="56"/>
  <c r="CC94" i="56"/>
  <c r="CB94" i="56"/>
  <c r="BM94" i="56"/>
  <c r="BL94" i="56"/>
  <c r="AW94" i="56"/>
  <c r="AV94" i="56"/>
  <c r="AG94" i="56"/>
  <c r="AF94" i="56"/>
  <c r="Q94" i="56"/>
  <c r="P94" i="56"/>
  <c r="DD93" i="56"/>
  <c r="DB93" i="56"/>
  <c r="CX93" i="56"/>
  <c r="CY93" i="56" s="1"/>
  <c r="CV93" i="56"/>
  <c r="CW93" i="56" s="1"/>
  <c r="CS93" i="56"/>
  <c r="CR93" i="56"/>
  <c r="CT93" i="56" s="1"/>
  <c r="CC93" i="56"/>
  <c r="CB93" i="56"/>
  <c r="BM93" i="56"/>
  <c r="BL93" i="56"/>
  <c r="AW93" i="56"/>
  <c r="AV93" i="56"/>
  <c r="AG93" i="56"/>
  <c r="AF93" i="56"/>
  <c r="Q93" i="56"/>
  <c r="P93" i="56"/>
  <c r="DD92" i="56"/>
  <c r="DB92" i="56"/>
  <c r="CX92" i="56"/>
  <c r="CY92" i="56" s="1"/>
  <c r="CV92" i="56"/>
  <c r="CS92" i="56"/>
  <c r="CR92" i="56"/>
  <c r="CT92" i="56" s="1"/>
  <c r="CC92" i="56"/>
  <c r="CB92" i="56"/>
  <c r="BM92" i="56"/>
  <c r="BL92" i="56"/>
  <c r="AW92" i="56"/>
  <c r="AV92" i="56"/>
  <c r="AG92" i="56"/>
  <c r="AF92" i="56"/>
  <c r="Q92" i="56"/>
  <c r="P92" i="56"/>
  <c r="DD91" i="56"/>
  <c r="DB91" i="56"/>
  <c r="CX91" i="56"/>
  <c r="CY91" i="56" s="1"/>
  <c r="CV91" i="56"/>
  <c r="CS91" i="56"/>
  <c r="CR91" i="56"/>
  <c r="CT91" i="56" s="1"/>
  <c r="CC91" i="56"/>
  <c r="CB91" i="56"/>
  <c r="BM91" i="56"/>
  <c r="BL91" i="56"/>
  <c r="AW91" i="56"/>
  <c r="AV91" i="56"/>
  <c r="AG91" i="56"/>
  <c r="AF91" i="56"/>
  <c r="Q91" i="56"/>
  <c r="P91" i="56"/>
  <c r="DD90" i="56"/>
  <c r="DB90" i="56"/>
  <c r="CX90" i="56"/>
  <c r="CY90" i="56" s="1"/>
  <c r="CV90" i="56"/>
  <c r="CS90" i="56"/>
  <c r="CR90" i="56"/>
  <c r="CT90" i="56" s="1"/>
  <c r="CC90" i="56"/>
  <c r="CB90" i="56"/>
  <c r="BM90" i="56"/>
  <c r="BL90" i="56"/>
  <c r="AW90" i="56"/>
  <c r="AV90" i="56"/>
  <c r="AG90" i="56"/>
  <c r="AF90" i="56"/>
  <c r="Q90" i="56"/>
  <c r="P90" i="56"/>
  <c r="DD89" i="56"/>
  <c r="DB89" i="56"/>
  <c r="CX89" i="56"/>
  <c r="CV89" i="56"/>
  <c r="CW89" i="56" s="1"/>
  <c r="CS89" i="56"/>
  <c r="CR89" i="56"/>
  <c r="CC89" i="56"/>
  <c r="CB89" i="56"/>
  <c r="CD89" i="56" s="1"/>
  <c r="BM89" i="56"/>
  <c r="BL89" i="56"/>
  <c r="AW89" i="56"/>
  <c r="AV89" i="56"/>
  <c r="AG89" i="56"/>
  <c r="AF89" i="56"/>
  <c r="Q89" i="56"/>
  <c r="P89" i="56"/>
  <c r="DD88" i="56"/>
  <c r="DB88" i="56"/>
  <c r="CX88" i="56"/>
  <c r="CY88" i="56" s="1"/>
  <c r="CV88" i="56"/>
  <c r="CW88" i="56" s="1"/>
  <c r="CS88" i="56"/>
  <c r="CR88" i="56"/>
  <c r="CC88" i="56"/>
  <c r="CB88" i="56"/>
  <c r="BM88" i="56"/>
  <c r="BL88" i="56"/>
  <c r="AW88" i="56"/>
  <c r="AV88" i="56"/>
  <c r="AG88" i="56"/>
  <c r="AF88" i="56"/>
  <c r="Q88" i="56"/>
  <c r="P88" i="56"/>
  <c r="DD87" i="56"/>
  <c r="DB87" i="56"/>
  <c r="CX87" i="56"/>
  <c r="CY87" i="56" s="1"/>
  <c r="CV87" i="56"/>
  <c r="CS87" i="56"/>
  <c r="CR87" i="56"/>
  <c r="CC87" i="56"/>
  <c r="CB87" i="56"/>
  <c r="BM87" i="56"/>
  <c r="BL87" i="56"/>
  <c r="AW87" i="56"/>
  <c r="AV87" i="56"/>
  <c r="AG87" i="56"/>
  <c r="AF87" i="56"/>
  <c r="Q87" i="56"/>
  <c r="P87" i="56"/>
  <c r="DD86" i="56"/>
  <c r="DB86" i="56"/>
  <c r="CX86" i="56"/>
  <c r="CY86" i="56" s="1"/>
  <c r="CV86" i="56"/>
  <c r="CS86" i="56"/>
  <c r="CR86" i="56"/>
  <c r="CC86" i="56"/>
  <c r="CB86" i="56"/>
  <c r="BM86" i="56"/>
  <c r="BL86" i="56"/>
  <c r="AW86" i="56"/>
  <c r="AV86" i="56"/>
  <c r="AG86" i="56"/>
  <c r="AF86" i="56"/>
  <c r="Q86" i="56"/>
  <c r="P86" i="56"/>
  <c r="DD85" i="56"/>
  <c r="DB85" i="56"/>
  <c r="CX85" i="56"/>
  <c r="CY85" i="56" s="1"/>
  <c r="CV85" i="56"/>
  <c r="CW85" i="56" s="1"/>
  <c r="CS85" i="56"/>
  <c r="CR85" i="56"/>
  <c r="CC85" i="56"/>
  <c r="CB85" i="56"/>
  <c r="BM85" i="56"/>
  <c r="BL85" i="56"/>
  <c r="AW85" i="56"/>
  <c r="AV85" i="56"/>
  <c r="AG85" i="56"/>
  <c r="AF85" i="56"/>
  <c r="Q85" i="56"/>
  <c r="P85" i="56"/>
  <c r="DD84" i="56"/>
  <c r="DB84" i="56"/>
  <c r="CX84" i="56"/>
  <c r="CV84" i="56"/>
  <c r="CW84" i="56" s="1"/>
  <c r="CS84" i="56"/>
  <c r="CR84" i="56"/>
  <c r="CC84" i="56"/>
  <c r="CB84" i="56"/>
  <c r="BM84" i="56"/>
  <c r="BL84" i="56"/>
  <c r="AW84" i="56"/>
  <c r="AV84" i="56"/>
  <c r="AG84" i="56"/>
  <c r="AF84" i="56"/>
  <c r="Q84" i="56"/>
  <c r="P84" i="56"/>
  <c r="DD83" i="56"/>
  <c r="DB83" i="56"/>
  <c r="CX83" i="56"/>
  <c r="CY83" i="56" s="1"/>
  <c r="CV83" i="56"/>
  <c r="CS83" i="56"/>
  <c r="CR83" i="56"/>
  <c r="CC83" i="56"/>
  <c r="CB83" i="56"/>
  <c r="BM83" i="56"/>
  <c r="BL83" i="56"/>
  <c r="AW83" i="56"/>
  <c r="AV83" i="56"/>
  <c r="AG83" i="56"/>
  <c r="AF83" i="56"/>
  <c r="Q83" i="56"/>
  <c r="P83" i="56"/>
  <c r="DD82" i="56"/>
  <c r="DB82" i="56"/>
  <c r="CX82" i="56"/>
  <c r="CY82" i="56" s="1"/>
  <c r="CV82" i="56"/>
  <c r="CW82" i="56" s="1"/>
  <c r="CS82" i="56"/>
  <c r="CR82" i="56"/>
  <c r="CC82" i="56"/>
  <c r="CB82" i="56"/>
  <c r="BM82" i="56"/>
  <c r="BL82" i="56"/>
  <c r="AW82" i="56"/>
  <c r="AV82" i="56"/>
  <c r="AG82" i="56"/>
  <c r="AF82" i="56"/>
  <c r="Q82" i="56"/>
  <c r="P82" i="56"/>
  <c r="DD81" i="56"/>
  <c r="DB81" i="56"/>
  <c r="CX81" i="56"/>
  <c r="CY81" i="56" s="1"/>
  <c r="CV81" i="56"/>
  <c r="CW81" i="56" s="1"/>
  <c r="CS81" i="56"/>
  <c r="CR81" i="56"/>
  <c r="CC81" i="56"/>
  <c r="CB81" i="56"/>
  <c r="BM81" i="56"/>
  <c r="BL81" i="56"/>
  <c r="AW81" i="56"/>
  <c r="AV81" i="56"/>
  <c r="AG81" i="56"/>
  <c r="AF81" i="56"/>
  <c r="Q81" i="56"/>
  <c r="P81" i="56"/>
  <c r="DD80" i="56"/>
  <c r="DB80" i="56"/>
  <c r="CX80" i="56"/>
  <c r="CY80" i="56" s="1"/>
  <c r="CV80" i="56"/>
  <c r="CS80" i="56"/>
  <c r="CR80" i="56"/>
  <c r="CC80" i="56"/>
  <c r="CB80" i="56"/>
  <c r="BM80" i="56"/>
  <c r="BL80" i="56"/>
  <c r="AW80" i="56"/>
  <c r="AV80" i="56"/>
  <c r="AG80" i="56"/>
  <c r="AF80" i="56"/>
  <c r="Q80" i="56"/>
  <c r="P80" i="56"/>
  <c r="DD79" i="56"/>
  <c r="DB79" i="56"/>
  <c r="CX79" i="56"/>
  <c r="CY79" i="56" s="1"/>
  <c r="CV79" i="56"/>
  <c r="CW79" i="56" s="1"/>
  <c r="CS79" i="56"/>
  <c r="CR79" i="56"/>
  <c r="CT79" i="56" s="1"/>
  <c r="CC79" i="56"/>
  <c r="CB79" i="56"/>
  <c r="BM79" i="56"/>
  <c r="BL79" i="56"/>
  <c r="AW79" i="56"/>
  <c r="AV79" i="56"/>
  <c r="AG79" i="56"/>
  <c r="AF79" i="56"/>
  <c r="Q79" i="56"/>
  <c r="P79" i="56"/>
  <c r="DD78" i="56"/>
  <c r="DB78" i="56"/>
  <c r="CX78" i="56"/>
  <c r="CY78" i="56" s="1"/>
  <c r="CV78" i="56"/>
  <c r="CS78" i="56"/>
  <c r="CR78" i="56"/>
  <c r="CC78" i="56"/>
  <c r="CB78" i="56"/>
  <c r="CD78" i="56" s="1"/>
  <c r="BM78" i="56"/>
  <c r="BL78" i="56"/>
  <c r="AW78" i="56"/>
  <c r="AV78" i="56"/>
  <c r="AG78" i="56"/>
  <c r="AF78" i="56"/>
  <c r="Q78" i="56"/>
  <c r="P78" i="56"/>
  <c r="DD77" i="56"/>
  <c r="DB77" i="56"/>
  <c r="CX77" i="56"/>
  <c r="CY77" i="56" s="1"/>
  <c r="CV77" i="56"/>
  <c r="CS77" i="56"/>
  <c r="CR77" i="56"/>
  <c r="CC77" i="56"/>
  <c r="CB77" i="56"/>
  <c r="BM77" i="56"/>
  <c r="BL77" i="56"/>
  <c r="AW77" i="56"/>
  <c r="AV77" i="56"/>
  <c r="AG77" i="56"/>
  <c r="AF77" i="56"/>
  <c r="Q77" i="56"/>
  <c r="P77" i="56"/>
  <c r="DD76" i="56"/>
  <c r="DB76" i="56"/>
  <c r="CX76" i="56"/>
  <c r="CV76" i="56"/>
  <c r="CW76" i="56" s="1"/>
  <c r="CS76" i="56"/>
  <c r="CR76" i="56"/>
  <c r="CC76" i="56"/>
  <c r="CB76" i="56"/>
  <c r="CD76" i="56" s="1"/>
  <c r="BM76" i="56"/>
  <c r="BL76" i="56"/>
  <c r="AW76" i="56"/>
  <c r="AV76" i="56"/>
  <c r="AG76" i="56"/>
  <c r="AF76" i="56"/>
  <c r="Q76" i="56"/>
  <c r="P76" i="56"/>
  <c r="DD75" i="56"/>
  <c r="DB75" i="56"/>
  <c r="CX75" i="56"/>
  <c r="CY75" i="56" s="1"/>
  <c r="CV75" i="56"/>
  <c r="CW75" i="56" s="1"/>
  <c r="CS75" i="56"/>
  <c r="CR75" i="56"/>
  <c r="CC75" i="56"/>
  <c r="CB75" i="56"/>
  <c r="BM75" i="56"/>
  <c r="BL75" i="56"/>
  <c r="AW75" i="56"/>
  <c r="AV75" i="56"/>
  <c r="AG75" i="56"/>
  <c r="AF75" i="56"/>
  <c r="Q75" i="56"/>
  <c r="P75" i="56"/>
  <c r="CS73" i="56"/>
  <c r="CR73" i="56"/>
  <c r="CC73" i="56"/>
  <c r="CB73" i="56"/>
  <c r="BM73" i="56"/>
  <c r="BL73" i="56"/>
  <c r="AW73" i="56"/>
  <c r="AV73" i="56"/>
  <c r="AG73" i="56"/>
  <c r="AF73" i="56"/>
  <c r="Q73" i="56"/>
  <c r="P73" i="56"/>
  <c r="DD72" i="56"/>
  <c r="DB72" i="56"/>
  <c r="CX72" i="56"/>
  <c r="CV72" i="56"/>
  <c r="CS72" i="56"/>
  <c r="CR72" i="56"/>
  <c r="CC72" i="56"/>
  <c r="CB72" i="56"/>
  <c r="BM72" i="56"/>
  <c r="BL72" i="56"/>
  <c r="AW72" i="56"/>
  <c r="AV72" i="56"/>
  <c r="AG72" i="56"/>
  <c r="AF72" i="56"/>
  <c r="Q72" i="56"/>
  <c r="P72" i="56"/>
  <c r="DD71" i="56"/>
  <c r="DB71" i="56"/>
  <c r="CX71" i="56"/>
  <c r="CV71" i="56"/>
  <c r="CS71" i="56"/>
  <c r="CR71" i="56"/>
  <c r="CC71" i="56"/>
  <c r="CB71" i="56"/>
  <c r="BM71" i="56"/>
  <c r="BL71" i="56"/>
  <c r="AW71" i="56"/>
  <c r="AV71" i="56"/>
  <c r="AG71" i="56"/>
  <c r="AF71" i="56"/>
  <c r="Q71" i="56"/>
  <c r="P71" i="56"/>
  <c r="DD70" i="56"/>
  <c r="DB70" i="56"/>
  <c r="CX70" i="56"/>
  <c r="CV70" i="56"/>
  <c r="CS70" i="56"/>
  <c r="CR70" i="56"/>
  <c r="CC70" i="56"/>
  <c r="CB70" i="56"/>
  <c r="BM70" i="56"/>
  <c r="BL70" i="56"/>
  <c r="AW70" i="56"/>
  <c r="AV70" i="56"/>
  <c r="AG70" i="56"/>
  <c r="AF70" i="56"/>
  <c r="Q70" i="56"/>
  <c r="P70" i="56"/>
  <c r="DD69" i="56"/>
  <c r="DB69" i="56"/>
  <c r="CX69" i="56"/>
  <c r="CV69" i="56"/>
  <c r="CS69" i="56"/>
  <c r="CR69" i="56"/>
  <c r="CC69" i="56"/>
  <c r="CB69" i="56"/>
  <c r="BM69" i="56"/>
  <c r="BL69" i="56"/>
  <c r="AW69" i="56"/>
  <c r="AV69" i="56"/>
  <c r="AG69" i="56"/>
  <c r="AF69" i="56"/>
  <c r="Q69" i="56"/>
  <c r="P69" i="56"/>
  <c r="DD68" i="56"/>
  <c r="DB68" i="56"/>
  <c r="CX68" i="56"/>
  <c r="CV68" i="56"/>
  <c r="CS68" i="56"/>
  <c r="CR68" i="56"/>
  <c r="CC68" i="56"/>
  <c r="CB68" i="56"/>
  <c r="BM68" i="56"/>
  <c r="BL68" i="56"/>
  <c r="AW68" i="56"/>
  <c r="AV68" i="56"/>
  <c r="AG68" i="56"/>
  <c r="AF68" i="56"/>
  <c r="Q68" i="56"/>
  <c r="P68" i="56"/>
  <c r="DD67" i="56"/>
  <c r="DB67" i="56"/>
  <c r="CX67" i="56"/>
  <c r="CV67" i="56"/>
  <c r="CS67" i="56"/>
  <c r="CR67" i="56"/>
  <c r="CC67" i="56"/>
  <c r="CB67" i="56"/>
  <c r="BM67" i="56"/>
  <c r="BL67" i="56"/>
  <c r="AW67" i="56"/>
  <c r="AV67" i="56"/>
  <c r="AG67" i="56"/>
  <c r="AF67" i="56"/>
  <c r="Q67" i="56"/>
  <c r="P67" i="56"/>
  <c r="DD66" i="56"/>
  <c r="DB66" i="56"/>
  <c r="CX66" i="56"/>
  <c r="CV66" i="56"/>
  <c r="CS66" i="56"/>
  <c r="CR66" i="56"/>
  <c r="CC66" i="56"/>
  <c r="CB66" i="56"/>
  <c r="BM66" i="56"/>
  <c r="BL66" i="56"/>
  <c r="AW66" i="56"/>
  <c r="AV66" i="56"/>
  <c r="AG66" i="56"/>
  <c r="AF66" i="56"/>
  <c r="Q66" i="56"/>
  <c r="P66" i="56"/>
  <c r="CS63" i="56"/>
  <c r="CR63" i="56"/>
  <c r="CC63" i="56"/>
  <c r="CB63" i="56"/>
  <c r="BM63" i="56"/>
  <c r="BL63" i="56"/>
  <c r="AW63" i="56"/>
  <c r="AV63" i="56"/>
  <c r="AG63" i="56"/>
  <c r="AF63" i="56"/>
  <c r="Q63" i="56"/>
  <c r="P63" i="56"/>
  <c r="R63" i="56" s="1"/>
  <c r="DD62" i="56"/>
  <c r="DB62" i="56"/>
  <c r="CX62" i="56"/>
  <c r="CY62" i="56" s="1"/>
  <c r="CV62" i="56"/>
  <c r="CW62" i="56" s="1"/>
  <c r="CS62" i="56"/>
  <c r="CR62" i="56"/>
  <c r="CC62" i="56"/>
  <c r="CB62" i="56"/>
  <c r="BM62" i="56"/>
  <c r="BL62" i="56"/>
  <c r="AW62" i="56"/>
  <c r="AV62" i="56"/>
  <c r="AG62" i="56"/>
  <c r="AF62" i="56"/>
  <c r="Q62" i="56"/>
  <c r="P62" i="56"/>
  <c r="CS61" i="56"/>
  <c r="CR61" i="56"/>
  <c r="CC61" i="56"/>
  <c r="CB61" i="56"/>
  <c r="BM61" i="56"/>
  <c r="BL61" i="56"/>
  <c r="AW61" i="56"/>
  <c r="AV61" i="56"/>
  <c r="AG61" i="56"/>
  <c r="AF61" i="56"/>
  <c r="Q61" i="56"/>
  <c r="P61" i="56"/>
  <c r="DD60" i="56"/>
  <c r="DB60" i="56"/>
  <c r="CX60" i="56"/>
  <c r="CV60" i="56"/>
  <c r="CS60" i="56"/>
  <c r="CR60" i="56"/>
  <c r="CC60" i="56"/>
  <c r="CB60" i="56"/>
  <c r="BM60" i="56"/>
  <c r="BL60" i="56"/>
  <c r="AW60" i="56"/>
  <c r="AV60" i="56"/>
  <c r="AX60" i="56" s="1"/>
  <c r="AG60" i="56"/>
  <c r="AF60" i="56"/>
  <c r="Q60" i="56"/>
  <c r="P60" i="56"/>
  <c r="DD59" i="56"/>
  <c r="DB59" i="56"/>
  <c r="CX59" i="56"/>
  <c r="CV59" i="56"/>
  <c r="CS59" i="56"/>
  <c r="CR59" i="56"/>
  <c r="CC59" i="56"/>
  <c r="CB59" i="56"/>
  <c r="BM59" i="56"/>
  <c r="BL59" i="56"/>
  <c r="AW59" i="56"/>
  <c r="AV59" i="56"/>
  <c r="AG59" i="56"/>
  <c r="AF59" i="56"/>
  <c r="Q59" i="56"/>
  <c r="P59" i="56"/>
  <c r="DD58" i="56"/>
  <c r="DB58" i="56"/>
  <c r="CX58" i="56"/>
  <c r="CV58" i="56"/>
  <c r="CS58" i="56"/>
  <c r="CR58" i="56"/>
  <c r="CC58" i="56"/>
  <c r="CB58" i="56"/>
  <c r="BM58" i="56"/>
  <c r="BL58" i="56"/>
  <c r="AW58" i="56"/>
  <c r="AV58" i="56"/>
  <c r="AG58" i="56"/>
  <c r="AF58" i="56"/>
  <c r="Q58" i="56"/>
  <c r="P58" i="56"/>
  <c r="DD57" i="56"/>
  <c r="DB57" i="56"/>
  <c r="CX57" i="56"/>
  <c r="CV57" i="56"/>
  <c r="CS57" i="56"/>
  <c r="CR57" i="56"/>
  <c r="CC57" i="56"/>
  <c r="CB57" i="56"/>
  <c r="BM57" i="56"/>
  <c r="BL57" i="56"/>
  <c r="AW57" i="56"/>
  <c r="AV57" i="56"/>
  <c r="AG57" i="56"/>
  <c r="AF57" i="56"/>
  <c r="Q57" i="56"/>
  <c r="P57" i="56"/>
  <c r="DD56" i="56"/>
  <c r="DB56" i="56"/>
  <c r="CX56" i="56"/>
  <c r="CV56" i="56"/>
  <c r="CS56" i="56"/>
  <c r="CR56" i="56"/>
  <c r="CC56" i="56"/>
  <c r="CB56" i="56"/>
  <c r="BM56" i="56"/>
  <c r="BL56" i="56"/>
  <c r="AW56" i="56"/>
  <c r="AV56" i="56"/>
  <c r="AG56" i="56"/>
  <c r="AF56" i="56"/>
  <c r="Q56" i="56"/>
  <c r="P56" i="56"/>
  <c r="DD55" i="56"/>
  <c r="DB55" i="56"/>
  <c r="CX55" i="56"/>
  <c r="CV55" i="56"/>
  <c r="CS55" i="56"/>
  <c r="CR55" i="56"/>
  <c r="CC55" i="56"/>
  <c r="CB55" i="56"/>
  <c r="BM55" i="56"/>
  <c r="BL55" i="56"/>
  <c r="AW55" i="56"/>
  <c r="AV55" i="56"/>
  <c r="AG55" i="56"/>
  <c r="AF55" i="56"/>
  <c r="Q55" i="56"/>
  <c r="P55" i="56"/>
  <c r="DD54" i="56"/>
  <c r="DB54" i="56"/>
  <c r="CX54" i="56"/>
  <c r="CV54" i="56"/>
  <c r="CS54" i="56"/>
  <c r="CR54" i="56"/>
  <c r="CC54" i="56"/>
  <c r="CB54" i="56"/>
  <c r="BM54" i="56"/>
  <c r="BL54" i="56"/>
  <c r="AW54" i="56"/>
  <c r="AV54" i="56"/>
  <c r="AG54" i="56"/>
  <c r="AF54" i="56"/>
  <c r="Q54" i="56"/>
  <c r="P54" i="56"/>
  <c r="DD53" i="56"/>
  <c r="DB53" i="56"/>
  <c r="CX53" i="56"/>
  <c r="CV53" i="56"/>
  <c r="CS53" i="56"/>
  <c r="CR53" i="56"/>
  <c r="CC53" i="56"/>
  <c r="CB53" i="56"/>
  <c r="BM53" i="56"/>
  <c r="BL53" i="56"/>
  <c r="AW53" i="56"/>
  <c r="AV53" i="56"/>
  <c r="AG53" i="56"/>
  <c r="AF53" i="56"/>
  <c r="Q53" i="56"/>
  <c r="P53" i="56"/>
  <c r="DD52" i="56"/>
  <c r="DB52" i="56"/>
  <c r="CX52" i="56"/>
  <c r="CV52" i="56"/>
  <c r="CS52" i="56"/>
  <c r="CR52" i="56"/>
  <c r="CC52" i="56"/>
  <c r="CB52" i="56"/>
  <c r="BM52" i="56"/>
  <c r="BL52" i="56"/>
  <c r="AW52" i="56"/>
  <c r="AV52" i="56"/>
  <c r="AG52" i="56"/>
  <c r="AF52" i="56"/>
  <c r="Q52" i="56"/>
  <c r="P52" i="56"/>
  <c r="DD51" i="56"/>
  <c r="DB51" i="56"/>
  <c r="CX51" i="56"/>
  <c r="CV51" i="56"/>
  <c r="CS51" i="56"/>
  <c r="CR51" i="56"/>
  <c r="CC51" i="56"/>
  <c r="CB51" i="56"/>
  <c r="BM51" i="56"/>
  <c r="BL51" i="56"/>
  <c r="AW51" i="56"/>
  <c r="AV51" i="56"/>
  <c r="AG51" i="56"/>
  <c r="AF51" i="56"/>
  <c r="Q51" i="56"/>
  <c r="P51" i="56"/>
  <c r="DD50" i="56"/>
  <c r="DB50" i="56"/>
  <c r="CX50" i="56"/>
  <c r="CV50" i="56"/>
  <c r="CS50" i="56"/>
  <c r="CR50" i="56"/>
  <c r="CC50" i="56"/>
  <c r="CB50" i="56"/>
  <c r="BM50" i="56"/>
  <c r="BL50" i="56"/>
  <c r="AW50" i="56"/>
  <c r="AV50" i="56"/>
  <c r="AG50" i="56"/>
  <c r="AF50" i="56"/>
  <c r="Q50" i="56"/>
  <c r="P50" i="56"/>
  <c r="DD49" i="56"/>
  <c r="DB49" i="56"/>
  <c r="CX49" i="56"/>
  <c r="CV49" i="56"/>
  <c r="CS49" i="56"/>
  <c r="CR49" i="56"/>
  <c r="CC49" i="56"/>
  <c r="CB49" i="56"/>
  <c r="BM49" i="56"/>
  <c r="BL49" i="56"/>
  <c r="AW49" i="56"/>
  <c r="AV49" i="56"/>
  <c r="AG49" i="56"/>
  <c r="AF49" i="56"/>
  <c r="Q49" i="56"/>
  <c r="P49" i="56"/>
  <c r="DD48" i="56"/>
  <c r="DB48" i="56"/>
  <c r="CX48" i="56"/>
  <c r="CV48" i="56"/>
  <c r="CW48" i="56" s="1"/>
  <c r="CS48" i="56"/>
  <c r="CR48" i="56"/>
  <c r="CC48" i="56"/>
  <c r="CB48" i="56"/>
  <c r="BM48" i="56"/>
  <c r="BL48" i="56"/>
  <c r="AW48" i="56"/>
  <c r="AV48" i="56"/>
  <c r="AG48" i="56"/>
  <c r="AF48" i="56"/>
  <c r="Q48" i="56"/>
  <c r="P48" i="56"/>
  <c r="DD47" i="56"/>
  <c r="DB47" i="56"/>
  <c r="CX47" i="56"/>
  <c r="CV47" i="56"/>
  <c r="CS47" i="56"/>
  <c r="CR47" i="56"/>
  <c r="CC47" i="56"/>
  <c r="CB47" i="56"/>
  <c r="BM47" i="56"/>
  <c r="BL47" i="56"/>
  <c r="AW47" i="56"/>
  <c r="AV47" i="56"/>
  <c r="AG47" i="56"/>
  <c r="AF47" i="56"/>
  <c r="Q47" i="56"/>
  <c r="P47" i="56"/>
  <c r="DD46" i="56"/>
  <c r="DB46" i="56"/>
  <c r="CX46" i="56"/>
  <c r="CV46" i="56"/>
  <c r="CW46" i="56" s="1"/>
  <c r="CS46" i="56"/>
  <c r="CR46" i="56"/>
  <c r="CC46" i="56"/>
  <c r="CB46" i="56"/>
  <c r="BM46" i="56"/>
  <c r="BL46" i="56"/>
  <c r="AW46" i="56"/>
  <c r="AV46" i="56"/>
  <c r="AG46" i="56"/>
  <c r="AF46" i="56"/>
  <c r="Q46" i="56"/>
  <c r="P46" i="56"/>
  <c r="DD45" i="56"/>
  <c r="DB45" i="56"/>
  <c r="CX45" i="56"/>
  <c r="CV45" i="56"/>
  <c r="CS45" i="56"/>
  <c r="CR45" i="56"/>
  <c r="CC45" i="56"/>
  <c r="CB45" i="56"/>
  <c r="BM45" i="56"/>
  <c r="BL45" i="56"/>
  <c r="AW45" i="56"/>
  <c r="AV45" i="56"/>
  <c r="AG45" i="56"/>
  <c r="AF45" i="56"/>
  <c r="Q45" i="56"/>
  <c r="P45" i="56"/>
  <c r="DD44" i="56"/>
  <c r="DB44" i="56"/>
  <c r="CX44" i="56"/>
  <c r="CV44" i="56"/>
  <c r="CS44" i="56"/>
  <c r="CR44" i="56"/>
  <c r="CC44" i="56"/>
  <c r="CB44" i="56"/>
  <c r="BM44" i="56"/>
  <c r="BL44" i="56"/>
  <c r="AW44" i="56"/>
  <c r="AV44" i="56"/>
  <c r="AG44" i="56"/>
  <c r="AF44" i="56"/>
  <c r="Q44" i="56"/>
  <c r="P44" i="56"/>
  <c r="DD43" i="56"/>
  <c r="DB43" i="56"/>
  <c r="CX43" i="56"/>
  <c r="CV43" i="56"/>
  <c r="CS43" i="56"/>
  <c r="CR43" i="56"/>
  <c r="CC43" i="56"/>
  <c r="CB43" i="56"/>
  <c r="BM43" i="56"/>
  <c r="BL43" i="56"/>
  <c r="AW43" i="56"/>
  <c r="AV43" i="56"/>
  <c r="AG43" i="56"/>
  <c r="AF43" i="56"/>
  <c r="Q43" i="56"/>
  <c r="P43" i="56"/>
  <c r="DD42" i="56"/>
  <c r="DB42" i="56"/>
  <c r="CX42" i="56"/>
  <c r="CV42" i="56"/>
  <c r="CS42" i="56"/>
  <c r="CR42" i="56"/>
  <c r="CC42" i="56"/>
  <c r="CB42" i="56"/>
  <c r="BM42" i="56"/>
  <c r="BL42" i="56"/>
  <c r="AW42" i="56"/>
  <c r="AV42" i="56"/>
  <c r="AG42" i="56"/>
  <c r="AF42" i="56"/>
  <c r="Q42" i="56"/>
  <c r="P42" i="56"/>
  <c r="DD41" i="56"/>
  <c r="DB41" i="56"/>
  <c r="CX41" i="56"/>
  <c r="CV41" i="56"/>
  <c r="CW41" i="56" s="1"/>
  <c r="CS41" i="56"/>
  <c r="CR41" i="56"/>
  <c r="CC41" i="56"/>
  <c r="CB41" i="56"/>
  <c r="BM41" i="56"/>
  <c r="BL41" i="56"/>
  <c r="AW41" i="56"/>
  <c r="AV41" i="56"/>
  <c r="AG41" i="56"/>
  <c r="AF41" i="56"/>
  <c r="Q41" i="56"/>
  <c r="P41" i="56"/>
  <c r="DD40" i="56"/>
  <c r="DB40" i="56"/>
  <c r="CX40" i="56"/>
  <c r="CV40" i="56"/>
  <c r="CW40" i="56" s="1"/>
  <c r="CS40" i="56"/>
  <c r="CR40" i="56"/>
  <c r="CC40" i="56"/>
  <c r="CB40" i="56"/>
  <c r="BM40" i="56"/>
  <c r="BL40" i="56"/>
  <c r="AW40" i="56"/>
  <c r="AV40" i="56"/>
  <c r="AG40" i="56"/>
  <c r="AF40" i="56"/>
  <c r="Q40" i="56"/>
  <c r="P40" i="56"/>
  <c r="DD39" i="56"/>
  <c r="DB39" i="56"/>
  <c r="CX39" i="56"/>
  <c r="CV39" i="56"/>
  <c r="CS39" i="56"/>
  <c r="CR39" i="56"/>
  <c r="CC39" i="56"/>
  <c r="CB39" i="56"/>
  <c r="BM39" i="56"/>
  <c r="BL39" i="56"/>
  <c r="AW39" i="56"/>
  <c r="AV39" i="56"/>
  <c r="AG39" i="56"/>
  <c r="AF39" i="56"/>
  <c r="Q39" i="56"/>
  <c r="P39" i="56"/>
  <c r="DD38" i="56"/>
  <c r="DB38" i="56"/>
  <c r="CX38" i="56"/>
  <c r="CV38" i="56"/>
  <c r="CW38" i="56" s="1"/>
  <c r="CS38" i="56"/>
  <c r="CR38" i="56"/>
  <c r="CC38" i="56"/>
  <c r="CB38" i="56"/>
  <c r="BM38" i="56"/>
  <c r="BL38" i="56"/>
  <c r="AW38" i="56"/>
  <c r="AV38" i="56"/>
  <c r="AG38" i="56"/>
  <c r="AF38" i="56"/>
  <c r="Q38" i="56"/>
  <c r="P38" i="56"/>
  <c r="DD37" i="56"/>
  <c r="DB37" i="56"/>
  <c r="CX37" i="56"/>
  <c r="CV37" i="56"/>
  <c r="CS37" i="56"/>
  <c r="CR37" i="56"/>
  <c r="CC37" i="56"/>
  <c r="CB37" i="56"/>
  <c r="BM37" i="56"/>
  <c r="BL37" i="56"/>
  <c r="AW37" i="56"/>
  <c r="AV37" i="56"/>
  <c r="AG37" i="56"/>
  <c r="AF37" i="56"/>
  <c r="Q37" i="56"/>
  <c r="P37" i="56"/>
  <c r="DD36" i="56"/>
  <c r="DB36" i="56"/>
  <c r="CX36" i="56"/>
  <c r="CV36" i="56"/>
  <c r="CS36" i="56"/>
  <c r="CR36" i="56"/>
  <c r="CC36" i="56"/>
  <c r="CB36" i="56"/>
  <c r="BM36" i="56"/>
  <c r="BL36" i="56"/>
  <c r="AW36" i="56"/>
  <c r="AV36" i="56"/>
  <c r="AG36" i="56"/>
  <c r="AF36" i="56"/>
  <c r="Q36" i="56"/>
  <c r="P36" i="56"/>
  <c r="DD35" i="56"/>
  <c r="DB35" i="56"/>
  <c r="CX35" i="56"/>
  <c r="CV35" i="56"/>
  <c r="CS35" i="56"/>
  <c r="CR35" i="56"/>
  <c r="CC35" i="56"/>
  <c r="CB35" i="56"/>
  <c r="BM35" i="56"/>
  <c r="BL35" i="56"/>
  <c r="AW35" i="56"/>
  <c r="AV35" i="56"/>
  <c r="AG35" i="56"/>
  <c r="AF35" i="56"/>
  <c r="Q35" i="56"/>
  <c r="P35" i="56"/>
  <c r="DD34" i="56"/>
  <c r="DB34" i="56"/>
  <c r="CX34" i="56"/>
  <c r="CV34" i="56"/>
  <c r="CS34" i="56"/>
  <c r="CR34" i="56"/>
  <c r="CC34" i="56"/>
  <c r="CB34" i="56"/>
  <c r="BM34" i="56"/>
  <c r="BL34" i="56"/>
  <c r="AW34" i="56"/>
  <c r="AV34" i="56"/>
  <c r="AG34" i="56"/>
  <c r="AF34" i="56"/>
  <c r="Q34" i="56"/>
  <c r="P34" i="56"/>
  <c r="DD33" i="56"/>
  <c r="DB33" i="56"/>
  <c r="CX33" i="56"/>
  <c r="CV33" i="56"/>
  <c r="CS33" i="56"/>
  <c r="CR33" i="56"/>
  <c r="CC33" i="56"/>
  <c r="CB33" i="56"/>
  <c r="BM33" i="56"/>
  <c r="BL33" i="56"/>
  <c r="AW33" i="56"/>
  <c r="AV33" i="56"/>
  <c r="AG33" i="56"/>
  <c r="AF33" i="56"/>
  <c r="Q33" i="56"/>
  <c r="P33" i="56"/>
  <c r="DD32" i="56"/>
  <c r="DB32" i="56"/>
  <c r="CX32" i="56"/>
  <c r="CV32" i="56"/>
  <c r="CW32" i="56" s="1"/>
  <c r="CS32" i="56"/>
  <c r="CR32" i="56"/>
  <c r="CC32" i="56"/>
  <c r="CB32" i="56"/>
  <c r="BM32" i="56"/>
  <c r="BL32" i="56"/>
  <c r="AW32" i="56"/>
  <c r="AV32" i="56"/>
  <c r="AG32" i="56"/>
  <c r="AF32" i="56"/>
  <c r="Q32" i="56"/>
  <c r="P32" i="56"/>
  <c r="DD31" i="56"/>
  <c r="DB31" i="56"/>
  <c r="CX31" i="56"/>
  <c r="CV31" i="56"/>
  <c r="CS31" i="56"/>
  <c r="CR31" i="56"/>
  <c r="CC31" i="56"/>
  <c r="CB31" i="56"/>
  <c r="BM31" i="56"/>
  <c r="BL31" i="56"/>
  <c r="AW31" i="56"/>
  <c r="AV31" i="56"/>
  <c r="AG31" i="56"/>
  <c r="AF31" i="56"/>
  <c r="Q31" i="56"/>
  <c r="P31" i="56"/>
  <c r="DD30" i="56"/>
  <c r="DB30" i="56"/>
  <c r="CX30" i="56"/>
  <c r="CV30" i="56"/>
  <c r="CS30" i="56"/>
  <c r="CR30" i="56"/>
  <c r="CC30" i="56"/>
  <c r="CB30" i="56"/>
  <c r="BM30" i="56"/>
  <c r="BL30" i="56"/>
  <c r="AW30" i="56"/>
  <c r="AV30" i="56"/>
  <c r="AG30" i="56"/>
  <c r="AF30" i="56"/>
  <c r="Q30" i="56"/>
  <c r="P30" i="56"/>
  <c r="DD29" i="56"/>
  <c r="DB29" i="56"/>
  <c r="CX29" i="56"/>
  <c r="CV29" i="56"/>
  <c r="CS29" i="56"/>
  <c r="CR29" i="56"/>
  <c r="CC29" i="56"/>
  <c r="CB29" i="56"/>
  <c r="BM29" i="56"/>
  <c r="BL29" i="56"/>
  <c r="AW29" i="56"/>
  <c r="AV29" i="56"/>
  <c r="AG29" i="56"/>
  <c r="AF29" i="56"/>
  <c r="Q29" i="56"/>
  <c r="P29" i="56"/>
  <c r="DD28" i="56"/>
  <c r="DB28" i="56"/>
  <c r="CX28" i="56"/>
  <c r="CV28" i="56"/>
  <c r="CW28" i="56" s="1"/>
  <c r="CS28" i="56"/>
  <c r="CR28" i="56"/>
  <c r="CC28" i="56"/>
  <c r="CB28" i="56"/>
  <c r="BM28" i="56"/>
  <c r="BL28" i="56"/>
  <c r="AW28" i="56"/>
  <c r="AV28" i="56"/>
  <c r="AG28" i="56"/>
  <c r="AF28" i="56"/>
  <c r="Q28" i="56"/>
  <c r="P28" i="56"/>
  <c r="DD27" i="56"/>
  <c r="DB27" i="56"/>
  <c r="CX27" i="56"/>
  <c r="CV27" i="56"/>
  <c r="CS27" i="56"/>
  <c r="CR27" i="56"/>
  <c r="CC27" i="56"/>
  <c r="CB27" i="56"/>
  <c r="BM27" i="56"/>
  <c r="BL27" i="56"/>
  <c r="AW27" i="56"/>
  <c r="AV27" i="56"/>
  <c r="AG27" i="56"/>
  <c r="AF27" i="56"/>
  <c r="Q27" i="56"/>
  <c r="P27" i="56"/>
  <c r="DD26" i="56"/>
  <c r="DB26" i="56"/>
  <c r="CX26" i="56"/>
  <c r="CV26" i="56"/>
  <c r="CW26" i="56" s="1"/>
  <c r="CS26" i="56"/>
  <c r="CR26" i="56"/>
  <c r="CC26" i="56"/>
  <c r="CB26" i="56"/>
  <c r="BM26" i="56"/>
  <c r="BL26" i="56"/>
  <c r="AW26" i="56"/>
  <c r="AV26" i="56"/>
  <c r="AG26" i="56"/>
  <c r="AF26" i="56"/>
  <c r="Q26" i="56"/>
  <c r="P26" i="56"/>
  <c r="DD25" i="56"/>
  <c r="DB25" i="56"/>
  <c r="CX25" i="56"/>
  <c r="CV25" i="56"/>
  <c r="CS25" i="56"/>
  <c r="CR25" i="56"/>
  <c r="CC25" i="56"/>
  <c r="CB25" i="56"/>
  <c r="BM25" i="56"/>
  <c r="BL25" i="56"/>
  <c r="AW25" i="56"/>
  <c r="AV25" i="56"/>
  <c r="AG25" i="56"/>
  <c r="AF25" i="56"/>
  <c r="Q25" i="56"/>
  <c r="P25" i="56"/>
  <c r="DD24" i="56"/>
  <c r="DB24" i="56"/>
  <c r="CX24" i="56"/>
  <c r="CV24" i="56"/>
  <c r="CW24" i="56" s="1"/>
  <c r="CS24" i="56"/>
  <c r="CR24" i="56"/>
  <c r="CC24" i="56"/>
  <c r="CB24" i="56"/>
  <c r="BM24" i="56"/>
  <c r="BL24" i="56"/>
  <c r="AW24" i="56"/>
  <c r="AV24" i="56"/>
  <c r="AG24" i="56"/>
  <c r="AF24" i="56"/>
  <c r="Q24" i="56"/>
  <c r="P24" i="56"/>
  <c r="DD23" i="56"/>
  <c r="DB23" i="56"/>
  <c r="CX23" i="56"/>
  <c r="CV23" i="56"/>
  <c r="CW23" i="56" s="1"/>
  <c r="CS23" i="56"/>
  <c r="CR23" i="56"/>
  <c r="CC23" i="56"/>
  <c r="CB23" i="56"/>
  <c r="BM23" i="56"/>
  <c r="BL23" i="56"/>
  <c r="AW23" i="56"/>
  <c r="AV23" i="56"/>
  <c r="AG23" i="56"/>
  <c r="AF23" i="56"/>
  <c r="Q23" i="56"/>
  <c r="P23" i="56"/>
  <c r="DD22" i="56"/>
  <c r="DB22" i="56"/>
  <c r="CX22" i="56"/>
  <c r="CV22" i="56"/>
  <c r="CS22" i="56"/>
  <c r="CR22" i="56"/>
  <c r="CC22" i="56"/>
  <c r="CB22" i="56"/>
  <c r="BM22" i="56"/>
  <c r="BL22" i="56"/>
  <c r="AW22" i="56"/>
  <c r="AV22" i="56"/>
  <c r="AG22" i="56"/>
  <c r="AF22" i="56"/>
  <c r="Q22" i="56"/>
  <c r="P22" i="56"/>
  <c r="DD21" i="56"/>
  <c r="DB21" i="56"/>
  <c r="CX21" i="56"/>
  <c r="CV21" i="56"/>
  <c r="CS21" i="56"/>
  <c r="CR21" i="56"/>
  <c r="CC21" i="56"/>
  <c r="CB21" i="56"/>
  <c r="BM21" i="56"/>
  <c r="BL21" i="56"/>
  <c r="AW21" i="56"/>
  <c r="AV21" i="56"/>
  <c r="AG21" i="56"/>
  <c r="AF21" i="56"/>
  <c r="Q21" i="56"/>
  <c r="P21" i="56"/>
  <c r="DD20" i="56"/>
  <c r="DB20" i="56"/>
  <c r="CX20" i="56"/>
  <c r="CV20" i="56"/>
  <c r="CS20" i="56"/>
  <c r="CR20" i="56"/>
  <c r="CC20" i="56"/>
  <c r="CB20" i="56"/>
  <c r="BM20" i="56"/>
  <c r="BL20" i="56"/>
  <c r="AW20" i="56"/>
  <c r="AV20" i="56"/>
  <c r="AG20" i="56"/>
  <c r="AF20" i="56"/>
  <c r="Q20" i="56"/>
  <c r="P20" i="56"/>
  <c r="CS16" i="56"/>
  <c r="CS114" i="56" s="1"/>
  <c r="CR16" i="56"/>
  <c r="CT16" i="56" s="1"/>
  <c r="CC16" i="56"/>
  <c r="CB16" i="56"/>
  <c r="BM16" i="56"/>
  <c r="BM114" i="56" s="1"/>
  <c r="BL16" i="56"/>
  <c r="BL114" i="56" s="1"/>
  <c r="AW16" i="56"/>
  <c r="AW114" i="56" s="1"/>
  <c r="AV16" i="56"/>
  <c r="AV114" i="56" s="1"/>
  <c r="AG16" i="56"/>
  <c r="AF16" i="56"/>
  <c r="AF114" i="56" s="1"/>
  <c r="Q16" i="56"/>
  <c r="Q114" i="56" s="1"/>
  <c r="P16" i="56"/>
  <c r="P114" i="56" s="1"/>
  <c r="DD15" i="56"/>
  <c r="DB15" i="56"/>
  <c r="CX15" i="56"/>
  <c r="CV15" i="56"/>
  <c r="CS15" i="56"/>
  <c r="CR15" i="56"/>
  <c r="CC15" i="56"/>
  <c r="CB15" i="56"/>
  <c r="BM15" i="56"/>
  <c r="BL15" i="56"/>
  <c r="AW15" i="56"/>
  <c r="AV15" i="56"/>
  <c r="AG15" i="56"/>
  <c r="AF15" i="56"/>
  <c r="Q15" i="56"/>
  <c r="P15" i="56"/>
  <c r="DD14" i="56"/>
  <c r="DB14" i="56"/>
  <c r="CX14" i="56"/>
  <c r="CV14" i="56"/>
  <c r="CS14" i="56"/>
  <c r="CR14" i="56"/>
  <c r="CC14" i="56"/>
  <c r="CB14" i="56"/>
  <c r="BM14" i="56"/>
  <c r="BL14" i="56"/>
  <c r="BN14" i="56" s="1"/>
  <c r="AW14" i="56"/>
  <c r="AV14" i="56"/>
  <c r="AG14" i="56"/>
  <c r="AF14" i="56"/>
  <c r="Q14" i="56"/>
  <c r="P14" i="56"/>
  <c r="R14" i="56" s="1"/>
  <c r="DD13" i="56"/>
  <c r="DB13" i="56"/>
  <c r="CX13" i="56"/>
  <c r="CV13" i="56"/>
  <c r="CS13" i="56"/>
  <c r="CR13" i="56"/>
  <c r="CT13" i="56" s="1"/>
  <c r="CC13" i="56"/>
  <c r="CB13" i="56"/>
  <c r="BM13" i="56"/>
  <c r="BL13" i="56"/>
  <c r="BN13" i="56" s="1"/>
  <c r="AW13" i="56"/>
  <c r="AV13" i="56"/>
  <c r="AG13" i="56"/>
  <c r="AF13" i="56"/>
  <c r="Q13" i="56"/>
  <c r="P13" i="56"/>
  <c r="R13" i="56" s="1"/>
  <c r="DD12" i="56"/>
  <c r="DB12" i="56"/>
  <c r="CX12" i="56"/>
  <c r="CV12" i="56"/>
  <c r="CS12" i="56"/>
  <c r="CR12" i="56"/>
  <c r="CC12" i="56"/>
  <c r="CB12" i="56"/>
  <c r="BM12" i="56"/>
  <c r="BL12" i="56"/>
  <c r="AW12" i="56"/>
  <c r="AV12" i="56"/>
  <c r="AG12" i="56"/>
  <c r="AF12" i="56"/>
  <c r="Q12" i="56"/>
  <c r="P12" i="56"/>
  <c r="DD11" i="56"/>
  <c r="DB11" i="56"/>
  <c r="CX11" i="56"/>
  <c r="CV11" i="56"/>
  <c r="CS11" i="56"/>
  <c r="CR11" i="56"/>
  <c r="CC11" i="56"/>
  <c r="CB11" i="56"/>
  <c r="BM11" i="56"/>
  <c r="BL11" i="56"/>
  <c r="BN11" i="56" s="1"/>
  <c r="AW11" i="56"/>
  <c r="AV11" i="56"/>
  <c r="AG11" i="56"/>
  <c r="AF11" i="56"/>
  <c r="Q11" i="56"/>
  <c r="P11" i="56"/>
  <c r="CX10" i="56"/>
  <c r="CV10" i="56"/>
  <c r="CV112" i="56" s="1"/>
  <c r="CS10" i="56"/>
  <c r="CS112" i="56" s="1"/>
  <c r="CR10" i="56"/>
  <c r="CR112" i="56" s="1"/>
  <c r="CC10" i="56"/>
  <c r="CB10" i="56"/>
  <c r="BM10" i="56"/>
  <c r="BL10" i="56"/>
  <c r="AW10" i="56"/>
  <c r="AV10" i="56"/>
  <c r="AV112" i="56" s="1"/>
  <c r="AG10" i="56"/>
  <c r="AG112" i="56" s="1"/>
  <c r="AF10" i="56"/>
  <c r="AF112" i="56" s="1"/>
  <c r="Q10" i="56"/>
  <c r="Q112" i="56" s="1"/>
  <c r="P10" i="56"/>
  <c r="P112" i="56" s="1"/>
  <c r="DK9" i="56"/>
  <c r="CX9" i="56"/>
  <c r="CV9" i="56"/>
  <c r="CS9" i="56"/>
  <c r="CR9" i="56"/>
  <c r="CC9" i="56"/>
  <c r="CB9" i="56"/>
  <c r="BM9" i="56"/>
  <c r="BL9" i="56"/>
  <c r="AW9" i="56"/>
  <c r="AV9" i="56"/>
  <c r="AG9" i="56"/>
  <c r="AF9" i="56"/>
  <c r="Q9" i="56"/>
  <c r="P9" i="56"/>
  <c r="DD8" i="56"/>
  <c r="DD10" i="56" s="1"/>
  <c r="DB8" i="56"/>
  <c r="CX8" i="56"/>
  <c r="CV8" i="56"/>
  <c r="CS8" i="56"/>
  <c r="CR8" i="56"/>
  <c r="CC8" i="56"/>
  <c r="CB8" i="56"/>
  <c r="BM8" i="56"/>
  <c r="BL8" i="56"/>
  <c r="AW8" i="56"/>
  <c r="AV8" i="56"/>
  <c r="AG8" i="56"/>
  <c r="AF8" i="56"/>
  <c r="Q8" i="56"/>
  <c r="P8" i="56"/>
  <c r="CT23" i="56" l="1"/>
  <c r="CT27" i="56"/>
  <c r="CH124" i="56"/>
  <c r="CT14" i="56"/>
  <c r="CT98" i="56"/>
  <c r="CT99" i="56"/>
  <c r="CN124" i="56"/>
  <c r="CT28" i="56"/>
  <c r="AX22" i="56"/>
  <c r="AX27" i="56"/>
  <c r="AX28" i="56"/>
  <c r="AX41" i="56"/>
  <c r="AX44" i="56"/>
  <c r="AX45" i="56"/>
  <c r="AH21" i="56"/>
  <c r="AH24" i="56"/>
  <c r="AH25" i="56"/>
  <c r="DL130" i="56"/>
  <c r="AW112" i="56"/>
  <c r="AX99" i="56"/>
  <c r="BH124" i="56"/>
  <c r="BN85" i="56"/>
  <c r="AX50" i="56"/>
  <c r="AX54" i="56"/>
  <c r="CD82" i="56"/>
  <c r="R84" i="56"/>
  <c r="R85" i="56"/>
  <c r="DL127" i="56"/>
  <c r="CT59" i="56"/>
  <c r="CP116" i="56"/>
  <c r="DK140" i="56" s="1"/>
  <c r="DK132" i="56"/>
  <c r="DL132" i="56" s="1"/>
  <c r="CP124" i="56"/>
  <c r="DK156" i="56"/>
  <c r="BT116" i="56"/>
  <c r="DJ139" i="56" s="1"/>
  <c r="DJ131" i="56"/>
  <c r="DL131" i="56" s="1"/>
  <c r="BR124" i="56"/>
  <c r="CX112" i="56"/>
  <c r="CW51" i="56"/>
  <c r="CW54" i="56"/>
  <c r="CW55" i="56"/>
  <c r="CW56" i="56"/>
  <c r="CY21" i="56"/>
  <c r="CY22" i="56"/>
  <c r="CY23" i="56"/>
  <c r="CY24" i="56"/>
  <c r="CY25" i="56"/>
  <c r="CY26" i="56"/>
  <c r="CY27" i="56"/>
  <c r="CY28" i="56"/>
  <c r="CY29" i="56"/>
  <c r="CY30" i="56"/>
  <c r="CY31" i="56"/>
  <c r="CY32" i="56"/>
  <c r="CY33" i="56"/>
  <c r="CY34" i="56"/>
  <c r="CY35" i="56"/>
  <c r="CY36" i="56"/>
  <c r="CY37" i="56"/>
  <c r="CY39" i="56"/>
  <c r="CY40" i="56"/>
  <c r="CY41" i="56"/>
  <c r="CY42" i="56"/>
  <c r="CY43" i="56"/>
  <c r="CY44" i="56"/>
  <c r="CY45" i="56"/>
  <c r="CY47" i="56"/>
  <c r="CY48" i="56"/>
  <c r="CY49" i="56"/>
  <c r="CY50" i="56"/>
  <c r="CY51" i="56"/>
  <c r="CY52" i="56"/>
  <c r="CY53" i="56"/>
  <c r="CY55" i="56"/>
  <c r="CY56" i="56"/>
  <c r="CY57" i="56"/>
  <c r="CY58" i="56"/>
  <c r="CY59" i="56"/>
  <c r="CY60" i="56"/>
  <c r="CY68" i="56"/>
  <c r="CY69" i="56"/>
  <c r="CY70" i="56"/>
  <c r="CY71" i="56"/>
  <c r="CY72" i="56"/>
  <c r="BN35" i="56"/>
  <c r="BN39" i="56"/>
  <c r="BN40" i="56"/>
  <c r="BN54" i="56"/>
  <c r="BN96" i="56"/>
  <c r="CZ12" i="56"/>
  <c r="DJ12" i="56" s="1"/>
  <c r="AP124" i="56"/>
  <c r="AH8" i="56"/>
  <c r="AH59" i="56"/>
  <c r="CW59" i="56"/>
  <c r="CW60" i="56"/>
  <c r="CW66" i="56"/>
  <c r="CW67" i="56"/>
  <c r="AH13" i="56"/>
  <c r="AH14" i="56"/>
  <c r="AH15" i="56"/>
  <c r="AH79" i="56"/>
  <c r="AH90" i="56"/>
  <c r="AH92" i="56"/>
  <c r="AH93" i="56"/>
  <c r="AH94" i="56"/>
  <c r="AH98" i="56"/>
  <c r="AH105" i="56"/>
  <c r="AH110" i="56"/>
  <c r="AD116" i="56"/>
  <c r="DK136" i="56" s="1"/>
  <c r="DK128" i="56"/>
  <c r="DL128" i="56" s="1"/>
  <c r="N124" i="56"/>
  <c r="DK151" i="56"/>
  <c r="CZ25" i="56"/>
  <c r="DJ25" i="56" s="1"/>
  <c r="CZ42" i="56"/>
  <c r="DJ42" i="56" s="1"/>
  <c r="CZ43" i="56"/>
  <c r="DJ43" i="56" s="1"/>
  <c r="R111" i="56"/>
  <c r="CT29" i="56"/>
  <c r="AH31" i="56"/>
  <c r="CT32" i="56"/>
  <c r="AH33" i="56"/>
  <c r="AH41" i="56"/>
  <c r="CT41" i="56"/>
  <c r="AH42" i="56"/>
  <c r="AH43" i="56"/>
  <c r="AH44" i="56"/>
  <c r="AH45" i="56"/>
  <c r="AH46" i="56"/>
  <c r="AH49" i="56"/>
  <c r="AH50" i="56"/>
  <c r="AH67" i="56"/>
  <c r="AH68" i="56"/>
  <c r="AH72" i="56"/>
  <c r="AH73" i="56"/>
  <c r="BN83" i="56"/>
  <c r="BN84" i="56"/>
  <c r="BN91" i="56"/>
  <c r="BN107" i="56"/>
  <c r="AB124" i="56"/>
  <c r="AX8" i="56"/>
  <c r="R15" i="56"/>
  <c r="BN41" i="56"/>
  <c r="BN43" i="56"/>
  <c r="R9" i="56"/>
  <c r="AH62" i="56"/>
  <c r="AH63" i="56"/>
  <c r="CT82" i="56"/>
  <c r="CT100" i="56"/>
  <c r="R55" i="56"/>
  <c r="R56" i="56"/>
  <c r="R59" i="56"/>
  <c r="R61" i="56"/>
  <c r="R67" i="56"/>
  <c r="R68" i="56"/>
  <c r="R69" i="56"/>
  <c r="R71" i="56"/>
  <c r="Z124" i="56"/>
  <c r="AX68" i="56"/>
  <c r="AX69" i="56"/>
  <c r="AX70" i="56"/>
  <c r="AX71" i="56"/>
  <c r="AX75" i="56"/>
  <c r="AX78" i="56"/>
  <c r="AX80" i="56"/>
  <c r="AX83" i="56"/>
  <c r="AX91" i="56"/>
  <c r="AX94" i="56"/>
  <c r="R88" i="56"/>
  <c r="D124" i="56"/>
  <c r="BN9" i="56"/>
  <c r="AX25" i="56"/>
  <c r="AX29" i="56"/>
  <c r="AX37" i="56"/>
  <c r="AX39" i="56"/>
  <c r="CT60" i="56"/>
  <c r="BN92" i="56"/>
  <c r="BN101" i="56"/>
  <c r="R81" i="56"/>
  <c r="R20" i="56"/>
  <c r="R21" i="56"/>
  <c r="R22" i="56"/>
  <c r="R36" i="56"/>
  <c r="R37" i="56"/>
  <c r="R44" i="56"/>
  <c r="R45" i="56"/>
  <c r="R47" i="56"/>
  <c r="R52" i="56"/>
  <c r="CT62" i="56"/>
  <c r="BN66" i="56"/>
  <c r="BN67" i="56"/>
  <c r="AH80" i="56"/>
  <c r="AH81" i="56"/>
  <c r="AH9" i="56"/>
  <c r="AH100" i="56"/>
  <c r="CT89" i="56"/>
  <c r="CT106" i="56"/>
  <c r="BN15" i="56"/>
  <c r="AH27" i="56"/>
  <c r="AH28" i="56"/>
  <c r="AH34" i="56"/>
  <c r="AH48" i="56"/>
  <c r="CT56" i="56"/>
  <c r="CT57" i="56"/>
  <c r="AX90" i="56"/>
  <c r="CZ91" i="56"/>
  <c r="DJ91" i="56" s="1"/>
  <c r="AX106" i="56"/>
  <c r="AX107" i="56"/>
  <c r="CT111" i="56"/>
  <c r="CT24" i="56"/>
  <c r="CT26" i="56"/>
  <c r="CT36" i="56"/>
  <c r="CT38" i="56"/>
  <c r="CT46" i="56"/>
  <c r="CT50" i="56"/>
  <c r="CT58" i="56"/>
  <c r="CT66" i="56"/>
  <c r="CT67" i="56"/>
  <c r="CT68" i="56"/>
  <c r="CT69" i="56"/>
  <c r="DC75" i="56"/>
  <c r="CT12" i="56"/>
  <c r="CT81" i="56"/>
  <c r="CT20" i="56"/>
  <c r="CT21" i="56"/>
  <c r="CT22" i="56"/>
  <c r="CT78" i="56"/>
  <c r="CT85" i="56"/>
  <c r="CT86" i="56"/>
  <c r="CT88" i="56"/>
  <c r="CB114" i="56"/>
  <c r="CC112" i="56"/>
  <c r="CD102" i="56"/>
  <c r="CD11" i="56"/>
  <c r="CD13" i="56"/>
  <c r="CD14" i="56"/>
  <c r="CD15" i="56"/>
  <c r="DC76" i="56"/>
  <c r="DC78" i="56"/>
  <c r="DC81" i="56"/>
  <c r="CD96" i="56"/>
  <c r="DC34" i="56"/>
  <c r="CD21" i="56"/>
  <c r="BZ124" i="56"/>
  <c r="CB112" i="56"/>
  <c r="CD111" i="56"/>
  <c r="CD61" i="56"/>
  <c r="CD67" i="56"/>
  <c r="DF98" i="56"/>
  <c r="DK98" i="56" s="1"/>
  <c r="CD24" i="56"/>
  <c r="CD25" i="56"/>
  <c r="CD26" i="56"/>
  <c r="CD28" i="56"/>
  <c r="CD29" i="56"/>
  <c r="CD32" i="56"/>
  <c r="CD35" i="56"/>
  <c r="CD36" i="56"/>
  <c r="CD37" i="56"/>
  <c r="CD38" i="56"/>
  <c r="CD40" i="56"/>
  <c r="CD41" i="56"/>
  <c r="CD43" i="56"/>
  <c r="CD44" i="56"/>
  <c r="CD49" i="56"/>
  <c r="CD51" i="56"/>
  <c r="CD52" i="56"/>
  <c r="DF72" i="56"/>
  <c r="DK72" i="56" s="1"/>
  <c r="CD105" i="56"/>
  <c r="CD106" i="56"/>
  <c r="CD9" i="56"/>
  <c r="CD62" i="56"/>
  <c r="CD81" i="56"/>
  <c r="BV124" i="56"/>
  <c r="CD53" i="56"/>
  <c r="CD56" i="56"/>
  <c r="CD57" i="56"/>
  <c r="CD85" i="56"/>
  <c r="CD92" i="56"/>
  <c r="CD93" i="56"/>
  <c r="BX124" i="56"/>
  <c r="CD22" i="56"/>
  <c r="CD69" i="56"/>
  <c r="BN80" i="56"/>
  <c r="DE35" i="56"/>
  <c r="DE36" i="56"/>
  <c r="DE37" i="56"/>
  <c r="DE38" i="56"/>
  <c r="DC40" i="56"/>
  <c r="DC42" i="56"/>
  <c r="DC45" i="56"/>
  <c r="DC48" i="56"/>
  <c r="DC50" i="56"/>
  <c r="BN51" i="56"/>
  <c r="DE82" i="56"/>
  <c r="DC37" i="56"/>
  <c r="DF11" i="56"/>
  <c r="DK11" i="56" s="1"/>
  <c r="BN47" i="56"/>
  <c r="BN55" i="56"/>
  <c r="DC56" i="56"/>
  <c r="DC57" i="56"/>
  <c r="DC58" i="56"/>
  <c r="DC84" i="56"/>
  <c r="DC86" i="56"/>
  <c r="DC87" i="56"/>
  <c r="BL112" i="56"/>
  <c r="DC66" i="56"/>
  <c r="DC67" i="56"/>
  <c r="DC68" i="56"/>
  <c r="DC98" i="56"/>
  <c r="BM112" i="56"/>
  <c r="BN68" i="56"/>
  <c r="BN71" i="56"/>
  <c r="BN98" i="56"/>
  <c r="BN20" i="56"/>
  <c r="BN21" i="56"/>
  <c r="DC21" i="56"/>
  <c r="DC22" i="56"/>
  <c r="BN106" i="56"/>
  <c r="BN25" i="56"/>
  <c r="DC26" i="56"/>
  <c r="BN27" i="56"/>
  <c r="DC28" i="56"/>
  <c r="BN30" i="56"/>
  <c r="BN31" i="56"/>
  <c r="BF124" i="56"/>
  <c r="DF14" i="56"/>
  <c r="DK14" i="56" s="1"/>
  <c r="DE32" i="56"/>
  <c r="DE33" i="56"/>
  <c r="DE34" i="56"/>
  <c r="AX42" i="56"/>
  <c r="AX43" i="56"/>
  <c r="AX46" i="56"/>
  <c r="AX51" i="56"/>
  <c r="AX55" i="56"/>
  <c r="DE62" i="56"/>
  <c r="DE76" i="56"/>
  <c r="DE77" i="56"/>
  <c r="DE79" i="56"/>
  <c r="DE80" i="56"/>
  <c r="DE81" i="56"/>
  <c r="AX85" i="56"/>
  <c r="AX87" i="56"/>
  <c r="AX89" i="56"/>
  <c r="AX20" i="56"/>
  <c r="DE39" i="56"/>
  <c r="DE41" i="56"/>
  <c r="DE42" i="56"/>
  <c r="DE43" i="56"/>
  <c r="DE44" i="56"/>
  <c r="DE45" i="56"/>
  <c r="DE46" i="56"/>
  <c r="DE47" i="56"/>
  <c r="DE49" i="56"/>
  <c r="DE50" i="56"/>
  <c r="DE51" i="56"/>
  <c r="DE52" i="56"/>
  <c r="DE53" i="56"/>
  <c r="DE83" i="56"/>
  <c r="AX98" i="56"/>
  <c r="AR124" i="56"/>
  <c r="DE54" i="56"/>
  <c r="DE55" i="56"/>
  <c r="DE57" i="56"/>
  <c r="DE58" i="56"/>
  <c r="DE84" i="56"/>
  <c r="DE85" i="56"/>
  <c r="DE87" i="56"/>
  <c r="DE88" i="56"/>
  <c r="DF20" i="56"/>
  <c r="DK20" i="56" s="1"/>
  <c r="DE59" i="56"/>
  <c r="DE60" i="56"/>
  <c r="DE66" i="56"/>
  <c r="DE67" i="56"/>
  <c r="DE68" i="56"/>
  <c r="DE69" i="56"/>
  <c r="DE70" i="56"/>
  <c r="DE71" i="56"/>
  <c r="DE72" i="56"/>
  <c r="DE89" i="56"/>
  <c r="AX100" i="56"/>
  <c r="AX101" i="56"/>
  <c r="DE20" i="56"/>
  <c r="DE21" i="56"/>
  <c r="AX30" i="56"/>
  <c r="AX31" i="56"/>
  <c r="AX79" i="56"/>
  <c r="DE90" i="56"/>
  <c r="DE91" i="56"/>
  <c r="DE92" i="56"/>
  <c r="DE93" i="56"/>
  <c r="DE94" i="56"/>
  <c r="AX13" i="56"/>
  <c r="AX15" i="56"/>
  <c r="DE22" i="56"/>
  <c r="AX35" i="56"/>
  <c r="DE99" i="56"/>
  <c r="DE100" i="56"/>
  <c r="AX110" i="56"/>
  <c r="DE23" i="56"/>
  <c r="DE24" i="56"/>
  <c r="DE25" i="56"/>
  <c r="DE26" i="56"/>
  <c r="DE27" i="56"/>
  <c r="DE28" i="56"/>
  <c r="DE29" i="56"/>
  <c r="DE30" i="56"/>
  <c r="DE31" i="56"/>
  <c r="AH22" i="56"/>
  <c r="AH99" i="56"/>
  <c r="AH101" i="56"/>
  <c r="AH26" i="56"/>
  <c r="AH107" i="56"/>
  <c r="DF8" i="56"/>
  <c r="DF10" i="56" s="1"/>
  <c r="AH30" i="56"/>
  <c r="AH36" i="56"/>
  <c r="AH37" i="56"/>
  <c r="AH38" i="56"/>
  <c r="AH39" i="56"/>
  <c r="AH111" i="56"/>
  <c r="AH47" i="56"/>
  <c r="AH53" i="56"/>
  <c r="AH102" i="56"/>
  <c r="AH56" i="56"/>
  <c r="AH57" i="56"/>
  <c r="AH58" i="56"/>
  <c r="AH88" i="56"/>
  <c r="DF15" i="56"/>
  <c r="DK15" i="56" s="1"/>
  <c r="R26" i="56"/>
  <c r="R27" i="56"/>
  <c r="R28" i="56"/>
  <c r="R29" i="56"/>
  <c r="R32" i="56"/>
  <c r="J124" i="56"/>
  <c r="R33" i="56"/>
  <c r="R34" i="56"/>
  <c r="R75" i="56"/>
  <c r="R76" i="56"/>
  <c r="R77" i="56"/>
  <c r="R78" i="56"/>
  <c r="DF54" i="56"/>
  <c r="DK54" i="56" s="1"/>
  <c r="R83" i="56"/>
  <c r="R40" i="56"/>
  <c r="R48" i="56"/>
  <c r="R53" i="56"/>
  <c r="R58" i="56"/>
  <c r="DF29" i="56"/>
  <c r="DK29" i="56" s="1"/>
  <c r="R92" i="56"/>
  <c r="R94" i="56"/>
  <c r="R98" i="56"/>
  <c r="DF105" i="56"/>
  <c r="DK105" i="56" s="1"/>
  <c r="R101" i="56"/>
  <c r="CT105" i="56"/>
  <c r="CT11" i="56"/>
  <c r="CT54" i="56"/>
  <c r="CT83" i="56"/>
  <c r="DF43" i="56"/>
  <c r="DK43" i="56" s="1"/>
  <c r="CT70" i="56"/>
  <c r="CT15" i="56"/>
  <c r="CT33" i="56"/>
  <c r="CT87" i="56"/>
  <c r="CT35" i="56"/>
  <c r="CT37" i="56"/>
  <c r="CT43" i="56"/>
  <c r="CT45" i="56"/>
  <c r="CT48" i="56"/>
  <c r="CT49" i="56"/>
  <c r="CT51" i="56"/>
  <c r="CT53" i="56"/>
  <c r="CT75" i="56"/>
  <c r="CT76" i="56"/>
  <c r="CT77" i="56"/>
  <c r="CT101" i="56"/>
  <c r="CT114" i="56" s="1"/>
  <c r="CD45" i="56"/>
  <c r="CD46" i="56"/>
  <c r="CD48" i="56"/>
  <c r="CD70" i="56"/>
  <c r="CD72" i="56"/>
  <c r="CD73" i="56"/>
  <c r="CD84" i="56"/>
  <c r="CD86" i="56"/>
  <c r="CD23" i="56"/>
  <c r="CD68" i="56"/>
  <c r="DF92" i="56"/>
  <c r="DK92" i="56" s="1"/>
  <c r="CD8" i="56"/>
  <c r="CD30" i="56"/>
  <c r="CD31" i="56"/>
  <c r="CD58" i="56"/>
  <c r="CD59" i="56"/>
  <c r="CD77" i="56"/>
  <c r="CD79" i="56"/>
  <c r="CD33" i="56"/>
  <c r="CD110" i="56"/>
  <c r="BN57" i="56"/>
  <c r="BN90" i="56"/>
  <c r="DF93" i="56"/>
  <c r="DK93" i="56" s="1"/>
  <c r="BN33" i="56"/>
  <c r="BN62" i="56"/>
  <c r="DF62" i="56"/>
  <c r="DK62" i="56" s="1"/>
  <c r="BN75" i="56"/>
  <c r="BN76" i="56"/>
  <c r="BN77" i="56"/>
  <c r="BN78" i="56"/>
  <c r="BN100" i="56"/>
  <c r="BN36" i="56"/>
  <c r="BN37" i="56"/>
  <c r="BN38" i="56"/>
  <c r="BN79" i="56"/>
  <c r="BN81" i="56"/>
  <c r="BN82" i="56"/>
  <c r="DF106" i="56"/>
  <c r="DK106" i="56" s="1"/>
  <c r="BN12" i="56"/>
  <c r="BN44" i="56"/>
  <c r="DF44" i="56"/>
  <c r="BN45" i="56"/>
  <c r="DF46" i="56"/>
  <c r="DK46" i="56" s="1"/>
  <c r="BN60" i="56"/>
  <c r="DF82" i="56"/>
  <c r="DK82" i="56" s="1"/>
  <c r="BN105" i="56"/>
  <c r="BN23" i="56"/>
  <c r="BN42" i="56"/>
  <c r="BN48" i="56"/>
  <c r="BN49" i="56"/>
  <c r="BN61" i="56"/>
  <c r="BN111" i="56"/>
  <c r="BN24" i="56"/>
  <c r="BN69" i="56"/>
  <c r="BN70" i="56"/>
  <c r="BN86" i="56"/>
  <c r="BN87" i="56"/>
  <c r="BN28" i="56"/>
  <c r="BN29" i="56"/>
  <c r="DF24" i="56"/>
  <c r="DK24" i="56" s="1"/>
  <c r="DF25" i="56"/>
  <c r="DK25" i="56" s="1"/>
  <c r="DF85" i="56"/>
  <c r="DK85" i="56" s="1"/>
  <c r="AX11" i="56"/>
  <c r="DF59" i="56"/>
  <c r="DK59" i="56" s="1"/>
  <c r="DF60" i="56"/>
  <c r="DK60" i="56" s="1"/>
  <c r="AX66" i="56"/>
  <c r="DF88" i="56"/>
  <c r="AX102" i="56"/>
  <c r="AX34" i="56"/>
  <c r="DF51" i="56"/>
  <c r="DK51" i="56" s="1"/>
  <c r="DF69" i="56"/>
  <c r="DK69" i="56" s="1"/>
  <c r="DF89" i="56"/>
  <c r="DK89" i="56" s="1"/>
  <c r="AX93" i="56"/>
  <c r="DF30" i="56"/>
  <c r="AX36" i="56"/>
  <c r="AX38" i="56"/>
  <c r="DF79" i="56"/>
  <c r="DK79" i="56" s="1"/>
  <c r="DF90" i="56"/>
  <c r="AX92" i="56"/>
  <c r="DF110" i="56"/>
  <c r="DK110" i="56" s="1"/>
  <c r="AX24" i="56"/>
  <c r="AX26" i="56"/>
  <c r="DF35" i="56"/>
  <c r="DF36" i="56"/>
  <c r="DK36" i="56" s="1"/>
  <c r="DF38" i="56"/>
  <c r="DK38" i="56" s="1"/>
  <c r="AX47" i="56"/>
  <c r="AX49" i="56"/>
  <c r="DF23" i="56"/>
  <c r="DK23" i="56" s="1"/>
  <c r="DF100" i="56"/>
  <c r="DF13" i="56"/>
  <c r="DK13" i="56" s="1"/>
  <c r="DC54" i="56"/>
  <c r="DF83" i="56"/>
  <c r="DK83" i="56" s="1"/>
  <c r="DF49" i="56"/>
  <c r="DK49" i="56" s="1"/>
  <c r="AH12" i="56"/>
  <c r="DF66" i="56"/>
  <c r="DK66" i="56" s="1"/>
  <c r="DF75" i="56"/>
  <c r="DK75" i="56" s="1"/>
  <c r="AH82" i="56"/>
  <c r="AH29" i="56"/>
  <c r="DF33" i="56"/>
  <c r="DK33" i="56" s="1"/>
  <c r="DF99" i="56"/>
  <c r="DK99" i="56" s="1"/>
  <c r="AH23" i="56"/>
  <c r="AH55" i="56"/>
  <c r="AH66" i="56"/>
  <c r="AH83" i="56"/>
  <c r="DC99" i="56"/>
  <c r="DF111" i="56"/>
  <c r="DK111" i="56" s="1"/>
  <c r="DF27" i="56"/>
  <c r="DK27" i="56" s="1"/>
  <c r="DC35" i="56"/>
  <c r="DC51" i="56"/>
  <c r="DC72" i="56"/>
  <c r="DF26" i="56"/>
  <c r="DK26" i="56" s="1"/>
  <c r="DC27" i="56"/>
  <c r="DF41" i="56"/>
  <c r="DK41" i="56" s="1"/>
  <c r="AH75" i="56"/>
  <c r="AH78" i="56"/>
  <c r="AH86" i="56"/>
  <c r="DF12" i="56"/>
  <c r="DK12" i="56" s="1"/>
  <c r="AH32" i="56"/>
  <c r="DF91" i="56"/>
  <c r="DK91" i="56" s="1"/>
  <c r="DB10" i="56"/>
  <c r="DB112" i="56" s="1"/>
  <c r="R30" i="56"/>
  <c r="DC43" i="56"/>
  <c r="DC89" i="56"/>
  <c r="R105" i="56"/>
  <c r="R107" i="56"/>
  <c r="DF107" i="56"/>
  <c r="DK107" i="56" s="1"/>
  <c r="R11" i="56"/>
  <c r="DC41" i="56"/>
  <c r="R43" i="56"/>
  <c r="R51" i="56"/>
  <c r="DE75" i="56"/>
  <c r="DC88" i="56"/>
  <c r="DC92" i="56"/>
  <c r="DC33" i="56"/>
  <c r="DC59" i="56"/>
  <c r="DF67" i="56"/>
  <c r="DK67" i="56" s="1"/>
  <c r="R72" i="56"/>
  <c r="DF84" i="56"/>
  <c r="DK84" i="56" s="1"/>
  <c r="DC85" i="56"/>
  <c r="DC93" i="56"/>
  <c r="DC23" i="56"/>
  <c r="R25" i="56"/>
  <c r="DC25" i="56"/>
  <c r="R41" i="56"/>
  <c r="DC49" i="56"/>
  <c r="DC69" i="56"/>
  <c r="DC79" i="56"/>
  <c r="DC83" i="56"/>
  <c r="DC90" i="56"/>
  <c r="DF28" i="56"/>
  <c r="DK28" i="56" s="1"/>
  <c r="DF53" i="56"/>
  <c r="DC62" i="56"/>
  <c r="DF77" i="56"/>
  <c r="DK77" i="56" s="1"/>
  <c r="R93" i="56"/>
  <c r="R100" i="56"/>
  <c r="DC29" i="56"/>
  <c r="DC53" i="56"/>
  <c r="DC60" i="56"/>
  <c r="DF76" i="56"/>
  <c r="DC77" i="56"/>
  <c r="R86" i="56"/>
  <c r="R8" i="56"/>
  <c r="DF21" i="56"/>
  <c r="DK21" i="56" s="1"/>
  <c r="DF34" i="56"/>
  <c r="DC38" i="56"/>
  <c r="DF42" i="56"/>
  <c r="DC46" i="56"/>
  <c r="R62" i="56"/>
  <c r="DF81" i="56"/>
  <c r="DF87" i="56"/>
  <c r="DK87" i="56" s="1"/>
  <c r="CT34" i="56"/>
  <c r="CT44" i="56"/>
  <c r="CT95" i="56"/>
  <c r="CT120" i="56" s="1"/>
  <c r="DL156" i="56" s="1"/>
  <c r="CZ100" i="56"/>
  <c r="DJ100" i="56" s="1"/>
  <c r="CT30" i="56"/>
  <c r="CT42" i="56"/>
  <c r="CT25" i="56"/>
  <c r="CT52" i="56"/>
  <c r="CT72" i="56"/>
  <c r="CZ77" i="56"/>
  <c r="DJ77" i="56" s="1"/>
  <c r="CT80" i="56"/>
  <c r="CT96" i="56"/>
  <c r="CT124" i="56" s="1"/>
  <c r="CZ106" i="56"/>
  <c r="DJ106" i="56" s="1"/>
  <c r="CF124" i="56"/>
  <c r="CT40" i="56"/>
  <c r="CT84" i="56"/>
  <c r="CT110" i="56"/>
  <c r="CJ124" i="56"/>
  <c r="CT8" i="56"/>
  <c r="CT9" i="56"/>
  <c r="CZ11" i="56"/>
  <c r="DJ11" i="56" s="1"/>
  <c r="CD12" i="56"/>
  <c r="CD55" i="56"/>
  <c r="CD100" i="56"/>
  <c r="CD20" i="56"/>
  <c r="CD27" i="56"/>
  <c r="CD47" i="56"/>
  <c r="CD71" i="56"/>
  <c r="CD88" i="56"/>
  <c r="CD91" i="56"/>
  <c r="CD94" i="56"/>
  <c r="CD101" i="56"/>
  <c r="CD107" i="56"/>
  <c r="CZ49" i="56"/>
  <c r="DJ49" i="56" s="1"/>
  <c r="CD80" i="56"/>
  <c r="CD39" i="56"/>
  <c r="CD54" i="56"/>
  <c r="CD99" i="56"/>
  <c r="CD87" i="56"/>
  <c r="CZ80" i="56"/>
  <c r="DJ80" i="56" s="1"/>
  <c r="BN99" i="56"/>
  <c r="BB124" i="56"/>
  <c r="BN16" i="56"/>
  <c r="BN50" i="56"/>
  <c r="BN56" i="56"/>
  <c r="BN88" i="56"/>
  <c r="BN89" i="56"/>
  <c r="BN34" i="56"/>
  <c r="BN110" i="56"/>
  <c r="BN8" i="56"/>
  <c r="CZ35" i="56"/>
  <c r="DJ35" i="56" s="1"/>
  <c r="BN94" i="56"/>
  <c r="BN10" i="56"/>
  <c r="CZ22" i="56"/>
  <c r="DJ22" i="56" s="1"/>
  <c r="BN26" i="56"/>
  <c r="CZ33" i="56"/>
  <c r="DJ33" i="56" s="1"/>
  <c r="BN46" i="56"/>
  <c r="BN72" i="56"/>
  <c r="BN52" i="56"/>
  <c r="BN22" i="56"/>
  <c r="BN93" i="56"/>
  <c r="CZ99" i="56"/>
  <c r="AZ124" i="56"/>
  <c r="AX16" i="56"/>
  <c r="AX21" i="56"/>
  <c r="AX40" i="56"/>
  <c r="CZ47" i="56"/>
  <c r="DJ47" i="56" s="1"/>
  <c r="CZ68" i="56"/>
  <c r="DJ68" i="56" s="1"/>
  <c r="AX111" i="56"/>
  <c r="AX12" i="56"/>
  <c r="AX48" i="56"/>
  <c r="AX77" i="56"/>
  <c r="AX82" i="56"/>
  <c r="AX33" i="56"/>
  <c r="CZ87" i="56"/>
  <c r="DJ87" i="56" s="1"/>
  <c r="CZ21" i="56"/>
  <c r="DJ21" i="56" s="1"/>
  <c r="AX57" i="56"/>
  <c r="CZ83" i="56"/>
  <c r="DJ83" i="56" s="1"/>
  <c r="CW33" i="56"/>
  <c r="AX58" i="56"/>
  <c r="AX67" i="56"/>
  <c r="AX9" i="56"/>
  <c r="CW25" i="56"/>
  <c r="AX62" i="56"/>
  <c r="CZ107" i="56"/>
  <c r="DJ107" i="56" s="1"/>
  <c r="AX14" i="56"/>
  <c r="CZ15" i="56"/>
  <c r="DJ15" i="56" s="1"/>
  <c r="AX52" i="56"/>
  <c r="AX76" i="56"/>
  <c r="AX86" i="56"/>
  <c r="AX105" i="56"/>
  <c r="CZ20" i="56"/>
  <c r="DJ20" i="56" s="1"/>
  <c r="AX23" i="56"/>
  <c r="CZ39" i="56"/>
  <c r="DJ39" i="56" s="1"/>
  <c r="AX53" i="56"/>
  <c r="AX59" i="56"/>
  <c r="AX61" i="56"/>
  <c r="AX84" i="56"/>
  <c r="CZ94" i="56"/>
  <c r="DJ94" i="56" s="1"/>
  <c r="CZ110" i="56"/>
  <c r="DJ110" i="56" s="1"/>
  <c r="AH52" i="56"/>
  <c r="AH71" i="56"/>
  <c r="AH84" i="56"/>
  <c r="CZ81" i="56"/>
  <c r="DJ81" i="56" s="1"/>
  <c r="AH91" i="56"/>
  <c r="CW100" i="56"/>
  <c r="CZ27" i="56"/>
  <c r="DJ27" i="56" s="1"/>
  <c r="CW35" i="56"/>
  <c r="AH87" i="56"/>
  <c r="CZ23" i="56"/>
  <c r="DJ23" i="56" s="1"/>
  <c r="CZ31" i="56"/>
  <c r="DJ31" i="56" s="1"/>
  <c r="CZ52" i="56"/>
  <c r="DJ52" i="56" s="1"/>
  <c r="AH69" i="56"/>
  <c r="AH85" i="56"/>
  <c r="CZ89" i="56"/>
  <c r="DJ89" i="56" s="1"/>
  <c r="AH10" i="56"/>
  <c r="AH11" i="56"/>
  <c r="CZ72" i="56"/>
  <c r="DJ72" i="56" s="1"/>
  <c r="AH95" i="56"/>
  <c r="CZ9" i="56"/>
  <c r="DJ9" i="56" s="1"/>
  <c r="DL9" i="56" s="1"/>
  <c r="AH16" i="56"/>
  <c r="AH20" i="56"/>
  <c r="AH35" i="56"/>
  <c r="CZ41" i="56"/>
  <c r="DJ41" i="56" s="1"/>
  <c r="AH54" i="56"/>
  <c r="AH60" i="56"/>
  <c r="AH70" i="56"/>
  <c r="AH77" i="56"/>
  <c r="AH106" i="56"/>
  <c r="CZ13" i="56"/>
  <c r="DJ13" i="56" s="1"/>
  <c r="AH40" i="56"/>
  <c r="CZ85" i="56"/>
  <c r="DJ85" i="56" s="1"/>
  <c r="AH89" i="56"/>
  <c r="V124" i="56"/>
  <c r="CW21" i="56"/>
  <c r="CZ24" i="56"/>
  <c r="DJ24" i="56" s="1"/>
  <c r="CZ8" i="56"/>
  <c r="DJ8" i="56" s="1"/>
  <c r="DJ10" i="56" s="1"/>
  <c r="R10" i="56"/>
  <c r="R112" i="56" s="1"/>
  <c r="R23" i="56"/>
  <c r="R24" i="56"/>
  <c r="CZ34" i="56"/>
  <c r="DJ34" i="56" s="1"/>
  <c r="R35" i="56"/>
  <c r="R39" i="56"/>
  <c r="R42" i="56"/>
  <c r="CZ82" i="56"/>
  <c r="DJ82" i="56" s="1"/>
  <c r="R106" i="56"/>
  <c r="F124" i="56"/>
  <c r="CZ44" i="56"/>
  <c r="DJ44" i="56" s="1"/>
  <c r="R57" i="56"/>
  <c r="CZ62" i="56"/>
  <c r="DJ62" i="56" s="1"/>
  <c r="CW72" i="56"/>
  <c r="CW87" i="56"/>
  <c r="CW91" i="56"/>
  <c r="CZ93" i="56"/>
  <c r="DJ93" i="56" s="1"/>
  <c r="R99" i="56"/>
  <c r="CW43" i="56"/>
  <c r="CW52" i="56"/>
  <c r="R60" i="56"/>
  <c r="CW68" i="56"/>
  <c r="CZ70" i="56"/>
  <c r="DJ70" i="56" s="1"/>
  <c r="CW83" i="56"/>
  <c r="R87" i="56"/>
  <c r="R91" i="56"/>
  <c r="CZ98" i="56"/>
  <c r="DJ98" i="56" s="1"/>
  <c r="R31" i="56"/>
  <c r="CZ36" i="56"/>
  <c r="DJ36" i="56" s="1"/>
  <c r="CW47" i="56"/>
  <c r="CW49" i="56"/>
  <c r="R50" i="56"/>
  <c r="CW70" i="56"/>
  <c r="R12" i="56"/>
  <c r="CZ14" i="56"/>
  <c r="DJ14" i="56" s="1"/>
  <c r="DL14" i="56" s="1"/>
  <c r="CW27" i="56"/>
  <c r="CZ105" i="56"/>
  <c r="DJ105" i="56" s="1"/>
  <c r="CW31" i="56"/>
  <c r="CX61" i="56"/>
  <c r="CY61" i="56" s="1"/>
  <c r="CZ26" i="56"/>
  <c r="DJ26" i="56" s="1"/>
  <c r="CW39" i="56"/>
  <c r="CZ56" i="56"/>
  <c r="DJ56" i="56" s="1"/>
  <c r="R70" i="56"/>
  <c r="CW77" i="56"/>
  <c r="CZ88" i="56"/>
  <c r="DJ88" i="56" s="1"/>
  <c r="R110" i="56"/>
  <c r="CZ32" i="56"/>
  <c r="DJ32" i="56" s="1"/>
  <c r="CZ55" i="56"/>
  <c r="DJ55" i="56" s="1"/>
  <c r="CZ75" i="56"/>
  <c r="DJ75" i="56" s="1"/>
  <c r="CZ79" i="56"/>
  <c r="DJ79" i="56" s="1"/>
  <c r="R80" i="56"/>
  <c r="R82" i="56"/>
  <c r="DD112" i="56"/>
  <c r="DD16" i="56"/>
  <c r="CC114" i="56"/>
  <c r="CC124" i="56"/>
  <c r="CC120" i="56"/>
  <c r="CC116" i="56"/>
  <c r="AX10" i="56"/>
  <c r="CD16" i="56"/>
  <c r="CY20" i="56"/>
  <c r="CW22" i="56"/>
  <c r="DC24" i="56"/>
  <c r="CZ38" i="56"/>
  <c r="CY38" i="56"/>
  <c r="CZ46" i="56"/>
  <c r="CY46" i="56"/>
  <c r="CD50" i="56"/>
  <c r="R54" i="56"/>
  <c r="DC55" i="56"/>
  <c r="DF55" i="56"/>
  <c r="DF56" i="56"/>
  <c r="DE56" i="56"/>
  <c r="BM118" i="56"/>
  <c r="R66" i="56"/>
  <c r="CX73" i="56"/>
  <c r="CY66" i="56"/>
  <c r="DF70" i="56"/>
  <c r="DC70" i="56"/>
  <c r="CZ54" i="56"/>
  <c r="CY54" i="56"/>
  <c r="CY67" i="56"/>
  <c r="CZ67" i="56"/>
  <c r="CT10" i="56"/>
  <c r="CR114" i="56"/>
  <c r="CR124" i="56"/>
  <c r="CR116" i="56"/>
  <c r="DF22" i="56"/>
  <c r="CZ28" i="56"/>
  <c r="CZ30" i="56"/>
  <c r="DF32" i="56"/>
  <c r="CD34" i="56"/>
  <c r="R38" i="56"/>
  <c r="DC39" i="56"/>
  <c r="DF39" i="56"/>
  <c r="DF40" i="56"/>
  <c r="DE40" i="56"/>
  <c r="CD42" i="56"/>
  <c r="R46" i="56"/>
  <c r="DC47" i="56"/>
  <c r="DF47" i="56"/>
  <c r="DF48" i="56"/>
  <c r="DE48" i="56"/>
  <c r="DF50" i="56"/>
  <c r="CZ51" i="56"/>
  <c r="CW53" i="56"/>
  <c r="CZ53" i="56"/>
  <c r="CT55" i="56"/>
  <c r="CZ57" i="56"/>
  <c r="CW57" i="56"/>
  <c r="CB118" i="56"/>
  <c r="CD63" i="56"/>
  <c r="DC31" i="56"/>
  <c r="DF31" i="56"/>
  <c r="CW37" i="56"/>
  <c r="CZ37" i="56"/>
  <c r="CT39" i="56"/>
  <c r="CW45" i="56"/>
  <c r="CZ45" i="56"/>
  <c r="CT47" i="56"/>
  <c r="BN53" i="56"/>
  <c r="AX56" i="56"/>
  <c r="DD61" i="56"/>
  <c r="DB61" i="56"/>
  <c r="CZ10" i="56"/>
  <c r="R16" i="56"/>
  <c r="CV16" i="56"/>
  <c r="DC20" i="56"/>
  <c r="CW29" i="56"/>
  <c r="CZ29" i="56"/>
  <c r="DC30" i="56"/>
  <c r="CT31" i="56"/>
  <c r="AX32" i="56"/>
  <c r="CW36" i="56"/>
  <c r="CW44" i="56"/>
  <c r="R49" i="56"/>
  <c r="CZ50" i="56"/>
  <c r="DF86" i="56"/>
  <c r="DE86" i="56"/>
  <c r="CV61" i="56"/>
  <c r="DF37" i="56"/>
  <c r="DF45" i="56"/>
  <c r="CW58" i="56"/>
  <c r="CZ58" i="56"/>
  <c r="AV118" i="56"/>
  <c r="AX63" i="56"/>
  <c r="CD10" i="56"/>
  <c r="CD112" i="56" s="1"/>
  <c r="AG114" i="56"/>
  <c r="AG116" i="56"/>
  <c r="AG120" i="56"/>
  <c r="AG124" i="56"/>
  <c r="CX16" i="56"/>
  <c r="CW20" i="56"/>
  <c r="BN32" i="56"/>
  <c r="CZ40" i="56"/>
  <c r="CZ48" i="56"/>
  <c r="AH51" i="56"/>
  <c r="DF52" i="56"/>
  <c r="DF57" i="56"/>
  <c r="BN58" i="56"/>
  <c r="CW30" i="56"/>
  <c r="DC32" i="56"/>
  <c r="CZ69" i="56"/>
  <c r="CW69" i="56"/>
  <c r="AX72" i="56"/>
  <c r="AH76" i="56"/>
  <c r="CZ78" i="56"/>
  <c r="CW78" i="56"/>
  <c r="R89" i="56"/>
  <c r="CD60" i="56"/>
  <c r="CT61" i="56"/>
  <c r="CS118" i="56"/>
  <c r="CT63" i="56"/>
  <c r="CT118" i="56" s="1"/>
  <c r="DL148" i="56" s="1"/>
  <c r="CT71" i="56"/>
  <c r="AV122" i="56"/>
  <c r="AX73" i="56"/>
  <c r="DF80" i="56"/>
  <c r="DC80" i="56"/>
  <c r="AX81" i="56"/>
  <c r="P118" i="56"/>
  <c r="CZ84" i="56"/>
  <c r="CY84" i="56"/>
  <c r="AW124" i="56"/>
  <c r="CS124" i="56"/>
  <c r="CW34" i="56"/>
  <c r="DC36" i="56"/>
  <c r="CW42" i="56"/>
  <c r="DC44" i="56"/>
  <c r="CW50" i="56"/>
  <c r="DC52" i="56"/>
  <c r="DF58" i="56"/>
  <c r="BN59" i="56"/>
  <c r="CZ66" i="56"/>
  <c r="DD73" i="56"/>
  <c r="DF68" i="56"/>
  <c r="CZ71" i="56"/>
  <c r="CW71" i="56"/>
  <c r="DF78" i="56"/>
  <c r="DE78" i="56"/>
  <c r="CZ76" i="56"/>
  <c r="CY76" i="56"/>
  <c r="R79" i="56"/>
  <c r="CD83" i="56"/>
  <c r="CZ86" i="56"/>
  <c r="CW86" i="56"/>
  <c r="CS120" i="56"/>
  <c r="CZ59" i="56"/>
  <c r="CZ60" i="56"/>
  <c r="AH61" i="56"/>
  <c r="AG118" i="56"/>
  <c r="CC118" i="56"/>
  <c r="CD66" i="56"/>
  <c r="CV73" i="56"/>
  <c r="DF71" i="56"/>
  <c r="DC71" i="56"/>
  <c r="CD75" i="56"/>
  <c r="AF116" i="56"/>
  <c r="CB116" i="56"/>
  <c r="AW118" i="56"/>
  <c r="CR118" i="56"/>
  <c r="AW122" i="56"/>
  <c r="CR122" i="56"/>
  <c r="DC94" i="56"/>
  <c r="DF94" i="56"/>
  <c r="AV120" i="56"/>
  <c r="BL124" i="56"/>
  <c r="CT107" i="56"/>
  <c r="CW99" i="56"/>
  <c r="CW90" i="56"/>
  <c r="CW94" i="56"/>
  <c r="CZ111" i="56"/>
  <c r="L124" i="56"/>
  <c r="P122" i="56"/>
  <c r="CS122" i="56"/>
  <c r="DB73" i="56"/>
  <c r="AX95" i="56"/>
  <c r="AW120" i="56"/>
  <c r="BM124" i="56"/>
  <c r="CR120" i="56"/>
  <c r="Q118" i="56"/>
  <c r="BL118" i="56"/>
  <c r="Q122" i="56"/>
  <c r="BL122" i="56"/>
  <c r="CT73" i="56"/>
  <c r="CT122" i="56" s="1"/>
  <c r="DL164" i="56" s="1"/>
  <c r="DB95" i="56"/>
  <c r="CW80" i="56"/>
  <c r="DC82" i="56"/>
  <c r="CY89" i="56"/>
  <c r="R90" i="56"/>
  <c r="CZ90" i="56"/>
  <c r="CT94" i="56"/>
  <c r="BL120" i="56"/>
  <c r="P124" i="56"/>
  <c r="AV116" i="56"/>
  <c r="CS116" i="56"/>
  <c r="CT102" i="56"/>
  <c r="CT116" i="56" s="1"/>
  <c r="DL140" i="56" s="1"/>
  <c r="R73" i="56"/>
  <c r="BM122" i="56"/>
  <c r="BM120" i="56"/>
  <c r="Q124" i="56"/>
  <c r="CB124" i="56"/>
  <c r="DJ99" i="56"/>
  <c r="AW116" i="56"/>
  <c r="AF118" i="56"/>
  <c r="BN63" i="56"/>
  <c r="AF122" i="56"/>
  <c r="BN73" i="56"/>
  <c r="CV95" i="56"/>
  <c r="DD95" i="56"/>
  <c r="CW92" i="56"/>
  <c r="CZ92" i="56"/>
  <c r="P120" i="56"/>
  <c r="CB120" i="56"/>
  <c r="AF124" i="56"/>
  <c r="CD98" i="56"/>
  <c r="AT124" i="56"/>
  <c r="AG122" i="56"/>
  <c r="CB122" i="56"/>
  <c r="AX88" i="56"/>
  <c r="CD90" i="56"/>
  <c r="Q120" i="56"/>
  <c r="P116" i="56"/>
  <c r="R102" i="56"/>
  <c r="BL116" i="56"/>
  <c r="CJ116" i="56"/>
  <c r="DJ140" i="56" s="1"/>
  <c r="CC122" i="56"/>
  <c r="CX95" i="56"/>
  <c r="AF120" i="56"/>
  <c r="AV124" i="56"/>
  <c r="AX96" i="56"/>
  <c r="Q116" i="56"/>
  <c r="BM116" i="56"/>
  <c r="AT116" i="56"/>
  <c r="DK137" i="56" s="1"/>
  <c r="H116" i="56"/>
  <c r="DJ135" i="56" s="1"/>
  <c r="DJ138" i="56"/>
  <c r="H124" i="56"/>
  <c r="BD124" i="56"/>
  <c r="R95" i="56"/>
  <c r="BN102" i="56"/>
  <c r="X116" i="56"/>
  <c r="DJ136" i="56" s="1"/>
  <c r="X124" i="56"/>
  <c r="BT124" i="56"/>
  <c r="BN95" i="56"/>
  <c r="R96" i="56"/>
  <c r="N116" i="56"/>
  <c r="DK135" i="56" s="1"/>
  <c r="BJ116" i="56"/>
  <c r="DK138" i="56" s="1"/>
  <c r="BJ124" i="56"/>
  <c r="DC91" i="56"/>
  <c r="CW98" i="56"/>
  <c r="DE98" i="56"/>
  <c r="DC100" i="56"/>
  <c r="BZ116" i="56"/>
  <c r="DK139" i="56" s="1"/>
  <c r="AD124" i="56"/>
  <c r="CD95" i="56"/>
  <c r="AH96" i="56"/>
  <c r="DK164" i="54"/>
  <c r="DK156" i="54"/>
  <c r="DK148" i="54"/>
  <c r="DJ164" i="54"/>
  <c r="DJ156" i="54"/>
  <c r="DJ148" i="54"/>
  <c r="DK163" i="54"/>
  <c r="DK155" i="54"/>
  <c r="DK147" i="54"/>
  <c r="DK131" i="54"/>
  <c r="DL131" i="54" s="1"/>
  <c r="DJ155" i="54"/>
  <c r="DJ147" i="54"/>
  <c r="DJ131" i="54"/>
  <c r="DK162" i="54"/>
  <c r="DK154" i="54"/>
  <c r="DK146" i="54"/>
  <c r="DJ162" i="54"/>
  <c r="DJ154" i="54"/>
  <c r="DJ146" i="54"/>
  <c r="DK161" i="54"/>
  <c r="DK145" i="54"/>
  <c r="DK160" i="54"/>
  <c r="DK144" i="54"/>
  <c r="DJ160" i="54"/>
  <c r="DJ144" i="54"/>
  <c r="DK159" i="54"/>
  <c r="DK151" i="54"/>
  <c r="DK143" i="54"/>
  <c r="DJ159" i="54"/>
  <c r="DJ143" i="54"/>
  <c r="CT112" i="56" l="1"/>
  <c r="AH114" i="56"/>
  <c r="AX124" i="56"/>
  <c r="AX118" i="56"/>
  <c r="DL145" i="56" s="1"/>
  <c r="AX122" i="56"/>
  <c r="DL161" i="56" s="1"/>
  <c r="AX112" i="56"/>
  <c r="AX116" i="56"/>
  <c r="DL137" i="56" s="1"/>
  <c r="R114" i="56"/>
  <c r="BN124" i="56"/>
  <c r="DL12" i="56"/>
  <c r="AH118" i="56"/>
  <c r="DL144" i="56" s="1"/>
  <c r="AX114" i="56"/>
  <c r="BN112" i="56"/>
  <c r="DK8" i="56"/>
  <c r="DK10" i="56" s="1"/>
  <c r="DK112" i="56" s="1"/>
  <c r="AX120" i="56"/>
  <c r="DL153" i="56" s="1"/>
  <c r="DL43" i="56"/>
  <c r="DG25" i="56"/>
  <c r="DL49" i="56"/>
  <c r="DG49" i="56"/>
  <c r="AH122" i="56"/>
  <c r="DL160" i="56" s="1"/>
  <c r="AH124" i="56"/>
  <c r="AH116" i="56"/>
  <c r="DL136" i="56" s="1"/>
  <c r="DA22" i="56"/>
  <c r="AH112" i="56"/>
  <c r="AH120" i="56"/>
  <c r="DL152" i="56" s="1"/>
  <c r="DJ140" i="54"/>
  <c r="DJ132" i="54"/>
  <c r="DK140" i="54"/>
  <c r="DK132" i="54"/>
  <c r="DJ139" i="54"/>
  <c r="DJ163" i="54"/>
  <c r="DK139" i="54"/>
  <c r="DJ138" i="54"/>
  <c r="DJ130" i="54"/>
  <c r="DK138" i="54"/>
  <c r="DK130" i="54"/>
  <c r="DK137" i="54"/>
  <c r="DK129" i="54"/>
  <c r="DL129" i="54" s="1"/>
  <c r="DK153" i="54"/>
  <c r="DK136" i="54"/>
  <c r="DK128" i="54"/>
  <c r="DK152" i="54"/>
  <c r="DJ136" i="54"/>
  <c r="DJ128" i="54"/>
  <c r="DJ152" i="54"/>
  <c r="DK135" i="54"/>
  <c r="DK127" i="54"/>
  <c r="DJ135" i="54"/>
  <c r="DJ127" i="54"/>
  <c r="DJ151" i="54"/>
  <c r="DL82" i="56"/>
  <c r="BN116" i="56"/>
  <c r="DL138" i="56" s="1"/>
  <c r="DL11" i="56"/>
  <c r="BN114" i="56"/>
  <c r="BN122" i="56"/>
  <c r="DL162" i="56" s="1"/>
  <c r="DL105" i="56"/>
  <c r="DG30" i="56"/>
  <c r="DG99" i="56"/>
  <c r="DG92" i="56"/>
  <c r="DG29" i="56"/>
  <c r="DG85" i="56"/>
  <c r="DG27" i="56"/>
  <c r="DG90" i="56"/>
  <c r="DK30" i="56"/>
  <c r="DG79" i="56"/>
  <c r="DG91" i="56"/>
  <c r="DG69" i="56"/>
  <c r="DG59" i="56"/>
  <c r="DG82" i="56"/>
  <c r="DL15" i="56"/>
  <c r="DL13" i="56"/>
  <c r="DG84" i="56"/>
  <c r="DG24" i="56"/>
  <c r="DL72" i="56"/>
  <c r="CD114" i="56"/>
  <c r="DG38" i="56"/>
  <c r="DG77" i="56"/>
  <c r="CD120" i="56"/>
  <c r="DL155" i="56" s="1"/>
  <c r="CD122" i="56"/>
  <c r="DL163" i="56" s="1"/>
  <c r="DG36" i="56"/>
  <c r="DL98" i="56"/>
  <c r="DG76" i="56"/>
  <c r="DG100" i="56"/>
  <c r="DG44" i="56"/>
  <c r="CD124" i="56"/>
  <c r="CD116" i="56"/>
  <c r="DL139" i="56" s="1"/>
  <c r="DG89" i="56"/>
  <c r="DG54" i="56"/>
  <c r="DK44" i="56"/>
  <c r="DL44" i="56" s="1"/>
  <c r="DK76" i="56"/>
  <c r="DK100" i="56"/>
  <c r="DL100" i="56" s="1"/>
  <c r="DK90" i="56"/>
  <c r="DG67" i="56"/>
  <c r="DG35" i="56"/>
  <c r="DG60" i="56"/>
  <c r="BN120" i="56"/>
  <c r="DL154" i="56" s="1"/>
  <c r="DG66" i="56"/>
  <c r="DG46" i="56"/>
  <c r="BN118" i="56"/>
  <c r="DL146" i="56" s="1"/>
  <c r="DG93" i="56"/>
  <c r="DL106" i="56"/>
  <c r="DK35" i="56"/>
  <c r="DL35" i="56" s="1"/>
  <c r="DL33" i="56"/>
  <c r="DL83" i="56"/>
  <c r="DG88" i="56"/>
  <c r="DL62" i="56"/>
  <c r="DL110" i="56"/>
  <c r="DL24" i="56"/>
  <c r="DG21" i="56"/>
  <c r="DK88" i="56"/>
  <c r="DL88" i="56" s="1"/>
  <c r="DG33" i="56"/>
  <c r="DG72" i="56"/>
  <c r="DG23" i="56"/>
  <c r="DG20" i="56"/>
  <c r="DL23" i="56"/>
  <c r="DL107" i="56"/>
  <c r="DF61" i="56"/>
  <c r="DF63" i="56" s="1"/>
  <c r="DG41" i="56"/>
  <c r="DG75" i="56"/>
  <c r="DG83" i="56"/>
  <c r="DG81" i="56"/>
  <c r="DG98" i="56"/>
  <c r="DG62" i="56"/>
  <c r="DG26" i="56"/>
  <c r="DG43" i="56"/>
  <c r="DG51" i="56"/>
  <c r="DL89" i="56"/>
  <c r="DG87" i="56"/>
  <c r="DL87" i="56"/>
  <c r="DK81" i="56"/>
  <c r="DL81" i="56" s="1"/>
  <c r="DL41" i="56"/>
  <c r="R120" i="56"/>
  <c r="DL151" i="56" s="1"/>
  <c r="DL79" i="56"/>
  <c r="DB16" i="56"/>
  <c r="DC16" i="56" s="1"/>
  <c r="DK42" i="56"/>
  <c r="DL42" i="56" s="1"/>
  <c r="DG42" i="56"/>
  <c r="R124" i="56"/>
  <c r="R122" i="56"/>
  <c r="DL159" i="56" s="1"/>
  <c r="DG28" i="56"/>
  <c r="DK53" i="56"/>
  <c r="DG53" i="56"/>
  <c r="DL99" i="56"/>
  <c r="DK34" i="56"/>
  <c r="DL34" i="56" s="1"/>
  <c r="DG34" i="56"/>
  <c r="DL21" i="56"/>
  <c r="CX63" i="56"/>
  <c r="CY63" i="56" s="1"/>
  <c r="DA91" i="56"/>
  <c r="DA93" i="56"/>
  <c r="DL26" i="56"/>
  <c r="DA56" i="56"/>
  <c r="DA27" i="56"/>
  <c r="DA32" i="56"/>
  <c r="R118" i="56"/>
  <c r="DL143" i="56" s="1"/>
  <c r="DA83" i="56"/>
  <c r="DK37" i="56"/>
  <c r="DG37" i="56"/>
  <c r="DK22" i="56"/>
  <c r="DL22" i="56" s="1"/>
  <c r="DG22" i="56"/>
  <c r="CX96" i="56"/>
  <c r="CY96" i="56" s="1"/>
  <c r="CY73" i="56"/>
  <c r="CX122" i="56"/>
  <c r="DA99" i="56"/>
  <c r="DA90" i="56"/>
  <c r="DJ90" i="56"/>
  <c r="DA89" i="56"/>
  <c r="DJ66" i="56"/>
  <c r="DA66" i="56"/>
  <c r="DA58" i="56"/>
  <c r="DJ58" i="56"/>
  <c r="DA34" i="56"/>
  <c r="DJ50" i="56"/>
  <c r="DA50" i="56"/>
  <c r="DA29" i="56"/>
  <c r="DJ29" i="56"/>
  <c r="DL29" i="56" s="1"/>
  <c r="DE61" i="56"/>
  <c r="DD63" i="56"/>
  <c r="DG39" i="56"/>
  <c r="DK39" i="56"/>
  <c r="DL39" i="56" s="1"/>
  <c r="DA47" i="56"/>
  <c r="DL77" i="56"/>
  <c r="DA24" i="56"/>
  <c r="DA26" i="56"/>
  <c r="DF112" i="56"/>
  <c r="DF16" i="56"/>
  <c r="DA23" i="56"/>
  <c r="CZ95" i="56"/>
  <c r="CW95" i="56"/>
  <c r="CV120" i="56"/>
  <c r="DK94" i="56"/>
  <c r="DL94" i="56" s="1"/>
  <c r="DG94" i="56"/>
  <c r="DL93" i="56"/>
  <c r="DL85" i="56"/>
  <c r="DJ60" i="56"/>
  <c r="DL60" i="56" s="1"/>
  <c r="DA60" i="56"/>
  <c r="DA84" i="56"/>
  <c r="DJ84" i="56"/>
  <c r="DL84" i="56" s="1"/>
  <c r="DA69" i="56"/>
  <c r="DJ69" i="56"/>
  <c r="DL69" i="56" s="1"/>
  <c r="DG57" i="56"/>
  <c r="DK57" i="56"/>
  <c r="DA41" i="56"/>
  <c r="DJ57" i="56"/>
  <c r="DA57" i="56"/>
  <c r="DG48" i="56"/>
  <c r="DK48" i="56"/>
  <c r="DA54" i="56"/>
  <c r="DJ54" i="56"/>
  <c r="DL54" i="56" s="1"/>
  <c r="DA77" i="56"/>
  <c r="DG40" i="56"/>
  <c r="DK40" i="56"/>
  <c r="DA92" i="56"/>
  <c r="DJ92" i="56"/>
  <c r="DL92" i="56" s="1"/>
  <c r="DL91" i="56"/>
  <c r="DA100" i="56"/>
  <c r="DA85" i="56"/>
  <c r="DA59" i="56"/>
  <c r="DJ59" i="56"/>
  <c r="DL59" i="56" s="1"/>
  <c r="DA80" i="56"/>
  <c r="DK52" i="56"/>
  <c r="DL52" i="56" s="1"/>
  <c r="DG52" i="56"/>
  <c r="CY16" i="56"/>
  <c r="DA52" i="56"/>
  <c r="DA37" i="56"/>
  <c r="DJ37" i="56"/>
  <c r="DG47" i="56"/>
  <c r="DK47" i="56"/>
  <c r="DL47" i="56" s="1"/>
  <c r="DA46" i="56"/>
  <c r="DJ46" i="56"/>
  <c r="DL46" i="56" s="1"/>
  <c r="DA72" i="56"/>
  <c r="DL20" i="56"/>
  <c r="DA94" i="56"/>
  <c r="DJ111" i="56"/>
  <c r="DL111" i="56" s="1"/>
  <c r="DA62" i="56"/>
  <c r="DA81" i="56"/>
  <c r="DA43" i="56"/>
  <c r="DA35" i="56"/>
  <c r="DA21" i="56"/>
  <c r="DA31" i="56"/>
  <c r="DA55" i="56"/>
  <c r="DA98" i="56"/>
  <c r="DG71" i="56"/>
  <c r="DK71" i="56"/>
  <c r="DA88" i="56"/>
  <c r="DA76" i="56"/>
  <c r="DJ76" i="56"/>
  <c r="DK78" i="56"/>
  <c r="DG78" i="56"/>
  <c r="DA79" i="56"/>
  <c r="DA68" i="56"/>
  <c r="CW61" i="56"/>
  <c r="CV63" i="56"/>
  <c r="CZ61" i="56"/>
  <c r="DA61" i="56" s="1"/>
  <c r="CW16" i="56"/>
  <c r="CZ16" i="56"/>
  <c r="DG56" i="56"/>
  <c r="DK56" i="56"/>
  <c r="DL56" i="56" s="1"/>
  <c r="DA39" i="56"/>
  <c r="DA49" i="56"/>
  <c r="DA20" i="56"/>
  <c r="DK50" i="56"/>
  <c r="DG50" i="56"/>
  <c r="DK58" i="56"/>
  <c r="DG58" i="56"/>
  <c r="DF95" i="56"/>
  <c r="DN101" i="56"/>
  <c r="R116" i="56"/>
  <c r="DL135" i="56" s="1"/>
  <c r="CV122" i="56"/>
  <c r="CV96" i="56"/>
  <c r="CW73" i="56"/>
  <c r="CZ73" i="56"/>
  <c r="DK80" i="56"/>
  <c r="DG80" i="56"/>
  <c r="DA78" i="56"/>
  <c r="DJ78" i="56"/>
  <c r="DJ48" i="56"/>
  <c r="DA48" i="56"/>
  <c r="DK45" i="56"/>
  <c r="DG45" i="56"/>
  <c r="CD118" i="56"/>
  <c r="DL147" i="56" s="1"/>
  <c r="DA53" i="56"/>
  <c r="DJ53" i="56"/>
  <c r="DG32" i="56"/>
  <c r="DK32" i="56"/>
  <c r="DL32" i="56" s="1"/>
  <c r="DG55" i="56"/>
  <c r="DK55" i="56"/>
  <c r="DL55" i="56" s="1"/>
  <c r="DA44" i="56"/>
  <c r="DJ16" i="56"/>
  <c r="DL36" i="56"/>
  <c r="DC95" i="56"/>
  <c r="DA82" i="56"/>
  <c r="DA86" i="56"/>
  <c r="DJ86" i="56"/>
  <c r="DA70" i="56"/>
  <c r="DJ71" i="56"/>
  <c r="DA71" i="56"/>
  <c r="DL75" i="56"/>
  <c r="DF73" i="56"/>
  <c r="DA42" i="56"/>
  <c r="DK86" i="56"/>
  <c r="DG86" i="56"/>
  <c r="CZ112" i="56"/>
  <c r="DG31" i="56"/>
  <c r="DK31" i="56"/>
  <c r="DL31" i="56" s="1"/>
  <c r="DA30" i="56"/>
  <c r="DJ30" i="56"/>
  <c r="DK70" i="56"/>
  <c r="DG70" i="56"/>
  <c r="DA38" i="56"/>
  <c r="DJ38" i="56"/>
  <c r="DL38" i="56" s="1"/>
  <c r="DA25" i="56"/>
  <c r="DA36" i="56"/>
  <c r="DE16" i="56"/>
  <c r="DD96" i="56"/>
  <c r="DE96" i="56" s="1"/>
  <c r="DD122" i="56"/>
  <c r="DE73" i="56"/>
  <c r="CY95" i="56"/>
  <c r="CX120" i="56"/>
  <c r="DD120" i="56"/>
  <c r="DE95" i="56"/>
  <c r="DB96" i="56"/>
  <c r="DC96" i="56" s="1"/>
  <c r="DC73" i="56"/>
  <c r="DK68" i="56"/>
  <c r="DL68" i="56" s="1"/>
  <c r="DG68" i="56"/>
  <c r="DA75" i="56"/>
  <c r="DA87" i="56"/>
  <c r="DJ40" i="56"/>
  <c r="DA40" i="56"/>
  <c r="DC61" i="56"/>
  <c r="DB63" i="56"/>
  <c r="DA45" i="56"/>
  <c r="DJ45" i="56"/>
  <c r="DJ51" i="56"/>
  <c r="DL51" i="56" s="1"/>
  <c r="DA51" i="56"/>
  <c r="DA28" i="56"/>
  <c r="DJ28" i="56"/>
  <c r="DL28" i="56" s="1"/>
  <c r="DA67" i="56"/>
  <c r="DJ67" i="56"/>
  <c r="DL67" i="56" s="1"/>
  <c r="DA33" i="56"/>
  <c r="DL25" i="56"/>
  <c r="DL27" i="56"/>
  <c r="DL76" i="56" l="1"/>
  <c r="DK16" i="56"/>
  <c r="DL8" i="56"/>
  <c r="DL10" i="56" s="1"/>
  <c r="DL16" i="56" s="1"/>
  <c r="DL30" i="56"/>
  <c r="CX118" i="56"/>
  <c r="DL132" i="54"/>
  <c r="DL130" i="54"/>
  <c r="DL128" i="54"/>
  <c r="DL127" i="54"/>
  <c r="DL90" i="56"/>
  <c r="DG61" i="56"/>
  <c r="DL71" i="56"/>
  <c r="DB122" i="56"/>
  <c r="DB120" i="56"/>
  <c r="DL40" i="56"/>
  <c r="DL86" i="56"/>
  <c r="DK95" i="56"/>
  <c r="DL50" i="56"/>
  <c r="DK73" i="56"/>
  <c r="DK158" i="56" s="1"/>
  <c r="DL78" i="56"/>
  <c r="DL37" i="56"/>
  <c r="DL53" i="56"/>
  <c r="DD124" i="56"/>
  <c r="DL57" i="56"/>
  <c r="CX124" i="56"/>
  <c r="CX101" i="56"/>
  <c r="CY101" i="56" s="1"/>
  <c r="CV124" i="56"/>
  <c r="DG16" i="56"/>
  <c r="DL70" i="56"/>
  <c r="DF96" i="56"/>
  <c r="DG96" i="56" s="1"/>
  <c r="DF122" i="56"/>
  <c r="DG73" i="56"/>
  <c r="CZ122" i="56"/>
  <c r="DA73" i="56"/>
  <c r="CV118" i="56"/>
  <c r="CW63" i="56"/>
  <c r="CV101" i="56"/>
  <c r="CZ63" i="56"/>
  <c r="DJ61" i="56"/>
  <c r="DL80" i="56"/>
  <c r="DL58" i="56"/>
  <c r="DK61" i="56"/>
  <c r="DK63" i="56" s="1"/>
  <c r="DK142" i="56" s="1"/>
  <c r="DD118" i="56"/>
  <c r="DD101" i="56"/>
  <c r="DE63" i="56"/>
  <c r="DJ95" i="56"/>
  <c r="DJ150" i="56" s="1"/>
  <c r="CW96" i="56"/>
  <c r="CZ96" i="56"/>
  <c r="DA96" i="56" s="1"/>
  <c r="DL66" i="56"/>
  <c r="DJ73" i="56"/>
  <c r="DJ158" i="56" s="1"/>
  <c r="DB101" i="56"/>
  <c r="DB118" i="56"/>
  <c r="DC63" i="56"/>
  <c r="DA16" i="56"/>
  <c r="CZ120" i="56"/>
  <c r="DA95" i="56"/>
  <c r="DG95" i="56"/>
  <c r="DF120" i="56"/>
  <c r="DL45" i="56"/>
  <c r="DL48" i="56"/>
  <c r="DJ112" i="56"/>
  <c r="DF118" i="56"/>
  <c r="DG63" i="56"/>
  <c r="DL112" i="56" l="1"/>
  <c r="DK120" i="56"/>
  <c r="DK150" i="56"/>
  <c r="DB124" i="56"/>
  <c r="CZ124" i="56"/>
  <c r="DF124" i="56"/>
  <c r="DF101" i="56"/>
  <c r="DG101" i="56" s="1"/>
  <c r="DK96" i="56"/>
  <c r="DK101" i="56" s="1"/>
  <c r="DK102" i="56" s="1"/>
  <c r="DK126" i="56" s="1"/>
  <c r="DK134" i="56" s="1"/>
  <c r="DK122" i="56"/>
  <c r="DL95" i="56"/>
  <c r="DL150" i="56" s="1"/>
  <c r="CX102" i="56"/>
  <c r="CY102" i="56" s="1"/>
  <c r="DL73" i="56"/>
  <c r="DL158" i="56" s="1"/>
  <c r="DC101" i="56"/>
  <c r="DB102" i="56"/>
  <c r="DJ63" i="56"/>
  <c r="DJ142" i="56" s="1"/>
  <c r="DL61" i="56"/>
  <c r="DL63" i="56" s="1"/>
  <c r="DL142" i="56" s="1"/>
  <c r="DJ122" i="56"/>
  <c r="DJ96" i="56"/>
  <c r="DE101" i="56"/>
  <c r="DD102" i="56"/>
  <c r="CZ118" i="56"/>
  <c r="CZ101" i="56"/>
  <c r="DA63" i="56"/>
  <c r="CW101" i="56"/>
  <c r="CV102" i="56"/>
  <c r="DK118" i="56"/>
  <c r="DJ120" i="56"/>
  <c r="CP111" i="53"/>
  <c r="BT111" i="53"/>
  <c r="DF102" i="56" l="1"/>
  <c r="DG102" i="56" s="1"/>
  <c r="CX114" i="56"/>
  <c r="CX116" i="56" s="1"/>
  <c r="DL96" i="56"/>
  <c r="DL101" i="56" s="1"/>
  <c r="DL102" i="56" s="1"/>
  <c r="DL126" i="56" s="1"/>
  <c r="DL134" i="56" s="1"/>
  <c r="DL120" i="56"/>
  <c r="DL122" i="56"/>
  <c r="DK114" i="56"/>
  <c r="DK116" i="56"/>
  <c r="DL118" i="56"/>
  <c r="DA101" i="56"/>
  <c r="CZ102" i="56"/>
  <c r="DJ118" i="56"/>
  <c r="DJ101" i="56"/>
  <c r="DJ102" i="56" s="1"/>
  <c r="DJ126" i="56" s="1"/>
  <c r="DJ134" i="56" s="1"/>
  <c r="DC102" i="56"/>
  <c r="DB114" i="56"/>
  <c r="DB116" i="56" s="1"/>
  <c r="CV114" i="56"/>
  <c r="CV116" i="56" s="1"/>
  <c r="CW102" i="56"/>
  <c r="DD114" i="56"/>
  <c r="DD116" i="56" s="1"/>
  <c r="DE102" i="56"/>
  <c r="CS111" i="53"/>
  <c r="AW111" i="53"/>
  <c r="AV111" i="53"/>
  <c r="AV139" i="53" s="1"/>
  <c r="CB111" i="53"/>
  <c r="CB139" i="53" s="1"/>
  <c r="CR111" i="53"/>
  <c r="CR139" i="53" s="1"/>
  <c r="CJ111" i="53"/>
  <c r="BZ111" i="53"/>
  <c r="AN111" i="53"/>
  <c r="CC111" i="53"/>
  <c r="CB177" i="53" l="1"/>
  <c r="CB148" i="53"/>
  <c r="AV177" i="53"/>
  <c r="AV148" i="53"/>
  <c r="CR177" i="53"/>
  <c r="CR148" i="53"/>
  <c r="DF114" i="56"/>
  <c r="DF116" i="56" s="1"/>
  <c r="CT111" i="53"/>
  <c r="DL114" i="56"/>
  <c r="DL116" i="56"/>
  <c r="CZ114" i="56"/>
  <c r="CZ116" i="56" s="1"/>
  <c r="DA102" i="56"/>
  <c r="DJ116" i="56"/>
  <c r="DJ114" i="56"/>
  <c r="CD111" i="53"/>
  <c r="DK98" i="44"/>
  <c r="DK89" i="44"/>
  <c r="DK86" i="44"/>
  <c r="DK76" i="44"/>
  <c r="DK48" i="44"/>
  <c r="DK30" i="44"/>
  <c r="DK23" i="44"/>
  <c r="DK9" i="44"/>
  <c r="DK107" i="44"/>
  <c r="DK106" i="44"/>
  <c r="DK105" i="44"/>
  <c r="DK93" i="44"/>
  <c r="DK92" i="44"/>
  <c r="DK56" i="44"/>
  <c r="DK52" i="44"/>
  <c r="DK49" i="44"/>
  <c r="DK46" i="44"/>
  <c r="DK45" i="44"/>
  <c r="DK42" i="44"/>
  <c r="DK41" i="44"/>
  <c r="DK40" i="44"/>
  <c r="DK39" i="44"/>
  <c r="DK38" i="44"/>
  <c r="DK36" i="44"/>
  <c r="DK32" i="44"/>
  <c r="DK25" i="44"/>
  <c r="DK14" i="44"/>
  <c r="DK13" i="44"/>
  <c r="DK11" i="44"/>
  <c r="AV149" i="53" l="1"/>
  <c r="AV140" i="53"/>
  <c r="AV144" i="53" s="1"/>
  <c r="CB149" i="53"/>
  <c r="CB140" i="53"/>
  <c r="CB144" i="53" s="1"/>
  <c r="CR140" i="53"/>
  <c r="CR144" i="53" s="1"/>
  <c r="CR149" i="53"/>
  <c r="DK84" i="44"/>
  <c r="DK12" i="44"/>
  <c r="DK15" i="44"/>
  <c r="DK35" i="44"/>
  <c r="DK88" i="44"/>
  <c r="DK57" i="44"/>
  <c r="DK62" i="44"/>
  <c r="DK100" i="44"/>
  <c r="DK29" i="44"/>
  <c r="DK54" i="44"/>
  <c r="DK80" i="44"/>
  <c r="DK111" i="44"/>
  <c r="DK22" i="44"/>
  <c r="DK58" i="44"/>
  <c r="DK83" i="44"/>
  <c r="DK94" i="44"/>
  <c r="DK26" i="44"/>
  <c r="DK33" i="44"/>
  <c r="DK51" i="44"/>
  <c r="DK55" i="44"/>
  <c r="DK70" i="44"/>
  <c r="DK87" i="44"/>
  <c r="DK91" i="44"/>
  <c r="DK110" i="44"/>
  <c r="DK20" i="44"/>
  <c r="DK66" i="44"/>
  <c r="DK75" i="44"/>
  <c r="DK81" i="44" l="1"/>
  <c r="DK43" i="44"/>
  <c r="DK77" i="44"/>
  <c r="DK85" i="44"/>
  <c r="DK24" i="44"/>
  <c r="DK53" i="44"/>
  <c r="DK72" i="44"/>
  <c r="DK34" i="44"/>
  <c r="DK50" i="44"/>
  <c r="DK69" i="44"/>
  <c r="DK79" i="44"/>
  <c r="DK44" i="44"/>
  <c r="DK28" i="44"/>
  <c r="DK67" i="44"/>
  <c r="DK47" i="44"/>
  <c r="DK59" i="44"/>
  <c r="DK60" i="44"/>
  <c r="DK31" i="44"/>
  <c r="DK27" i="44"/>
  <c r="DK8" i="44"/>
  <c r="DK10" i="44" s="1"/>
  <c r="DK99" i="44"/>
  <c r="DK71" i="44"/>
  <c r="DK82" i="44"/>
  <c r="DK78" i="44"/>
  <c r="DK21" i="44"/>
  <c r="DK90" i="44"/>
  <c r="DK37" i="44"/>
  <c r="DK68" i="44"/>
  <c r="DK61" i="44" l="1"/>
  <c r="DK63" i="44" s="1"/>
  <c r="DK95" i="44"/>
  <c r="DK73" i="44"/>
  <c r="DK112" i="44"/>
  <c r="DK16" i="44"/>
  <c r="DK142" i="44" l="1"/>
  <c r="DK150" i="44"/>
  <c r="DK158" i="44"/>
  <c r="DK118" i="44"/>
  <c r="DK96" i="44"/>
  <c r="DK101" i="44" s="1"/>
  <c r="DK102" i="44" s="1"/>
  <c r="DK126" i="44" s="1"/>
  <c r="DK134" i="44" s="1"/>
  <c r="DK122" i="44"/>
  <c r="DK120" i="44"/>
  <c r="DK116" i="44" l="1"/>
  <c r="DK125" i="44"/>
  <c r="DK114" i="44"/>
  <c r="DJ110" i="44" l="1"/>
  <c r="DL110" i="44" s="1"/>
  <c r="DJ107" i="44"/>
  <c r="DL107" i="44" s="1"/>
  <c r="DJ106" i="44"/>
  <c r="DL106" i="44" s="1"/>
  <c r="DJ99" i="44"/>
  <c r="DL99" i="44" s="1"/>
  <c r="DJ91" i="44"/>
  <c r="DL91" i="44" s="1"/>
  <c r="DJ90" i="44"/>
  <c r="DL90" i="44" s="1"/>
  <c r="DJ88" i="44"/>
  <c r="DL88" i="44" s="1"/>
  <c r="DJ87" i="44"/>
  <c r="DL87" i="44" s="1"/>
  <c r="DJ86" i="44"/>
  <c r="DL86" i="44" s="1"/>
  <c r="DJ85" i="44"/>
  <c r="DL85" i="44" s="1"/>
  <c r="DJ83" i="44"/>
  <c r="DL83" i="44" s="1"/>
  <c r="DJ81" i="44"/>
  <c r="DL81" i="44" s="1"/>
  <c r="DJ79" i="44"/>
  <c r="DL79" i="44" s="1"/>
  <c r="DJ70" i="44"/>
  <c r="DL70" i="44" s="1"/>
  <c r="DJ69" i="44"/>
  <c r="DL69" i="44" s="1"/>
  <c r="DJ66" i="44"/>
  <c r="DJ62" i="44"/>
  <c r="DL62" i="44" s="1"/>
  <c r="DJ60" i="44"/>
  <c r="DL60" i="44" s="1"/>
  <c r="DJ59" i="44"/>
  <c r="DL59" i="44" s="1"/>
  <c r="DJ58" i="44"/>
  <c r="DL58" i="44" s="1"/>
  <c r="DJ56" i="44"/>
  <c r="DL56" i="44" s="1"/>
  <c r="DJ54" i="44"/>
  <c r="DL54" i="44" s="1"/>
  <c r="DJ48" i="44"/>
  <c r="DL48" i="44" s="1"/>
  <c r="DJ44" i="44"/>
  <c r="DL44" i="44" s="1"/>
  <c r="DJ43" i="44"/>
  <c r="DL43" i="44" s="1"/>
  <c r="DJ40" i="44"/>
  <c r="DL40" i="44" s="1"/>
  <c r="DJ38" i="44"/>
  <c r="DL38" i="44" s="1"/>
  <c r="DJ34" i="44"/>
  <c r="DL34" i="44" s="1"/>
  <c r="DJ32" i="44"/>
  <c r="DL32" i="44" s="1"/>
  <c r="DJ28" i="44"/>
  <c r="DL28" i="44" s="1"/>
  <c r="DJ27" i="44"/>
  <c r="DL27" i="44" s="1"/>
  <c r="DJ26" i="44"/>
  <c r="DL26" i="44" s="1"/>
  <c r="DJ24" i="44"/>
  <c r="DL24" i="44" s="1"/>
  <c r="DJ22" i="44"/>
  <c r="DL22" i="44" s="1"/>
  <c r="DJ20" i="44"/>
  <c r="DJ15" i="44"/>
  <c r="DL15" i="44" s="1"/>
  <c r="DJ14" i="44"/>
  <c r="DL14" i="44" s="1"/>
  <c r="DJ13" i="44"/>
  <c r="DL13" i="44" s="1"/>
  <c r="DJ11" i="44"/>
  <c r="DL11" i="44" s="1"/>
  <c r="DJ8" i="44"/>
  <c r="DJ10" i="44" l="1"/>
  <c r="DL8" i="44"/>
  <c r="DL10" i="44" s="1"/>
  <c r="DL20" i="44"/>
  <c r="DJ51" i="44"/>
  <c r="DL51" i="44" s="1"/>
  <c r="DJ31" i="44"/>
  <c r="DL31" i="44" s="1"/>
  <c r="DJ46" i="44"/>
  <c r="DL46" i="44" s="1"/>
  <c r="DJ75" i="44"/>
  <c r="DJ78" i="44"/>
  <c r="DL78" i="44" s="1"/>
  <c r="DJ93" i="44"/>
  <c r="DL93" i="44" s="1"/>
  <c r="DJ36" i="44"/>
  <c r="DL36" i="44" s="1"/>
  <c r="DJ39" i="44"/>
  <c r="DL39" i="44" s="1"/>
  <c r="DJ68" i="44"/>
  <c r="DL68" i="44" s="1"/>
  <c r="DJ9" i="44"/>
  <c r="DL9" i="44" s="1"/>
  <c r="DJ23" i="44"/>
  <c r="DL23" i="44" s="1"/>
  <c r="DJ52" i="44"/>
  <c r="DL52" i="44" s="1"/>
  <c r="DJ55" i="44"/>
  <c r="DL55" i="44" s="1"/>
  <c r="DJ35" i="44"/>
  <c r="DL35" i="44" s="1"/>
  <c r="DJ50" i="44"/>
  <c r="DL50" i="44" s="1"/>
  <c r="DJ82" i="44"/>
  <c r="DL82" i="44" s="1"/>
  <c r="DJ100" i="44"/>
  <c r="DL100" i="44" s="1"/>
  <c r="DJ30" i="44"/>
  <c r="DL30" i="44" s="1"/>
  <c r="DJ47" i="44"/>
  <c r="DL47" i="44" s="1"/>
  <c r="DJ72" i="44"/>
  <c r="DL72" i="44" s="1"/>
  <c r="DJ77" i="44"/>
  <c r="DL77" i="44" s="1"/>
  <c r="DJ94" i="44"/>
  <c r="DL94" i="44" s="1"/>
  <c r="DJ105" i="44"/>
  <c r="DL105" i="44" s="1"/>
  <c r="DL66" i="44"/>
  <c r="DJ89" i="44"/>
  <c r="DL89" i="44" s="1"/>
  <c r="DJ92" i="44"/>
  <c r="DL92" i="44" s="1"/>
  <c r="DJ98" i="44"/>
  <c r="DL98" i="44" s="1"/>
  <c r="DJ21" i="44"/>
  <c r="DL21" i="44" s="1"/>
  <c r="DJ53" i="44"/>
  <c r="DL53" i="44" s="1"/>
  <c r="DJ25" i="44"/>
  <c r="DL25" i="44" s="1"/>
  <c r="DJ33" i="44"/>
  <c r="DL33" i="44" s="1"/>
  <c r="DJ12" i="44"/>
  <c r="DL12" i="44" s="1"/>
  <c r="DJ57" i="44"/>
  <c r="DL57" i="44" s="1"/>
  <c r="DJ84" i="44"/>
  <c r="DL84" i="44" s="1"/>
  <c r="DJ37" i="44" l="1"/>
  <c r="DL37" i="44" s="1"/>
  <c r="DJ41" i="44"/>
  <c r="DL41" i="44" s="1"/>
  <c r="DJ111" i="44"/>
  <c r="DL111" i="44" s="1"/>
  <c r="DL112" i="44" s="1"/>
  <c r="DJ29" i="44"/>
  <c r="DL29" i="44" s="1"/>
  <c r="DJ80" i="44"/>
  <c r="DL80" i="44" s="1"/>
  <c r="DJ49" i="44"/>
  <c r="DL49" i="44" s="1"/>
  <c r="DJ45" i="44"/>
  <c r="DL45" i="44" s="1"/>
  <c r="DJ42" i="44"/>
  <c r="DL42" i="44" s="1"/>
  <c r="DL75" i="44"/>
  <c r="DJ71" i="44"/>
  <c r="DL71" i="44" s="1"/>
  <c r="DL16" i="44"/>
  <c r="DJ76" i="44"/>
  <c r="DL76" i="44" s="1"/>
  <c r="DJ67" i="44"/>
  <c r="DJ16" i="44"/>
  <c r="DJ112" i="44" l="1"/>
  <c r="DJ61" i="44"/>
  <c r="DJ95" i="44"/>
  <c r="DJ150" i="44" s="1"/>
  <c r="DL67" i="44"/>
  <c r="DL73" i="44" s="1"/>
  <c r="DL158" i="44" s="1"/>
  <c r="DJ73" i="44"/>
  <c r="DJ158" i="44" s="1"/>
  <c r="DL95" i="44"/>
  <c r="DL150" i="44" s="1"/>
  <c r="DL120" i="44" l="1"/>
  <c r="DJ122" i="44"/>
  <c r="DJ96" i="44"/>
  <c r="DL96" i="44"/>
  <c r="DL122" i="44"/>
  <c r="DJ120" i="44"/>
  <c r="DL61" i="44"/>
  <c r="DL63" i="44" s="1"/>
  <c r="DL142" i="44" s="1"/>
  <c r="DJ63" i="44"/>
  <c r="DJ142" i="44" s="1"/>
  <c r="DL118" i="44" l="1"/>
  <c r="DL101" i="44"/>
  <c r="DL102" i="44" s="1"/>
  <c r="DL126" i="44" s="1"/>
  <c r="DL134" i="44" s="1"/>
  <c r="DJ101" i="44"/>
  <c r="DJ102" i="44" s="1"/>
  <c r="DJ126" i="44" s="1"/>
  <c r="DJ134" i="44" s="1"/>
  <c r="DJ118" i="44"/>
  <c r="DJ114" i="44" l="1"/>
  <c r="DJ116" i="44"/>
  <c r="DJ125" i="44"/>
  <c r="DL114" i="44"/>
  <c r="DL116" i="44"/>
  <c r="DL125" i="44"/>
  <c r="CN10" i="53" l="1"/>
  <c r="CP110" i="53"/>
  <c r="CP100" i="53"/>
  <c r="CP93" i="53"/>
  <c r="CP89" i="53"/>
  <c r="CP88" i="53"/>
  <c r="CP87" i="53"/>
  <c r="CP85" i="53"/>
  <c r="CP81" i="53"/>
  <c r="CP80" i="53"/>
  <c r="CP79" i="53"/>
  <c r="CP77" i="53"/>
  <c r="CP71" i="53"/>
  <c r="CP70" i="53"/>
  <c r="CP69" i="53"/>
  <c r="CP67" i="53"/>
  <c r="CP59" i="53"/>
  <c r="CP58" i="53"/>
  <c r="CP57" i="53"/>
  <c r="CP55" i="53"/>
  <c r="CP51" i="53"/>
  <c r="CP50" i="53"/>
  <c r="CP49" i="53"/>
  <c r="CP47" i="53"/>
  <c r="CP43" i="53"/>
  <c r="CP42" i="53"/>
  <c r="CP41" i="53"/>
  <c r="CP39" i="53"/>
  <c r="CP35" i="53"/>
  <c r="CP34" i="53"/>
  <c r="CP33" i="53"/>
  <c r="CP31" i="53"/>
  <c r="CP27" i="53"/>
  <c r="CP26" i="53"/>
  <c r="CP25" i="53"/>
  <c r="CP23" i="53"/>
  <c r="CP15" i="53"/>
  <c r="CP14" i="53"/>
  <c r="CP13" i="53"/>
  <c r="CP11" i="53"/>
  <c r="CL10" i="53"/>
  <c r="CH10" i="53"/>
  <c r="CH112" i="53" s="1"/>
  <c r="CJ110" i="53"/>
  <c r="CJ98" i="53"/>
  <c r="CJ94" i="53"/>
  <c r="CJ91" i="53"/>
  <c r="CJ88" i="53"/>
  <c r="CJ87" i="53"/>
  <c r="CJ86" i="53"/>
  <c r="CJ83" i="53"/>
  <c r="CJ80" i="53"/>
  <c r="CJ79" i="53"/>
  <c r="CJ78" i="53"/>
  <c r="CJ75" i="53"/>
  <c r="CJ70" i="53"/>
  <c r="CJ69" i="53"/>
  <c r="CJ68" i="53"/>
  <c r="CJ62" i="53"/>
  <c r="CJ58" i="53"/>
  <c r="CJ57" i="53"/>
  <c r="CJ56" i="53"/>
  <c r="CJ53" i="53"/>
  <c r="CJ50" i="53"/>
  <c r="CJ49" i="53"/>
  <c r="CJ48" i="53"/>
  <c r="CJ45" i="53"/>
  <c r="CJ42" i="53"/>
  <c r="CJ41" i="53"/>
  <c r="CJ40" i="53"/>
  <c r="CJ37" i="53"/>
  <c r="CJ34" i="53"/>
  <c r="CJ33" i="53"/>
  <c r="CJ32" i="53"/>
  <c r="CJ29" i="53"/>
  <c r="CJ26" i="53"/>
  <c r="CJ25" i="53"/>
  <c r="CJ24" i="53"/>
  <c r="CJ21" i="53"/>
  <c r="CJ14" i="53"/>
  <c r="CJ13" i="53"/>
  <c r="CJ12" i="53"/>
  <c r="CF10" i="53"/>
  <c r="BX10" i="53"/>
  <c r="BZ110" i="53"/>
  <c r="BZ99" i="53"/>
  <c r="BZ93" i="53"/>
  <c r="BZ90" i="53"/>
  <c r="BZ88" i="53"/>
  <c r="BZ85" i="53"/>
  <c r="BZ82" i="53"/>
  <c r="BZ80" i="53"/>
  <c r="BZ77" i="53"/>
  <c r="BZ72" i="53"/>
  <c r="BZ70" i="53"/>
  <c r="BZ67" i="53"/>
  <c r="BZ60" i="53"/>
  <c r="BZ58" i="53"/>
  <c r="BZ55" i="53"/>
  <c r="BZ52" i="53"/>
  <c r="BZ50" i="53"/>
  <c r="BZ47" i="53"/>
  <c r="BZ44" i="53"/>
  <c r="BZ42" i="53"/>
  <c r="BZ39" i="53"/>
  <c r="BZ36" i="53"/>
  <c r="BZ34" i="53"/>
  <c r="BZ31" i="53"/>
  <c r="BZ28" i="53"/>
  <c r="BZ26" i="53"/>
  <c r="BZ23" i="53"/>
  <c r="BZ20" i="53"/>
  <c r="BZ14" i="53"/>
  <c r="BZ11" i="53"/>
  <c r="BV10" i="53"/>
  <c r="BR10" i="53"/>
  <c r="BT110" i="53"/>
  <c r="BT99" i="53"/>
  <c r="BT91" i="53"/>
  <c r="BT88" i="53"/>
  <c r="BT83" i="53"/>
  <c r="BT82" i="53"/>
  <c r="BT80" i="53"/>
  <c r="BT75" i="53"/>
  <c r="BT72" i="53"/>
  <c r="BT70" i="53"/>
  <c r="BT62" i="53"/>
  <c r="BT60" i="53"/>
  <c r="BT58" i="53"/>
  <c r="BT53" i="53"/>
  <c r="BT52" i="53"/>
  <c r="BT50" i="53"/>
  <c r="BT45" i="53"/>
  <c r="BT44" i="53"/>
  <c r="BT42" i="53"/>
  <c r="BT37" i="53"/>
  <c r="BT36" i="53"/>
  <c r="BT34" i="53"/>
  <c r="BT29" i="53"/>
  <c r="BT28" i="53"/>
  <c r="BT26" i="53"/>
  <c r="BT21" i="53"/>
  <c r="BT14" i="53"/>
  <c r="BP10" i="53"/>
  <c r="BJ111" i="53"/>
  <c r="BD111" i="53"/>
  <c r="BH10" i="53"/>
  <c r="BJ110" i="53"/>
  <c r="BJ100" i="53"/>
  <c r="BJ89" i="53"/>
  <c r="BJ82" i="53"/>
  <c r="BJ81" i="53"/>
  <c r="BJ72" i="53"/>
  <c r="BJ71" i="53"/>
  <c r="BJ60" i="53"/>
  <c r="BJ59" i="53"/>
  <c r="BJ52" i="53"/>
  <c r="BJ51" i="53"/>
  <c r="BJ44" i="53"/>
  <c r="BJ43" i="53"/>
  <c r="BJ37" i="53"/>
  <c r="BJ36" i="53"/>
  <c r="BJ35" i="53"/>
  <c r="BJ28" i="53"/>
  <c r="BJ27" i="53"/>
  <c r="BJ20" i="53"/>
  <c r="BJ15" i="53"/>
  <c r="BF10" i="53"/>
  <c r="BD110" i="53"/>
  <c r="BB10" i="53"/>
  <c r="BD99" i="53"/>
  <c r="BD93" i="53"/>
  <c r="BD85" i="53"/>
  <c r="BD77" i="53"/>
  <c r="BD67" i="53"/>
  <c r="BD55" i="53"/>
  <c r="BD47" i="53"/>
  <c r="BD39" i="53"/>
  <c r="BD31" i="53"/>
  <c r="BD23" i="53"/>
  <c r="BD11" i="53"/>
  <c r="AZ10" i="53"/>
  <c r="AT111" i="53"/>
  <c r="AR10" i="53"/>
  <c r="AT110" i="53"/>
  <c r="AT94" i="53"/>
  <c r="AT93" i="53"/>
  <c r="AT92" i="53"/>
  <c r="AT91" i="53"/>
  <c r="AT86" i="53"/>
  <c r="AT85" i="53"/>
  <c r="AT84" i="53"/>
  <c r="AT83" i="53"/>
  <c r="AT77" i="53"/>
  <c r="AT76" i="53"/>
  <c r="AT75" i="53"/>
  <c r="AT68" i="53"/>
  <c r="AT67" i="53"/>
  <c r="AT62" i="53"/>
  <c r="AT56" i="53"/>
  <c r="AT55" i="53"/>
  <c r="AT54" i="53"/>
  <c r="AT53" i="53"/>
  <c r="AT48" i="53"/>
  <c r="AT47" i="53"/>
  <c r="AT46" i="53"/>
  <c r="AT45" i="53"/>
  <c r="AT40" i="53"/>
  <c r="AT39" i="53"/>
  <c r="AT38" i="53"/>
  <c r="AT37" i="53"/>
  <c r="AT32" i="53"/>
  <c r="AT31" i="53"/>
  <c r="AT30" i="53"/>
  <c r="AT29" i="53"/>
  <c r="AT24" i="53"/>
  <c r="AT23" i="53"/>
  <c r="AT22" i="53"/>
  <c r="AT21" i="53"/>
  <c r="AT12" i="53"/>
  <c r="AT11" i="53"/>
  <c r="AP10" i="53"/>
  <c r="AB10" i="53"/>
  <c r="AD110" i="53"/>
  <c r="AD106" i="53"/>
  <c r="AD105" i="53"/>
  <c r="AD100" i="53"/>
  <c r="AD99" i="53"/>
  <c r="AD91" i="53"/>
  <c r="AD90" i="53"/>
  <c r="AD89" i="53"/>
  <c r="AD88" i="53"/>
  <c r="AD83" i="53"/>
  <c r="AD82" i="53"/>
  <c r="AD81" i="53"/>
  <c r="AD80" i="53"/>
  <c r="AD75" i="53"/>
  <c r="AD72" i="53"/>
  <c r="AD71" i="53"/>
  <c r="AD70" i="53"/>
  <c r="AD62" i="53"/>
  <c r="AD60" i="53"/>
  <c r="AD59" i="53"/>
  <c r="AD58" i="53"/>
  <c r="AD53" i="53"/>
  <c r="AD52" i="53"/>
  <c r="AD51" i="53"/>
  <c r="AD50" i="53"/>
  <c r="AD45" i="53"/>
  <c r="AD44" i="53"/>
  <c r="AD43" i="53"/>
  <c r="AD42" i="53"/>
  <c r="AD37" i="53"/>
  <c r="AD36" i="53"/>
  <c r="AD35" i="53"/>
  <c r="AD34" i="53"/>
  <c r="AD29" i="53"/>
  <c r="AD28" i="53"/>
  <c r="AD27" i="53"/>
  <c r="AD26" i="53"/>
  <c r="AD21" i="53"/>
  <c r="AD15" i="53"/>
  <c r="AD14" i="53"/>
  <c r="Z10" i="53"/>
  <c r="V10" i="53"/>
  <c r="AF111" i="53"/>
  <c r="AF139" i="53" s="1"/>
  <c r="X110" i="53"/>
  <c r="X100" i="53"/>
  <c r="X99" i="53"/>
  <c r="X93" i="53"/>
  <c r="X89" i="53"/>
  <c r="X88" i="53"/>
  <c r="X86" i="53"/>
  <c r="X85" i="53"/>
  <c r="X81" i="53"/>
  <c r="X80" i="53"/>
  <c r="X78" i="53"/>
  <c r="X77" i="53"/>
  <c r="X59" i="53"/>
  <c r="X58" i="53"/>
  <c r="X56" i="53"/>
  <c r="X55" i="53"/>
  <c r="X51" i="53"/>
  <c r="X50" i="53"/>
  <c r="X48" i="53"/>
  <c r="X47" i="53"/>
  <c r="X43" i="53"/>
  <c r="X42" i="53"/>
  <c r="X40" i="53"/>
  <c r="X39" i="53"/>
  <c r="X35" i="53"/>
  <c r="X34" i="53"/>
  <c r="X32" i="53"/>
  <c r="X31" i="53"/>
  <c r="X27" i="53"/>
  <c r="X26" i="53"/>
  <c r="X24" i="53"/>
  <c r="X23" i="53"/>
  <c r="X15" i="53"/>
  <c r="X14" i="53"/>
  <c r="X12" i="53"/>
  <c r="X11" i="53"/>
  <c r="T10" i="53"/>
  <c r="AF177" i="53" l="1"/>
  <c r="AF148" i="53"/>
  <c r="CP21" i="53"/>
  <c r="CP53" i="53"/>
  <c r="CP91" i="53"/>
  <c r="BJ86" i="53"/>
  <c r="BJ94" i="53"/>
  <c r="BT12" i="53"/>
  <c r="BT24" i="53"/>
  <c r="BT32" i="53"/>
  <c r="BT40" i="53"/>
  <c r="BT48" i="53"/>
  <c r="BT56" i="53"/>
  <c r="BT68" i="53"/>
  <c r="BT78" i="53"/>
  <c r="BT86" i="53"/>
  <c r="BT94" i="53"/>
  <c r="BD13" i="53"/>
  <c r="BD25" i="53"/>
  <c r="BD33" i="53"/>
  <c r="BD41" i="53"/>
  <c r="BD49" i="53"/>
  <c r="BD57" i="53"/>
  <c r="BD69" i="53"/>
  <c r="BD79" i="53"/>
  <c r="BD87" i="53"/>
  <c r="BD98" i="53"/>
  <c r="X94" i="53"/>
  <c r="X13" i="53"/>
  <c r="X25" i="53"/>
  <c r="X33" i="53"/>
  <c r="X41" i="53"/>
  <c r="X49" i="53"/>
  <c r="X57" i="53"/>
  <c r="X79" i="53"/>
  <c r="X87" i="53"/>
  <c r="X98" i="53"/>
  <c r="BT31" i="53"/>
  <c r="BT39" i="53"/>
  <c r="BT47" i="53"/>
  <c r="BT55" i="53"/>
  <c r="BT67" i="53"/>
  <c r="BT77" i="53"/>
  <c r="BT85" i="53"/>
  <c r="BT93" i="53"/>
  <c r="BZ87" i="53"/>
  <c r="BZ98" i="53"/>
  <c r="BD21" i="53"/>
  <c r="BD29" i="53"/>
  <c r="BD37" i="53"/>
  <c r="BD45" i="53"/>
  <c r="BD53" i="53"/>
  <c r="BD62" i="53"/>
  <c r="BD75" i="53"/>
  <c r="BD83" i="53"/>
  <c r="BD91" i="53"/>
  <c r="BJ12" i="53"/>
  <c r="BJ24" i="53"/>
  <c r="BJ32" i="53"/>
  <c r="BJ40" i="53"/>
  <c r="BJ48" i="53"/>
  <c r="BJ56" i="53"/>
  <c r="BJ68" i="53"/>
  <c r="BJ78" i="53"/>
  <c r="BD12" i="53"/>
  <c r="BD24" i="53"/>
  <c r="BD32" i="53"/>
  <c r="BD40" i="53"/>
  <c r="BD48" i="53"/>
  <c r="BD56" i="53"/>
  <c r="BD68" i="53"/>
  <c r="BD78" i="53"/>
  <c r="BD86" i="53"/>
  <c r="BD94" i="53"/>
  <c r="BJ50" i="53"/>
  <c r="BJ58" i="53"/>
  <c r="BJ70" i="53"/>
  <c r="BJ80" i="53"/>
  <c r="BJ88" i="53"/>
  <c r="BJ99" i="53"/>
  <c r="BD14" i="53"/>
  <c r="BD26" i="53"/>
  <c r="BD34" i="53"/>
  <c r="BD42" i="53"/>
  <c r="BD50" i="53"/>
  <c r="BD58" i="53"/>
  <c r="BD70" i="53"/>
  <c r="BD80" i="53"/>
  <c r="BD88" i="53"/>
  <c r="V16" i="53"/>
  <c r="V73" i="53"/>
  <c r="X20" i="53"/>
  <c r="X28" i="53"/>
  <c r="X36" i="53"/>
  <c r="X44" i="53"/>
  <c r="X52" i="53"/>
  <c r="X60" i="53"/>
  <c r="X82" i="53"/>
  <c r="X90" i="53"/>
  <c r="X105" i="53"/>
  <c r="AD10" i="53"/>
  <c r="AD22" i="53"/>
  <c r="AD30" i="53"/>
  <c r="AD38" i="53"/>
  <c r="AD46" i="53"/>
  <c r="AD54" i="53"/>
  <c r="AD66" i="53"/>
  <c r="AD76" i="53"/>
  <c r="AD84" i="53"/>
  <c r="AD92" i="53"/>
  <c r="AD107" i="53"/>
  <c r="X21" i="53"/>
  <c r="X45" i="53"/>
  <c r="X53" i="53"/>
  <c r="X62" i="53"/>
  <c r="X83" i="53"/>
  <c r="X91" i="53"/>
  <c r="CJ99" i="53"/>
  <c r="BT13" i="53"/>
  <c r="BT25" i="53"/>
  <c r="BT33" i="53"/>
  <c r="BT41" i="53"/>
  <c r="BT49" i="53"/>
  <c r="BT57" i="53"/>
  <c r="BT69" i="53"/>
  <c r="BT79" i="53"/>
  <c r="BT87" i="53"/>
  <c r="BT98" i="53"/>
  <c r="BZ15" i="53"/>
  <c r="BZ27" i="53"/>
  <c r="BZ35" i="53"/>
  <c r="BZ43" i="53"/>
  <c r="BZ51" i="53"/>
  <c r="BZ59" i="53"/>
  <c r="BZ71" i="53"/>
  <c r="BZ81" i="53"/>
  <c r="BZ89" i="53"/>
  <c r="BZ100" i="53"/>
  <c r="AT13" i="53"/>
  <c r="AT25" i="53"/>
  <c r="AT33" i="53"/>
  <c r="AT41" i="53"/>
  <c r="AT49" i="53"/>
  <c r="AT57" i="53"/>
  <c r="AT69" i="53"/>
  <c r="AT79" i="53"/>
  <c r="AT87" i="53"/>
  <c r="AT98" i="53"/>
  <c r="CJ22" i="53"/>
  <c r="CJ30" i="53"/>
  <c r="CJ38" i="53"/>
  <c r="CJ46" i="53"/>
  <c r="CJ54" i="53"/>
  <c r="CJ66" i="53"/>
  <c r="CJ76" i="53"/>
  <c r="CJ84" i="53"/>
  <c r="CJ92" i="53"/>
  <c r="BT22" i="53"/>
  <c r="BT30" i="53"/>
  <c r="BT38" i="53"/>
  <c r="BT46" i="53"/>
  <c r="BT54" i="53"/>
  <c r="BT66" i="53"/>
  <c r="BT76" i="53"/>
  <c r="BT84" i="53"/>
  <c r="BT92" i="53"/>
  <c r="BZ12" i="53"/>
  <c r="BZ24" i="53"/>
  <c r="BZ32" i="53"/>
  <c r="BZ40" i="53"/>
  <c r="BZ48" i="53"/>
  <c r="BZ56" i="53"/>
  <c r="BZ68" i="53"/>
  <c r="BZ78" i="53"/>
  <c r="BZ86" i="53"/>
  <c r="BZ94" i="53"/>
  <c r="BT8" i="53"/>
  <c r="BT10" i="53" s="1"/>
  <c r="BT112" i="53" s="1"/>
  <c r="BT20" i="53"/>
  <c r="BT90" i="53"/>
  <c r="BD15" i="53"/>
  <c r="BD27" i="53"/>
  <c r="BD35" i="53"/>
  <c r="BD43" i="53"/>
  <c r="BD51" i="53"/>
  <c r="BJ53" i="53"/>
  <c r="BJ75" i="53"/>
  <c r="AT42" i="53"/>
  <c r="AT70" i="53"/>
  <c r="AT50" i="53"/>
  <c r="AT58" i="53"/>
  <c r="AT34" i="53"/>
  <c r="AT99" i="53"/>
  <c r="AT14" i="53"/>
  <c r="AT88" i="53"/>
  <c r="AT26" i="53"/>
  <c r="AT80" i="53"/>
  <c r="X29" i="53"/>
  <c r="X37" i="53"/>
  <c r="X75" i="53"/>
  <c r="X106" i="53"/>
  <c r="BD89" i="53"/>
  <c r="BJ21" i="53"/>
  <c r="BJ83" i="53"/>
  <c r="BT43" i="53"/>
  <c r="BT100" i="53"/>
  <c r="BZ29" i="53"/>
  <c r="BZ91" i="53"/>
  <c r="CJ27" i="53"/>
  <c r="CJ81" i="53"/>
  <c r="CP45" i="53"/>
  <c r="CP62" i="53"/>
  <c r="X10" i="53"/>
  <c r="BJ29" i="53"/>
  <c r="BT35" i="53"/>
  <c r="BT89" i="53"/>
  <c r="BZ21" i="53"/>
  <c r="BZ53" i="53"/>
  <c r="CJ15" i="53"/>
  <c r="CJ51" i="53"/>
  <c r="CP29" i="53"/>
  <c r="BD28" i="53"/>
  <c r="BD36" i="53"/>
  <c r="BD44" i="53"/>
  <c r="BD52" i="53"/>
  <c r="BD60" i="53"/>
  <c r="BD72" i="53"/>
  <c r="BD82" i="53"/>
  <c r="BD90" i="53"/>
  <c r="BJ22" i="53"/>
  <c r="BJ30" i="53"/>
  <c r="BJ38" i="53"/>
  <c r="BJ46" i="53"/>
  <c r="BJ54" i="53"/>
  <c r="BJ66" i="53"/>
  <c r="BJ76" i="53"/>
  <c r="BJ84" i="53"/>
  <c r="BJ92" i="53"/>
  <c r="BZ22" i="53"/>
  <c r="BZ30" i="53"/>
  <c r="BZ38" i="53"/>
  <c r="BZ46" i="53"/>
  <c r="BZ54" i="53"/>
  <c r="BZ76" i="53"/>
  <c r="BZ84" i="53"/>
  <c r="BZ92" i="53"/>
  <c r="CJ20" i="53"/>
  <c r="CJ28" i="53"/>
  <c r="CJ36" i="53"/>
  <c r="CJ44" i="53"/>
  <c r="CJ52" i="53"/>
  <c r="CJ60" i="53"/>
  <c r="CJ72" i="53"/>
  <c r="CJ82" i="53"/>
  <c r="CJ90" i="53"/>
  <c r="T73" i="53"/>
  <c r="BD81" i="53"/>
  <c r="BJ91" i="53"/>
  <c r="BT27" i="53"/>
  <c r="BT81" i="53"/>
  <c r="CJ59" i="53"/>
  <c r="CP37" i="53"/>
  <c r="AG111" i="53"/>
  <c r="X111" i="53"/>
  <c r="BD22" i="53"/>
  <c r="BD30" i="53"/>
  <c r="BD38" i="53"/>
  <c r="BD46" i="53"/>
  <c r="BD54" i="53"/>
  <c r="BB73" i="53"/>
  <c r="BC73" i="53" s="1"/>
  <c r="BD76" i="53"/>
  <c r="BD84" i="53"/>
  <c r="BD92" i="53"/>
  <c r="BD71" i="53"/>
  <c r="BJ45" i="53"/>
  <c r="BT15" i="53"/>
  <c r="BT59" i="53"/>
  <c r="BZ45" i="53"/>
  <c r="CJ35" i="53"/>
  <c r="CJ89" i="53"/>
  <c r="CP75" i="53"/>
  <c r="BD100" i="53"/>
  <c r="BJ62" i="53"/>
  <c r="BT51" i="53"/>
  <c r="BZ62" i="53"/>
  <c r="CJ71" i="53"/>
  <c r="AD11" i="53"/>
  <c r="AD23" i="53"/>
  <c r="AD31" i="53"/>
  <c r="AD39" i="53"/>
  <c r="AD47" i="53"/>
  <c r="AD55" i="53"/>
  <c r="AD67" i="53"/>
  <c r="AD77" i="53"/>
  <c r="AD85" i="53"/>
  <c r="AD93" i="53"/>
  <c r="BT11" i="53"/>
  <c r="BT23" i="53"/>
  <c r="BZ25" i="53"/>
  <c r="BZ33" i="53"/>
  <c r="BZ41" i="53"/>
  <c r="BZ49" i="53"/>
  <c r="BZ57" i="53"/>
  <c r="BZ69" i="53"/>
  <c r="BZ79" i="53"/>
  <c r="CJ11" i="53"/>
  <c r="CJ23" i="53"/>
  <c r="CJ31" i="53"/>
  <c r="CJ39" i="53"/>
  <c r="CJ47" i="53"/>
  <c r="CJ55" i="53"/>
  <c r="CJ67" i="53"/>
  <c r="CJ77" i="53"/>
  <c r="CJ85" i="53"/>
  <c r="CJ93" i="53"/>
  <c r="CP99" i="53"/>
  <c r="BD59" i="53"/>
  <c r="BT71" i="53"/>
  <c r="BZ37" i="53"/>
  <c r="BZ83" i="53"/>
  <c r="CJ43" i="53"/>
  <c r="CJ100" i="53"/>
  <c r="CP83" i="53"/>
  <c r="X22" i="53"/>
  <c r="X30" i="53"/>
  <c r="X38" i="53"/>
  <c r="X46" i="53"/>
  <c r="X54" i="53"/>
  <c r="X76" i="53"/>
  <c r="X84" i="53"/>
  <c r="X92" i="53"/>
  <c r="X107" i="53"/>
  <c r="AD12" i="53"/>
  <c r="AD24" i="53"/>
  <c r="AD32" i="53"/>
  <c r="AD40" i="53"/>
  <c r="AD48" i="53"/>
  <c r="AD56" i="53"/>
  <c r="AD68" i="53"/>
  <c r="AD78" i="53"/>
  <c r="AD86" i="53"/>
  <c r="AD94" i="53"/>
  <c r="AD111" i="53"/>
  <c r="CP20" i="53"/>
  <c r="CP28" i="53"/>
  <c r="CP36" i="53"/>
  <c r="CP44" i="53"/>
  <c r="CP52" i="53"/>
  <c r="CP60" i="53"/>
  <c r="CP72" i="53"/>
  <c r="CP82" i="53"/>
  <c r="CP90" i="53"/>
  <c r="CP22" i="53"/>
  <c r="CP30" i="53"/>
  <c r="CP38" i="53"/>
  <c r="CP46" i="53"/>
  <c r="CP54" i="53"/>
  <c r="CP66" i="53"/>
  <c r="CP76" i="53"/>
  <c r="CP84" i="53"/>
  <c r="CP92" i="53"/>
  <c r="CP12" i="53"/>
  <c r="CP24" i="53"/>
  <c r="CP32" i="53"/>
  <c r="CP40" i="53"/>
  <c r="CP48" i="53"/>
  <c r="CP56" i="53"/>
  <c r="CP68" i="53"/>
  <c r="CP78" i="53"/>
  <c r="CP86" i="53"/>
  <c r="CP94" i="53"/>
  <c r="CP98" i="53"/>
  <c r="BZ13" i="53"/>
  <c r="BV95" i="53"/>
  <c r="BV73" i="53"/>
  <c r="BJ11" i="53"/>
  <c r="BJ23" i="53"/>
  <c r="BJ31" i="53"/>
  <c r="BJ39" i="53"/>
  <c r="BJ47" i="53"/>
  <c r="BJ55" i="53"/>
  <c r="BJ67" i="53"/>
  <c r="BJ77" i="53"/>
  <c r="BJ85" i="53"/>
  <c r="BJ93" i="53"/>
  <c r="BJ13" i="53"/>
  <c r="BJ33" i="53"/>
  <c r="BJ57" i="53"/>
  <c r="BJ69" i="53"/>
  <c r="BJ79" i="53"/>
  <c r="BJ87" i="53"/>
  <c r="BJ98" i="53"/>
  <c r="BJ49" i="53"/>
  <c r="BJ14" i="53"/>
  <c r="BJ26" i="53"/>
  <c r="BJ34" i="53"/>
  <c r="BJ42" i="53"/>
  <c r="BJ25" i="53"/>
  <c r="BJ41" i="53"/>
  <c r="BJ90" i="53"/>
  <c r="AT35" i="53"/>
  <c r="AT59" i="53"/>
  <c r="AT81" i="53"/>
  <c r="AT28" i="53"/>
  <c r="AT36" i="53"/>
  <c r="AT44" i="53"/>
  <c r="AT52" i="53"/>
  <c r="AT60" i="53"/>
  <c r="AT72" i="53"/>
  <c r="AT82" i="53"/>
  <c r="AT90" i="53"/>
  <c r="AT27" i="53"/>
  <c r="AT71" i="53"/>
  <c r="AT43" i="53"/>
  <c r="AT100" i="53"/>
  <c r="AP95" i="53"/>
  <c r="AT15" i="53"/>
  <c r="AT51" i="53"/>
  <c r="AT89" i="53"/>
  <c r="AD13" i="53"/>
  <c r="AD25" i="53"/>
  <c r="AD33" i="53"/>
  <c r="AD41" i="53"/>
  <c r="AD49" i="53"/>
  <c r="AD57" i="53"/>
  <c r="AD69" i="53"/>
  <c r="AD79" i="53"/>
  <c r="AD87" i="53"/>
  <c r="AD98" i="53"/>
  <c r="CF61" i="53"/>
  <c r="CF63" i="53" s="1"/>
  <c r="CJ8" i="53"/>
  <c r="CJ10" i="53" s="1"/>
  <c r="CF95" i="53"/>
  <c r="CH61" i="53"/>
  <c r="CH63" i="53" s="1"/>
  <c r="CH95" i="53"/>
  <c r="CS8" i="53"/>
  <c r="CF73" i="53"/>
  <c r="CH73" i="53"/>
  <c r="BR61" i="53"/>
  <c r="BR63" i="53" s="1"/>
  <c r="BP61" i="53"/>
  <c r="BP63" i="53" s="1"/>
  <c r="BP95" i="53"/>
  <c r="BR73" i="53"/>
  <c r="BP73" i="53"/>
  <c r="BR95" i="53"/>
  <c r="BD8" i="53"/>
  <c r="BD10" i="53" s="1"/>
  <c r="BB61" i="53"/>
  <c r="BB63" i="53" s="1"/>
  <c r="BD66" i="53"/>
  <c r="AZ61" i="53"/>
  <c r="AZ63" i="53" s="1"/>
  <c r="BB95" i="53"/>
  <c r="AZ95" i="53"/>
  <c r="BD20" i="53"/>
  <c r="AZ73" i="53"/>
  <c r="V61" i="53"/>
  <c r="V63" i="53" s="1"/>
  <c r="V95" i="53"/>
  <c r="X73" i="53"/>
  <c r="T63" i="53"/>
  <c r="X8" i="53"/>
  <c r="T95" i="53"/>
  <c r="T16" i="53"/>
  <c r="CL61" i="53"/>
  <c r="CL63" i="53" s="1"/>
  <c r="CN95" i="53"/>
  <c r="CP8" i="53"/>
  <c r="CP10" i="53" s="1"/>
  <c r="CP112" i="53" s="1"/>
  <c r="CN61" i="53"/>
  <c r="CN63" i="53" s="1"/>
  <c r="CL95" i="53"/>
  <c r="CN73" i="53"/>
  <c r="CL73" i="53"/>
  <c r="BX73" i="53"/>
  <c r="BZ8" i="53"/>
  <c r="BZ10" i="53" s="1"/>
  <c r="BZ112" i="53" s="1"/>
  <c r="BZ75" i="53"/>
  <c r="BX95" i="53"/>
  <c r="BZ66" i="53"/>
  <c r="BX61" i="53"/>
  <c r="BX63" i="53" s="1"/>
  <c r="BV61" i="53"/>
  <c r="BV63" i="53" s="1"/>
  <c r="BF61" i="53"/>
  <c r="BF63" i="53" s="1"/>
  <c r="BJ8" i="53"/>
  <c r="BJ10" i="53" s="1"/>
  <c r="BJ112" i="53" s="1"/>
  <c r="BH61" i="53"/>
  <c r="BH63" i="53" s="1"/>
  <c r="BF95" i="53"/>
  <c r="BH73" i="53"/>
  <c r="BF73" i="53"/>
  <c r="BH95" i="53"/>
  <c r="AR112" i="53"/>
  <c r="AR16" i="53"/>
  <c r="AR73" i="53"/>
  <c r="AP61" i="53"/>
  <c r="AP63" i="53" s="1"/>
  <c r="AT20" i="53"/>
  <c r="AT78" i="53"/>
  <c r="AP73" i="53"/>
  <c r="AR61" i="53"/>
  <c r="AR63" i="53" s="1"/>
  <c r="AR95" i="53"/>
  <c r="AT8" i="53"/>
  <c r="AT10" i="53" s="1"/>
  <c r="AT112" i="53" s="1"/>
  <c r="AT66" i="53"/>
  <c r="Z61" i="53"/>
  <c r="Z63" i="53" s="1"/>
  <c r="AB73" i="53"/>
  <c r="AD8" i="53"/>
  <c r="AB61" i="53"/>
  <c r="AB63" i="53" s="1"/>
  <c r="Z95" i="53"/>
  <c r="Z73" i="53"/>
  <c r="AB95" i="53"/>
  <c r="AD20" i="53"/>
  <c r="CN16" i="53"/>
  <c r="CN112" i="53"/>
  <c r="CL112" i="53"/>
  <c r="CL16" i="53"/>
  <c r="CR8" i="53"/>
  <c r="CH16" i="53"/>
  <c r="CF112" i="53"/>
  <c r="CF16" i="53"/>
  <c r="BX16" i="53"/>
  <c r="BX112" i="53"/>
  <c r="BV16" i="53"/>
  <c r="BV112" i="53"/>
  <c r="BR16" i="53"/>
  <c r="BR112" i="53"/>
  <c r="BP112" i="53"/>
  <c r="BP16" i="53"/>
  <c r="BH112" i="53"/>
  <c r="BH16" i="53"/>
  <c r="BF16" i="53"/>
  <c r="BF112" i="53"/>
  <c r="BB112" i="53"/>
  <c r="BB16" i="53"/>
  <c r="AZ16" i="53"/>
  <c r="AZ112" i="53"/>
  <c r="AP112" i="53"/>
  <c r="AP16" i="53"/>
  <c r="AB112" i="53"/>
  <c r="AB16" i="53"/>
  <c r="Z16" i="53"/>
  <c r="Z112" i="53"/>
  <c r="AF140" i="53" l="1"/>
  <c r="AF144" i="53" s="1"/>
  <c r="AF149" i="53"/>
  <c r="BA73" i="53"/>
  <c r="V96" i="53"/>
  <c r="V101" i="53" s="1"/>
  <c r="V102" i="53" s="1"/>
  <c r="AR120" i="53"/>
  <c r="X16" i="53"/>
  <c r="X122" i="53" s="1"/>
  <c r="DJ158" i="53" s="1"/>
  <c r="CL118" i="53"/>
  <c r="BB118" i="53"/>
  <c r="AZ96" i="53"/>
  <c r="BA96" i="53" s="1"/>
  <c r="BA95" i="53"/>
  <c r="BB96" i="53"/>
  <c r="BC96" i="53" s="1"/>
  <c r="BC95" i="53"/>
  <c r="BD16" i="53"/>
  <c r="CN96" i="53"/>
  <c r="CN101" i="53" s="1"/>
  <c r="CN102" i="53" s="1"/>
  <c r="BT73" i="53"/>
  <c r="BT16" i="53"/>
  <c r="AR118" i="53"/>
  <c r="AR122" i="53"/>
  <c r="X112" i="53"/>
  <c r="Y67" i="53"/>
  <c r="Y70" i="53"/>
  <c r="Y72" i="53"/>
  <c r="Y66" i="53"/>
  <c r="Y68" i="53"/>
  <c r="Y69" i="53"/>
  <c r="Y71" i="53"/>
  <c r="AD112" i="53"/>
  <c r="AD16" i="53"/>
  <c r="CF96" i="53"/>
  <c r="CF101" i="53" s="1"/>
  <c r="CF102" i="53" s="1"/>
  <c r="X61" i="53"/>
  <c r="X63" i="53" s="1"/>
  <c r="BP96" i="53"/>
  <c r="BP101" i="53" s="1"/>
  <c r="BP102" i="53" s="1"/>
  <c r="BP122" i="53"/>
  <c r="BJ95" i="53"/>
  <c r="BD112" i="53"/>
  <c r="AP96" i="53"/>
  <c r="AP101" i="53" s="1"/>
  <c r="AP102" i="53" s="1"/>
  <c r="X95" i="53"/>
  <c r="CJ61" i="53"/>
  <c r="CJ63" i="53" s="1"/>
  <c r="CH96" i="53"/>
  <c r="CH101" i="53" s="1"/>
  <c r="CH102" i="53" s="1"/>
  <c r="CH114" i="53" s="1"/>
  <c r="CP16" i="53"/>
  <c r="CJ73" i="53"/>
  <c r="BV96" i="53"/>
  <c r="BV101" i="53" s="1"/>
  <c r="BV102" i="53" s="1"/>
  <c r="BT61" i="53"/>
  <c r="BT63" i="53" s="1"/>
  <c r="BD73" i="53"/>
  <c r="BH118" i="53"/>
  <c r="BH122" i="53"/>
  <c r="AZ118" i="53"/>
  <c r="BJ16" i="53"/>
  <c r="AT95" i="53"/>
  <c r="AT16" i="53"/>
  <c r="AB122" i="53"/>
  <c r="CP73" i="53"/>
  <c r="CL122" i="53"/>
  <c r="CJ95" i="53"/>
  <c r="BZ61" i="53"/>
  <c r="BZ63" i="53" s="1"/>
  <c r="BT95" i="53"/>
  <c r="BD95" i="53"/>
  <c r="BH96" i="53"/>
  <c r="BH101" i="53" s="1"/>
  <c r="BH102" i="53" s="1"/>
  <c r="AP118" i="53"/>
  <c r="AT73" i="53"/>
  <c r="AB96" i="53"/>
  <c r="AD73" i="53"/>
  <c r="AD95" i="53"/>
  <c r="T96" i="53"/>
  <c r="T101" i="53" s="1"/>
  <c r="T102" i="53" s="1"/>
  <c r="AB118" i="53"/>
  <c r="BP118" i="53"/>
  <c r="BJ61" i="53"/>
  <c r="BJ63" i="53" s="1"/>
  <c r="BJ73" i="53"/>
  <c r="CL120" i="53"/>
  <c r="BR96" i="53"/>
  <c r="BR101" i="53" s="1"/>
  <c r="BR102" i="53" s="1"/>
  <c r="CP61" i="53"/>
  <c r="CP63" i="53" s="1"/>
  <c r="AD61" i="53"/>
  <c r="AD63" i="53" s="1"/>
  <c r="Z118" i="53"/>
  <c r="BF96" i="53"/>
  <c r="BF101" i="53" s="1"/>
  <c r="BF102" i="53" s="1"/>
  <c r="BZ73" i="53"/>
  <c r="BD61" i="53"/>
  <c r="BD63" i="53" s="1"/>
  <c r="CJ16" i="53"/>
  <c r="AB120" i="53"/>
  <c r="CP95" i="53"/>
  <c r="BV122" i="53"/>
  <c r="BZ95" i="53"/>
  <c r="CT8" i="53"/>
  <c r="BV118" i="53"/>
  <c r="BZ16" i="53"/>
  <c r="BX96" i="53"/>
  <c r="BX101" i="53" s="1"/>
  <c r="BX102" i="53" s="1"/>
  <c r="AT61" i="53"/>
  <c r="AT63" i="53" s="1"/>
  <c r="Z96" i="53"/>
  <c r="Z101" i="53" s="1"/>
  <c r="Z120" i="53"/>
  <c r="CJ112" i="53"/>
  <c r="BR120" i="53"/>
  <c r="BP120" i="53"/>
  <c r="AZ120" i="53"/>
  <c r="CL96" i="53"/>
  <c r="CL101" i="53" s="1"/>
  <c r="CL102" i="53" s="1"/>
  <c r="BX118" i="53"/>
  <c r="BV120" i="53"/>
  <c r="BX122" i="53"/>
  <c r="BF120" i="53"/>
  <c r="AR96" i="53"/>
  <c r="AR101" i="53" s="1"/>
  <c r="AR102" i="53" s="1"/>
  <c r="AR116" i="53" s="1"/>
  <c r="CN118" i="53"/>
  <c r="CN120" i="53"/>
  <c r="CN122" i="53"/>
  <c r="CH122" i="53"/>
  <c r="CH118" i="53"/>
  <c r="CH120" i="53"/>
  <c r="CF118" i="53"/>
  <c r="CF122" i="53"/>
  <c r="CF120" i="53"/>
  <c r="BX120" i="53"/>
  <c r="BR118" i="53"/>
  <c r="BR122" i="53"/>
  <c r="BH120" i="53"/>
  <c r="BF118" i="53"/>
  <c r="BF122" i="53"/>
  <c r="BB122" i="53"/>
  <c r="BB120" i="53"/>
  <c r="AZ122" i="53"/>
  <c r="AP120" i="53"/>
  <c r="AP122" i="53"/>
  <c r="Z122" i="53"/>
  <c r="AB101" i="53" l="1"/>
  <c r="AB102" i="53" s="1"/>
  <c r="X118" i="53"/>
  <c r="DJ142" i="53" s="1"/>
  <c r="BB101" i="53"/>
  <c r="BB102" i="53" s="1"/>
  <c r="BC102" i="53" s="1"/>
  <c r="BD118" i="53"/>
  <c r="DJ144" i="53" s="1"/>
  <c r="X120" i="53"/>
  <c r="DJ150" i="53" s="1"/>
  <c r="AZ101" i="53"/>
  <c r="AZ102" i="53" s="1"/>
  <c r="Z102" i="53"/>
  <c r="BT122" i="53"/>
  <c r="DJ161" i="53" s="1"/>
  <c r="BT118" i="53"/>
  <c r="DJ145" i="53" s="1"/>
  <c r="BD122" i="53"/>
  <c r="DJ160" i="53" s="1"/>
  <c r="AD118" i="53"/>
  <c r="DK142" i="53" s="1"/>
  <c r="AD120" i="53"/>
  <c r="DK150" i="53" s="1"/>
  <c r="AD122" i="53"/>
  <c r="DK158" i="53" s="1"/>
  <c r="CP122" i="53"/>
  <c r="DK162" i="53" s="1"/>
  <c r="CJ96" i="53"/>
  <c r="CJ101" i="53" s="1"/>
  <c r="CJ102" i="53" s="1"/>
  <c r="BT96" i="53"/>
  <c r="BT101" i="53" s="1"/>
  <c r="BT102" i="53" s="1"/>
  <c r="BT114" i="53" s="1"/>
  <c r="DJ129" i="53" s="1"/>
  <c r="BJ96" i="53"/>
  <c r="BJ101" i="53" s="1"/>
  <c r="BJ102" i="53" s="1"/>
  <c r="BJ116" i="53" s="1"/>
  <c r="DK136" i="53" s="1"/>
  <c r="BD96" i="53"/>
  <c r="BD101" i="53" s="1"/>
  <c r="BD102" i="53" s="1"/>
  <c r="BD116" i="53" s="1"/>
  <c r="DJ136" i="53" s="1"/>
  <c r="X96" i="53"/>
  <c r="CP96" i="53"/>
  <c r="CP101" i="53" s="1"/>
  <c r="CP102" i="53" s="1"/>
  <c r="CP116" i="53" s="1"/>
  <c r="DK138" i="53" s="1"/>
  <c r="BJ120" i="53"/>
  <c r="DK152" i="53" s="1"/>
  <c r="BT120" i="53"/>
  <c r="DJ153" i="53" s="1"/>
  <c r="CJ118" i="53"/>
  <c r="DJ146" i="53" s="1"/>
  <c r="BD120" i="53"/>
  <c r="DJ152" i="53" s="1"/>
  <c r="AT96" i="53"/>
  <c r="AT101" i="53" s="1"/>
  <c r="AT102" i="53" s="1"/>
  <c r="AT116" i="53" s="1"/>
  <c r="DK135" i="53" s="1"/>
  <c r="AT120" i="53"/>
  <c r="DK151" i="53" s="1"/>
  <c r="CJ122" i="53"/>
  <c r="DJ162" i="53" s="1"/>
  <c r="AT122" i="53"/>
  <c r="DK159" i="53" s="1"/>
  <c r="AD96" i="53"/>
  <c r="CJ120" i="53"/>
  <c r="DJ154" i="53" s="1"/>
  <c r="BZ122" i="53"/>
  <c r="DK161" i="53" s="1"/>
  <c r="AT118" i="53"/>
  <c r="DK143" i="53" s="1"/>
  <c r="CP120" i="53"/>
  <c r="DK154" i="53" s="1"/>
  <c r="CP118" i="53"/>
  <c r="DK146" i="53" s="1"/>
  <c r="BJ122" i="53"/>
  <c r="DK160" i="53" s="1"/>
  <c r="BZ96" i="53"/>
  <c r="BZ101" i="53" s="1"/>
  <c r="BZ102" i="53" s="1"/>
  <c r="BJ118" i="53"/>
  <c r="DK144" i="53" s="1"/>
  <c r="BZ120" i="53"/>
  <c r="DK153" i="53" s="1"/>
  <c r="BZ118" i="53"/>
  <c r="DK145" i="53" s="1"/>
  <c r="CH116" i="53"/>
  <c r="AR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AP116" i="53"/>
  <c r="AP114" i="53"/>
  <c r="AB114" i="53" l="1"/>
  <c r="AB116" i="53"/>
  <c r="BA102" i="53"/>
  <c r="X101" i="53"/>
  <c r="X102" i="53" s="1"/>
  <c r="AD101" i="53"/>
  <c r="AD102" i="53" s="1"/>
  <c r="AD114" i="53" s="1"/>
  <c r="DK126" i="53" s="1"/>
  <c r="BC101" i="53"/>
  <c r="BA101" i="53"/>
  <c r="Z116" i="53"/>
  <c r="Z114" i="53"/>
  <c r="BB114" i="53"/>
  <c r="BB116" i="53"/>
  <c r="AZ114" i="53"/>
  <c r="AZ116" i="53"/>
  <c r="CJ114" i="53"/>
  <c r="DJ130" i="53" s="1"/>
  <c r="CJ116" i="53"/>
  <c r="DJ138" i="53" s="1"/>
  <c r="BT116" i="53"/>
  <c r="DJ137" i="53" s="1"/>
  <c r="AT114" i="53"/>
  <c r="DK127" i="53" s="1"/>
  <c r="CP114" i="53"/>
  <c r="DK130" i="53" s="1"/>
  <c r="BZ116" i="53"/>
  <c r="DK137" i="53" s="1"/>
  <c r="BZ114" i="53"/>
  <c r="DK129" i="53" s="1"/>
  <c r="DL129" i="53" s="1"/>
  <c r="BD114" i="53"/>
  <c r="DJ128" i="53" s="1"/>
  <c r="BJ114" i="53"/>
  <c r="DK128" i="53" s="1"/>
  <c r="DL130" i="53" l="1"/>
  <c r="DL128" i="53"/>
  <c r="X116" i="53"/>
  <c r="DJ134" i="53" s="1"/>
  <c r="X114" i="53"/>
  <c r="DJ126" i="53" s="1"/>
  <c r="DL126" i="53" s="1"/>
  <c r="AD116" i="53"/>
  <c r="DK134" i="53" s="1"/>
  <c r="D10" i="53"/>
  <c r="DK9" i="52"/>
  <c r="DN102" i="52"/>
  <c r="DD111" i="52"/>
  <c r="DB111" i="52"/>
  <c r="DD110" i="52"/>
  <c r="DB110" i="52"/>
  <c r="DD107" i="52"/>
  <c r="DB107" i="52"/>
  <c r="DD106" i="52"/>
  <c r="DB106" i="52"/>
  <c r="DD105" i="52"/>
  <c r="DB105" i="52"/>
  <c r="DD100" i="52"/>
  <c r="DB100" i="52"/>
  <c r="DD99" i="52"/>
  <c r="DB99" i="52"/>
  <c r="DD98" i="52"/>
  <c r="DB98" i="52"/>
  <c r="DD94" i="52"/>
  <c r="DB94" i="52"/>
  <c r="DD93" i="52"/>
  <c r="DB93" i="52"/>
  <c r="DD92" i="52"/>
  <c r="DB92" i="52"/>
  <c r="DD91" i="52"/>
  <c r="DB91" i="52"/>
  <c r="DD90" i="52"/>
  <c r="DB90" i="52"/>
  <c r="DD89" i="52"/>
  <c r="DB89" i="52"/>
  <c r="DD88" i="52"/>
  <c r="DB88" i="52"/>
  <c r="DD87" i="52"/>
  <c r="DB87" i="52"/>
  <c r="DD86" i="52"/>
  <c r="DB86" i="52"/>
  <c r="DD85" i="52"/>
  <c r="DB85" i="52"/>
  <c r="DD84" i="52"/>
  <c r="DB84" i="52"/>
  <c r="DD83" i="52"/>
  <c r="DB83" i="52"/>
  <c r="DD82" i="52"/>
  <c r="DB82" i="52"/>
  <c r="DD81" i="52"/>
  <c r="DB81" i="52"/>
  <c r="DD80" i="52"/>
  <c r="DB80" i="52"/>
  <c r="DD79" i="52"/>
  <c r="DB79" i="52"/>
  <c r="DD78" i="52"/>
  <c r="DB78" i="52"/>
  <c r="DD77" i="52"/>
  <c r="DB77" i="52"/>
  <c r="DD76" i="52"/>
  <c r="DB76" i="52"/>
  <c r="DD75" i="52"/>
  <c r="DB75" i="52"/>
  <c r="DD72" i="52"/>
  <c r="DB72" i="52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B62" i="52"/>
  <c r="DD60" i="52"/>
  <c r="DB60" i="52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X110" i="52"/>
  <c r="CV110" i="52"/>
  <c r="CX107" i="52"/>
  <c r="CV107" i="52"/>
  <c r="CX106" i="52"/>
  <c r="CV106" i="52"/>
  <c r="CX105" i="52"/>
  <c r="CV105" i="52"/>
  <c r="CX100" i="52"/>
  <c r="CV100" i="52"/>
  <c r="CX99" i="52"/>
  <c r="CV99" i="52"/>
  <c r="CX98" i="52"/>
  <c r="CV98" i="52"/>
  <c r="CX94" i="52"/>
  <c r="CV94" i="52"/>
  <c r="CW94" i="52" s="1"/>
  <c r="CX93" i="52"/>
  <c r="CV93" i="52"/>
  <c r="CX92" i="52"/>
  <c r="CV92" i="52"/>
  <c r="CX91" i="52"/>
  <c r="CV91" i="52"/>
  <c r="CX90" i="52"/>
  <c r="CV90" i="52"/>
  <c r="CW90" i="52" s="1"/>
  <c r="CX89" i="52"/>
  <c r="CV89" i="52"/>
  <c r="CX88" i="52"/>
  <c r="CV88" i="52"/>
  <c r="CX87" i="52"/>
  <c r="CV87" i="52"/>
  <c r="CX86" i="52"/>
  <c r="CV86" i="52"/>
  <c r="CW86" i="52" s="1"/>
  <c r="CX85" i="52"/>
  <c r="CV85" i="52"/>
  <c r="CX84" i="52"/>
  <c r="CV84" i="52"/>
  <c r="CX83" i="52"/>
  <c r="CV83" i="52"/>
  <c r="CX82" i="52"/>
  <c r="CV82" i="52"/>
  <c r="CW82" i="52" s="1"/>
  <c r="CX81" i="52"/>
  <c r="CV81" i="52"/>
  <c r="CX80" i="52"/>
  <c r="CV80" i="52"/>
  <c r="CX79" i="52"/>
  <c r="CV79" i="52"/>
  <c r="CX78" i="52"/>
  <c r="CV78" i="52"/>
  <c r="CW78" i="52" s="1"/>
  <c r="CX77" i="52"/>
  <c r="CV77" i="52"/>
  <c r="CX76" i="52"/>
  <c r="CV76" i="52"/>
  <c r="CX75" i="52"/>
  <c r="CV75" i="52"/>
  <c r="CX72" i="52"/>
  <c r="CV72" i="52"/>
  <c r="CX71" i="52"/>
  <c r="CV71" i="52"/>
  <c r="CX70" i="52"/>
  <c r="CV70" i="52"/>
  <c r="CX69" i="52"/>
  <c r="CV69" i="52"/>
  <c r="CX68" i="52"/>
  <c r="CV68" i="52"/>
  <c r="CX67" i="52"/>
  <c r="CV67" i="52"/>
  <c r="CX66" i="52"/>
  <c r="CV66" i="52"/>
  <c r="CX62" i="52"/>
  <c r="CV62" i="52"/>
  <c r="CX60" i="52"/>
  <c r="CY60" i="52" s="1"/>
  <c r="CV60" i="52"/>
  <c r="CX59" i="52"/>
  <c r="CV59" i="52"/>
  <c r="CX58" i="52"/>
  <c r="CV58" i="52"/>
  <c r="CX57" i="52"/>
  <c r="CV57" i="52"/>
  <c r="CX56" i="52"/>
  <c r="CV56" i="52"/>
  <c r="CX55" i="52"/>
  <c r="CV55" i="52"/>
  <c r="CX54" i="52"/>
  <c r="CV54" i="52"/>
  <c r="CX53" i="52"/>
  <c r="CV53" i="52"/>
  <c r="CX52" i="52"/>
  <c r="CY52" i="52" s="1"/>
  <c r="CV52" i="52"/>
  <c r="CX51" i="52"/>
  <c r="CV51" i="52"/>
  <c r="CX50" i="52"/>
  <c r="CV50" i="52"/>
  <c r="CX49" i="52"/>
  <c r="CV49" i="52"/>
  <c r="CX48" i="52"/>
  <c r="CY48" i="52" s="1"/>
  <c r="CV48" i="52"/>
  <c r="CX47" i="52"/>
  <c r="CV47" i="52"/>
  <c r="CX46" i="52"/>
  <c r="CV46" i="52"/>
  <c r="CX45" i="52"/>
  <c r="CV45" i="52"/>
  <c r="CX44" i="52"/>
  <c r="CY44" i="52" s="1"/>
  <c r="CV44" i="52"/>
  <c r="CX43" i="52"/>
  <c r="CV43" i="52"/>
  <c r="CX42" i="52"/>
  <c r="CV42" i="52"/>
  <c r="CX41" i="52"/>
  <c r="CV41" i="52"/>
  <c r="CX40" i="52"/>
  <c r="CY40" i="52" s="1"/>
  <c r="CV40" i="52"/>
  <c r="CX39" i="52"/>
  <c r="CV39" i="52"/>
  <c r="CX38" i="52"/>
  <c r="CV38" i="52"/>
  <c r="CX37" i="52"/>
  <c r="CV37" i="52"/>
  <c r="CX36" i="52"/>
  <c r="CY36" i="52" s="1"/>
  <c r="CV36" i="52"/>
  <c r="CX35" i="52"/>
  <c r="CV35" i="52"/>
  <c r="CX34" i="52"/>
  <c r="CV34" i="52"/>
  <c r="CX33" i="52"/>
  <c r="CV33" i="52"/>
  <c r="CX32" i="52"/>
  <c r="CY32" i="52" s="1"/>
  <c r="CV32" i="52"/>
  <c r="CX31" i="52"/>
  <c r="CV31" i="52"/>
  <c r="CX30" i="52"/>
  <c r="CV30" i="52"/>
  <c r="CX29" i="52"/>
  <c r="CV29" i="52"/>
  <c r="CX28" i="52"/>
  <c r="CV28" i="52"/>
  <c r="CX27" i="52"/>
  <c r="CV27" i="52"/>
  <c r="CX26" i="52"/>
  <c r="CV26" i="52"/>
  <c r="CX25" i="52"/>
  <c r="CV25" i="52"/>
  <c r="CX24" i="52"/>
  <c r="CY24" i="52" s="1"/>
  <c r="CV24" i="52"/>
  <c r="CX23" i="52"/>
  <c r="CV23" i="52"/>
  <c r="CX22" i="52"/>
  <c r="CV22" i="52"/>
  <c r="CX21" i="52"/>
  <c r="CY21" i="52" s="1"/>
  <c r="CV21" i="52"/>
  <c r="CX20" i="52"/>
  <c r="CV20" i="52"/>
  <c r="CX15" i="52"/>
  <c r="CV15" i="52"/>
  <c r="CX14" i="52"/>
  <c r="CV14" i="52"/>
  <c r="CX13" i="52"/>
  <c r="CV13" i="52"/>
  <c r="CX12" i="52"/>
  <c r="CV12" i="52"/>
  <c r="CX11" i="52"/>
  <c r="CV11" i="52"/>
  <c r="CX10" i="52"/>
  <c r="CV10" i="52"/>
  <c r="CX9" i="52"/>
  <c r="CV9" i="52"/>
  <c r="CX8" i="52"/>
  <c r="CV8" i="52"/>
  <c r="CS111" i="52"/>
  <c r="CR111" i="52"/>
  <c r="CS110" i="52"/>
  <c r="CR110" i="52"/>
  <c r="CS107" i="52"/>
  <c r="CR107" i="52"/>
  <c r="CS106" i="52"/>
  <c r="CR106" i="52"/>
  <c r="CS105" i="52"/>
  <c r="CR105" i="52"/>
  <c r="CS102" i="52"/>
  <c r="CR102" i="52"/>
  <c r="CS101" i="52"/>
  <c r="CR101" i="52"/>
  <c r="CS100" i="52"/>
  <c r="CR100" i="52"/>
  <c r="CS99" i="52"/>
  <c r="CR99" i="52"/>
  <c r="CS98" i="52"/>
  <c r="CR98" i="52"/>
  <c r="CS96" i="52"/>
  <c r="CR96" i="52"/>
  <c r="CS95" i="52"/>
  <c r="CR95" i="52"/>
  <c r="CS94" i="52"/>
  <c r="CR94" i="52"/>
  <c r="CS93" i="52"/>
  <c r="CR93" i="52"/>
  <c r="CS92" i="52"/>
  <c r="CR92" i="52"/>
  <c r="CS91" i="52"/>
  <c r="CR91" i="52"/>
  <c r="CS90" i="52"/>
  <c r="CR90" i="52"/>
  <c r="CS89" i="52"/>
  <c r="CR89" i="52"/>
  <c r="CS88" i="52"/>
  <c r="CR88" i="52"/>
  <c r="CS87" i="52"/>
  <c r="CR87" i="52"/>
  <c r="CS86" i="52"/>
  <c r="CR86" i="52"/>
  <c r="CS85" i="52"/>
  <c r="CR85" i="52"/>
  <c r="CS84" i="52"/>
  <c r="CR84" i="52"/>
  <c r="CS83" i="52"/>
  <c r="CR83" i="52"/>
  <c r="CS82" i="52"/>
  <c r="CR82" i="52"/>
  <c r="CS81" i="52"/>
  <c r="CR81" i="52"/>
  <c r="CS80" i="52"/>
  <c r="CR80" i="52"/>
  <c r="CS79" i="52"/>
  <c r="CR79" i="52"/>
  <c r="CS78" i="52"/>
  <c r="CR78" i="52"/>
  <c r="CS77" i="52"/>
  <c r="CR77" i="52"/>
  <c r="CS76" i="52"/>
  <c r="CR76" i="52"/>
  <c r="CS75" i="52"/>
  <c r="CR75" i="52"/>
  <c r="CS73" i="52"/>
  <c r="CR73" i="52"/>
  <c r="CS72" i="52"/>
  <c r="CR72" i="52"/>
  <c r="CS71" i="52"/>
  <c r="CR71" i="52"/>
  <c r="CS70" i="52"/>
  <c r="CR70" i="52"/>
  <c r="CS69" i="52"/>
  <c r="CR69" i="52"/>
  <c r="CS68" i="52"/>
  <c r="CR68" i="52"/>
  <c r="CS67" i="52"/>
  <c r="CR67" i="52"/>
  <c r="CS66" i="52"/>
  <c r="CR66" i="52"/>
  <c r="CS63" i="52"/>
  <c r="CR63" i="52"/>
  <c r="CS62" i="52"/>
  <c r="CR62" i="52"/>
  <c r="CS61" i="52"/>
  <c r="CR61" i="52"/>
  <c r="CS60" i="52"/>
  <c r="CR60" i="52"/>
  <c r="CS59" i="52"/>
  <c r="CR59" i="52"/>
  <c r="CS58" i="52"/>
  <c r="CR58" i="52"/>
  <c r="CS57" i="52"/>
  <c r="CR57" i="52"/>
  <c r="CS56" i="52"/>
  <c r="CR56" i="52"/>
  <c r="CS55" i="52"/>
  <c r="CR55" i="52"/>
  <c r="CS54" i="52"/>
  <c r="CR54" i="52"/>
  <c r="CS53" i="52"/>
  <c r="CR53" i="52"/>
  <c r="CS52" i="52"/>
  <c r="CR52" i="52"/>
  <c r="CS51" i="52"/>
  <c r="CR51" i="52"/>
  <c r="CS50" i="52"/>
  <c r="CR50" i="52"/>
  <c r="CS49" i="52"/>
  <c r="CR49" i="52"/>
  <c r="CS48" i="52"/>
  <c r="CR48" i="52"/>
  <c r="CS47" i="52"/>
  <c r="CR47" i="52"/>
  <c r="CS46" i="52"/>
  <c r="CR46" i="52"/>
  <c r="CS45" i="52"/>
  <c r="CR45" i="52"/>
  <c r="CS44" i="52"/>
  <c r="CR44" i="52"/>
  <c r="CS43" i="52"/>
  <c r="CR43" i="52"/>
  <c r="CS42" i="52"/>
  <c r="CR42" i="52"/>
  <c r="CS41" i="52"/>
  <c r="CR41" i="52"/>
  <c r="CS40" i="52"/>
  <c r="CR40" i="52"/>
  <c r="CS39" i="52"/>
  <c r="CR39" i="52"/>
  <c r="CS38" i="52"/>
  <c r="CR38" i="52"/>
  <c r="CS37" i="52"/>
  <c r="CR37" i="52"/>
  <c r="CS36" i="52"/>
  <c r="CR36" i="52"/>
  <c r="CS35" i="52"/>
  <c r="CR35" i="52"/>
  <c r="CS34" i="52"/>
  <c r="CR34" i="52"/>
  <c r="CS33" i="52"/>
  <c r="CR33" i="52"/>
  <c r="CS32" i="52"/>
  <c r="CR32" i="52"/>
  <c r="CS31" i="52"/>
  <c r="CR31" i="52"/>
  <c r="CS30" i="52"/>
  <c r="CR30" i="52"/>
  <c r="CS29" i="52"/>
  <c r="CR29" i="52"/>
  <c r="CS28" i="52"/>
  <c r="CR28" i="52"/>
  <c r="CS27" i="52"/>
  <c r="CR27" i="52"/>
  <c r="CS26" i="52"/>
  <c r="CR26" i="52"/>
  <c r="CS25" i="52"/>
  <c r="CR25" i="52"/>
  <c r="CS24" i="52"/>
  <c r="CR24" i="52"/>
  <c r="CS23" i="52"/>
  <c r="CR23" i="52"/>
  <c r="CS22" i="52"/>
  <c r="CR22" i="52"/>
  <c r="CS21" i="52"/>
  <c r="CR21" i="52"/>
  <c r="CS20" i="52"/>
  <c r="CR20" i="52"/>
  <c r="CS16" i="52"/>
  <c r="CR16" i="52"/>
  <c r="CS15" i="52"/>
  <c r="CR15" i="52"/>
  <c r="CS14" i="52"/>
  <c r="CR14" i="52"/>
  <c r="CS13" i="52"/>
  <c r="CR13" i="52"/>
  <c r="CS12" i="52"/>
  <c r="CR12" i="52"/>
  <c r="CS11" i="52"/>
  <c r="CR11" i="52"/>
  <c r="CS10" i="52"/>
  <c r="CR10" i="52"/>
  <c r="CT10" i="52" s="1"/>
  <c r="CS9" i="52"/>
  <c r="CR9" i="52"/>
  <c r="CS8" i="52"/>
  <c r="CR8" i="52"/>
  <c r="CC111" i="52"/>
  <c r="CB111" i="52"/>
  <c r="CC110" i="52"/>
  <c r="CB110" i="52"/>
  <c r="CC107" i="52"/>
  <c r="CB107" i="52"/>
  <c r="CC106" i="52"/>
  <c r="CB106" i="52"/>
  <c r="CC105" i="52"/>
  <c r="CB105" i="52"/>
  <c r="CC102" i="52"/>
  <c r="CB102" i="52"/>
  <c r="CC101" i="52"/>
  <c r="CB101" i="52"/>
  <c r="CC100" i="52"/>
  <c r="CB100" i="52"/>
  <c r="CC99" i="52"/>
  <c r="CB99" i="52"/>
  <c r="CC98" i="52"/>
  <c r="CB98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5" i="52"/>
  <c r="CB75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6" i="52"/>
  <c r="CB66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20" i="52"/>
  <c r="CB20" i="52"/>
  <c r="CC16" i="52"/>
  <c r="CB16" i="52"/>
  <c r="CB118" i="52" s="1"/>
  <c r="CC15" i="52"/>
  <c r="CB15" i="52"/>
  <c r="CC14" i="52"/>
  <c r="CB14" i="52"/>
  <c r="CC13" i="52"/>
  <c r="CB13" i="52"/>
  <c r="CC12" i="52"/>
  <c r="CB12" i="52"/>
  <c r="CC11" i="52"/>
  <c r="CB11" i="52"/>
  <c r="CC10" i="52"/>
  <c r="CB10" i="52"/>
  <c r="CC9" i="52"/>
  <c r="CB9" i="52"/>
  <c r="CC8" i="52"/>
  <c r="CB8" i="52"/>
  <c r="BM111" i="52"/>
  <c r="BL111" i="52"/>
  <c r="BM110" i="52"/>
  <c r="BL110" i="52"/>
  <c r="BM107" i="52"/>
  <c r="BL107" i="52"/>
  <c r="BM106" i="52"/>
  <c r="BL106" i="52"/>
  <c r="BM105" i="52"/>
  <c r="BL105" i="52"/>
  <c r="BM102" i="52"/>
  <c r="BL102" i="52"/>
  <c r="BM101" i="52"/>
  <c r="BL101" i="52"/>
  <c r="BM100" i="52"/>
  <c r="BL100" i="52"/>
  <c r="BM99" i="52"/>
  <c r="BL99" i="52"/>
  <c r="BM98" i="52"/>
  <c r="BL98" i="52"/>
  <c r="BM96" i="52"/>
  <c r="BL96" i="52"/>
  <c r="BM95" i="52"/>
  <c r="BL95" i="52"/>
  <c r="BM94" i="52"/>
  <c r="BL94" i="52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5" i="52"/>
  <c r="BL75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6" i="52"/>
  <c r="BL66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20" i="52"/>
  <c r="BL20" i="52"/>
  <c r="BM16" i="52"/>
  <c r="BL16" i="52"/>
  <c r="BL118" i="52" s="1"/>
  <c r="BM15" i="52"/>
  <c r="BL15" i="52"/>
  <c r="BM14" i="52"/>
  <c r="BL14" i="52"/>
  <c r="BM13" i="52"/>
  <c r="BL13" i="52"/>
  <c r="BM12" i="52"/>
  <c r="BL12" i="52"/>
  <c r="BM11" i="52"/>
  <c r="BL11" i="52"/>
  <c r="BM10" i="52"/>
  <c r="BL10" i="52"/>
  <c r="BM9" i="52"/>
  <c r="BL9" i="52"/>
  <c r="BM8" i="52"/>
  <c r="BL8" i="52"/>
  <c r="AW111" i="52"/>
  <c r="AV111" i="52"/>
  <c r="AW110" i="52"/>
  <c r="AV110" i="52"/>
  <c r="AW107" i="52"/>
  <c r="AV107" i="52"/>
  <c r="AW106" i="52"/>
  <c r="AV106" i="52"/>
  <c r="AW105" i="52"/>
  <c r="AV105" i="52"/>
  <c r="AW102" i="52"/>
  <c r="AV102" i="52"/>
  <c r="AW101" i="52"/>
  <c r="AV101" i="52"/>
  <c r="AW100" i="52"/>
  <c r="AV100" i="52"/>
  <c r="AW99" i="52"/>
  <c r="AV99" i="52"/>
  <c r="AW98" i="52"/>
  <c r="AV98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5" i="52"/>
  <c r="AV75" i="52"/>
  <c r="AW73" i="52"/>
  <c r="AV73" i="52"/>
  <c r="AW72" i="52"/>
  <c r="AV72" i="52"/>
  <c r="AW71" i="52"/>
  <c r="AV71" i="52"/>
  <c r="AW70" i="52"/>
  <c r="AV70" i="52"/>
  <c r="AW69" i="52"/>
  <c r="AV69" i="52"/>
  <c r="AW68" i="52"/>
  <c r="AV68" i="52"/>
  <c r="AW67" i="52"/>
  <c r="AV67" i="52"/>
  <c r="AW66" i="52"/>
  <c r="AV66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20" i="52"/>
  <c r="AV20" i="52"/>
  <c r="AW16" i="52"/>
  <c r="AV16" i="52"/>
  <c r="AW15" i="52"/>
  <c r="AV15" i="52"/>
  <c r="AW14" i="52"/>
  <c r="AV14" i="52"/>
  <c r="AW13" i="52"/>
  <c r="AV13" i="52"/>
  <c r="AW12" i="52"/>
  <c r="AV12" i="52"/>
  <c r="AW11" i="52"/>
  <c r="AV11" i="52"/>
  <c r="AW10" i="52"/>
  <c r="AV10" i="52"/>
  <c r="AW9" i="52"/>
  <c r="AV9" i="52"/>
  <c r="AW8" i="52"/>
  <c r="AV8" i="52"/>
  <c r="AG111" i="52"/>
  <c r="AF111" i="52"/>
  <c r="AG110" i="52"/>
  <c r="AF110" i="52"/>
  <c r="AG107" i="52"/>
  <c r="AF107" i="52"/>
  <c r="AG106" i="52"/>
  <c r="AF106" i="52"/>
  <c r="AG105" i="52"/>
  <c r="AF105" i="52"/>
  <c r="AG102" i="52"/>
  <c r="AF102" i="52"/>
  <c r="AG101" i="52"/>
  <c r="AF101" i="52"/>
  <c r="AG100" i="52"/>
  <c r="AF100" i="52"/>
  <c r="AG99" i="52"/>
  <c r="AF99" i="52"/>
  <c r="AG98" i="52"/>
  <c r="AF98" i="52"/>
  <c r="AG96" i="52"/>
  <c r="AF96" i="52"/>
  <c r="AG95" i="52"/>
  <c r="AF95" i="52"/>
  <c r="AG94" i="52"/>
  <c r="AF94" i="52"/>
  <c r="AG93" i="52"/>
  <c r="AF93" i="52"/>
  <c r="AG92" i="52"/>
  <c r="AF92" i="52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5" i="52"/>
  <c r="AF75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G66" i="52"/>
  <c r="AF66" i="52"/>
  <c r="AF63" i="52"/>
  <c r="AH63" i="52" s="1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G23" i="52"/>
  <c r="AF23" i="52"/>
  <c r="AG22" i="52"/>
  <c r="AF22" i="52"/>
  <c r="AG21" i="52"/>
  <c r="AF21" i="52"/>
  <c r="AG20" i="52"/>
  <c r="AF20" i="52"/>
  <c r="AG16" i="52"/>
  <c r="AF16" i="52"/>
  <c r="AG15" i="52"/>
  <c r="AF15" i="52"/>
  <c r="AG14" i="52"/>
  <c r="AF14" i="52"/>
  <c r="AG13" i="52"/>
  <c r="AF13" i="52"/>
  <c r="AG12" i="52"/>
  <c r="AF12" i="52"/>
  <c r="AG11" i="52"/>
  <c r="AF11" i="52"/>
  <c r="AG10" i="52"/>
  <c r="AF10" i="52"/>
  <c r="AF112" i="52" s="1"/>
  <c r="AG9" i="52"/>
  <c r="AF9" i="52"/>
  <c r="AG8" i="52"/>
  <c r="AF8" i="52"/>
  <c r="Q111" i="52"/>
  <c r="P111" i="52"/>
  <c r="Q110" i="52"/>
  <c r="P110" i="52"/>
  <c r="Q107" i="52"/>
  <c r="P107" i="52"/>
  <c r="Q106" i="52"/>
  <c r="P106" i="52"/>
  <c r="Q105" i="52"/>
  <c r="P105" i="52"/>
  <c r="Q102" i="52"/>
  <c r="P102" i="52"/>
  <c r="Q101" i="52"/>
  <c r="P101" i="52"/>
  <c r="Q100" i="52"/>
  <c r="P100" i="52"/>
  <c r="Q99" i="52"/>
  <c r="P99" i="52"/>
  <c r="Q98" i="52"/>
  <c r="P98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5" i="52"/>
  <c r="P75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6" i="52"/>
  <c r="P66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20" i="52"/>
  <c r="P20" i="52"/>
  <c r="Q16" i="52"/>
  <c r="P16" i="52"/>
  <c r="Q15" i="52"/>
  <c r="P15" i="52"/>
  <c r="Q14" i="52"/>
  <c r="P14" i="52"/>
  <c r="Q13" i="52"/>
  <c r="P13" i="52"/>
  <c r="Q12" i="52"/>
  <c r="P12" i="52"/>
  <c r="Q11" i="52"/>
  <c r="P11" i="52"/>
  <c r="Q10" i="52"/>
  <c r="P10" i="52"/>
  <c r="Q9" i="52"/>
  <c r="P9" i="52"/>
  <c r="Q8" i="52"/>
  <c r="P8" i="52"/>
  <c r="DC82" i="52" l="1"/>
  <c r="DC78" i="52"/>
  <c r="DC94" i="52"/>
  <c r="DC60" i="52"/>
  <c r="DC90" i="52"/>
  <c r="AG114" i="52"/>
  <c r="AH13" i="52"/>
  <c r="AH24" i="52"/>
  <c r="AH84" i="52"/>
  <c r="AH92" i="52"/>
  <c r="BN94" i="52"/>
  <c r="BN99" i="52"/>
  <c r="BN105" i="52"/>
  <c r="BN111" i="52"/>
  <c r="AW112" i="52"/>
  <c r="CX112" i="52"/>
  <c r="CY22" i="52"/>
  <c r="AX9" i="52"/>
  <c r="AX13" i="52"/>
  <c r="AX36" i="52"/>
  <c r="AX70" i="52"/>
  <c r="AX75" i="52"/>
  <c r="AX106" i="52"/>
  <c r="CY26" i="52"/>
  <c r="CY30" i="52"/>
  <c r="CY34" i="52"/>
  <c r="CY38" i="52"/>
  <c r="CY42" i="52"/>
  <c r="CY25" i="52"/>
  <c r="CY29" i="52"/>
  <c r="CY33" i="52"/>
  <c r="CY37" i="52"/>
  <c r="CY41" i="52"/>
  <c r="CT25" i="52"/>
  <c r="CT29" i="52"/>
  <c r="CT33" i="52"/>
  <c r="CR114" i="52"/>
  <c r="CT37" i="52"/>
  <c r="CT45" i="52"/>
  <c r="CT49" i="52"/>
  <c r="CT53" i="52"/>
  <c r="CT57" i="52"/>
  <c r="AH91" i="52"/>
  <c r="AH100" i="52"/>
  <c r="AX55" i="52"/>
  <c r="AX82" i="52"/>
  <c r="AX90" i="52"/>
  <c r="CD57" i="52"/>
  <c r="CD61" i="52"/>
  <c r="CD71" i="52"/>
  <c r="DC86" i="52"/>
  <c r="AH101" i="52"/>
  <c r="CD80" i="52"/>
  <c r="AH67" i="52"/>
  <c r="AX20" i="52"/>
  <c r="AX28" i="52"/>
  <c r="AX40" i="52"/>
  <c r="AX48" i="52"/>
  <c r="AX52" i="52"/>
  <c r="AX79" i="52"/>
  <c r="AX87" i="52"/>
  <c r="CD11" i="52"/>
  <c r="CD22" i="52"/>
  <c r="CD54" i="52"/>
  <c r="CD62" i="52"/>
  <c r="CD68" i="52"/>
  <c r="CD72" i="52"/>
  <c r="CD81" i="52"/>
  <c r="CD89" i="52"/>
  <c r="CD93" i="52"/>
  <c r="CT61" i="52"/>
  <c r="CT99" i="52"/>
  <c r="CT67" i="52"/>
  <c r="AH32" i="52"/>
  <c r="AH56" i="52"/>
  <c r="AH66" i="52"/>
  <c r="AH75" i="52"/>
  <c r="AX12" i="52"/>
  <c r="AX47" i="52"/>
  <c r="CD84" i="52"/>
  <c r="BN8" i="52"/>
  <c r="CT111" i="52"/>
  <c r="CT112" i="52" s="1"/>
  <c r="CY71" i="52"/>
  <c r="AV114" i="52"/>
  <c r="CD88" i="52"/>
  <c r="CD96" i="52"/>
  <c r="CT24" i="52"/>
  <c r="CT32" i="52"/>
  <c r="CT40" i="52"/>
  <c r="CZ60" i="52"/>
  <c r="DJ60" i="52" s="1"/>
  <c r="CZ72" i="52"/>
  <c r="CY45" i="52"/>
  <c r="CY49" i="52"/>
  <c r="CY53" i="52"/>
  <c r="CY57" i="52"/>
  <c r="CT85" i="52"/>
  <c r="CT93" i="52"/>
  <c r="CY46" i="52"/>
  <c r="CY50" i="52"/>
  <c r="CY54" i="52"/>
  <c r="CY66" i="52"/>
  <c r="CY70" i="52"/>
  <c r="BN26" i="52"/>
  <c r="BN93" i="52"/>
  <c r="CT75" i="52"/>
  <c r="AG112" i="52"/>
  <c r="CT92" i="52"/>
  <c r="R8" i="52"/>
  <c r="R16" i="52"/>
  <c r="R23" i="52"/>
  <c r="R27" i="52"/>
  <c r="R39" i="52"/>
  <c r="R78" i="52"/>
  <c r="R82" i="52"/>
  <c r="R86" i="52"/>
  <c r="R90" i="52"/>
  <c r="R111" i="52"/>
  <c r="AH34" i="52"/>
  <c r="AH50" i="52"/>
  <c r="AH68" i="52"/>
  <c r="AH72" i="52"/>
  <c r="AH77" i="52"/>
  <c r="AH110" i="52"/>
  <c r="BN9" i="52"/>
  <c r="BN20" i="52"/>
  <c r="BN24" i="52"/>
  <c r="BN40" i="52"/>
  <c r="BN48" i="52"/>
  <c r="BN60" i="52"/>
  <c r="CT22" i="52"/>
  <c r="CT30" i="52"/>
  <c r="CT38" i="52"/>
  <c r="CT50" i="52"/>
  <c r="CT54" i="52"/>
  <c r="CT81" i="52"/>
  <c r="BN107" i="52"/>
  <c r="CD9" i="52"/>
  <c r="CD20" i="52"/>
  <c r="CD24" i="52"/>
  <c r="CD28" i="52"/>
  <c r="CD36" i="52"/>
  <c r="CD40" i="52"/>
  <c r="CD52" i="52"/>
  <c r="CD56" i="52"/>
  <c r="CD60" i="52"/>
  <c r="CD70" i="52"/>
  <c r="CD79" i="52"/>
  <c r="CD83" i="52"/>
  <c r="CD87" i="52"/>
  <c r="CD100" i="52"/>
  <c r="CT12" i="52"/>
  <c r="CT27" i="52"/>
  <c r="CT31" i="52"/>
  <c r="CT39" i="52"/>
  <c r="CT47" i="52"/>
  <c r="CT59" i="52"/>
  <c r="CT78" i="52"/>
  <c r="CT82" i="52"/>
  <c r="BN59" i="52"/>
  <c r="AX27" i="52"/>
  <c r="BN42" i="52"/>
  <c r="BN46" i="52"/>
  <c r="BN62" i="52"/>
  <c r="BN72" i="52"/>
  <c r="BN81" i="52"/>
  <c r="CT83" i="52"/>
  <c r="CZ12" i="52"/>
  <c r="DJ12" i="52" s="1"/>
  <c r="BN23" i="52"/>
  <c r="BN27" i="52"/>
  <c r="BN31" i="52"/>
  <c r="BN35" i="52"/>
  <c r="R62" i="52"/>
  <c r="R72" i="52"/>
  <c r="R89" i="52"/>
  <c r="R98" i="52"/>
  <c r="R110" i="52"/>
  <c r="BN63" i="52"/>
  <c r="AH93" i="52"/>
  <c r="AX84" i="52"/>
  <c r="AX101" i="52"/>
  <c r="CD51" i="52"/>
  <c r="CD59" i="52"/>
  <c r="CD63" i="52"/>
  <c r="R28" i="52"/>
  <c r="R32" i="52"/>
  <c r="R36" i="52"/>
  <c r="R40" i="52"/>
  <c r="R44" i="52"/>
  <c r="R48" i="52"/>
  <c r="R56" i="52"/>
  <c r="R60" i="52"/>
  <c r="R66" i="52"/>
  <c r="R70" i="52"/>
  <c r="R75" i="52"/>
  <c r="R79" i="52"/>
  <c r="R83" i="52"/>
  <c r="R91" i="52"/>
  <c r="R95" i="52"/>
  <c r="R120" i="52" s="1"/>
  <c r="R100" i="52"/>
  <c r="R106" i="52"/>
  <c r="AH23" i="52"/>
  <c r="AH27" i="52"/>
  <c r="AH35" i="52"/>
  <c r="AH39" i="52"/>
  <c r="AH51" i="52"/>
  <c r="AH55" i="52"/>
  <c r="AH59" i="52"/>
  <c r="AH86" i="52"/>
  <c r="AH90" i="52"/>
  <c r="AH94" i="52"/>
  <c r="AH105" i="52"/>
  <c r="AH111" i="52"/>
  <c r="BN41" i="52"/>
  <c r="BN45" i="52"/>
  <c r="BN57" i="52"/>
  <c r="BN67" i="52"/>
  <c r="BN76" i="52"/>
  <c r="BN80" i="52"/>
  <c r="CD102" i="52"/>
  <c r="BN86" i="52"/>
  <c r="AH85" i="52"/>
  <c r="AH58" i="52"/>
  <c r="R43" i="52"/>
  <c r="Q114" i="52"/>
  <c r="R10" i="52"/>
  <c r="R14" i="52"/>
  <c r="R21" i="52"/>
  <c r="R29" i="52"/>
  <c r="R33" i="52"/>
  <c r="R37" i="52"/>
  <c r="R45" i="52"/>
  <c r="R57" i="52"/>
  <c r="R61" i="52"/>
  <c r="R67" i="52"/>
  <c r="R71" i="52"/>
  <c r="R76" i="52"/>
  <c r="R92" i="52"/>
  <c r="R96" i="52"/>
  <c r="R101" i="52"/>
  <c r="R107" i="52"/>
  <c r="CY93" i="52"/>
  <c r="CY100" i="52"/>
  <c r="CT95" i="52"/>
  <c r="CT100" i="52"/>
  <c r="CY79" i="52"/>
  <c r="CY83" i="52"/>
  <c r="CY87" i="52"/>
  <c r="CY91" i="52"/>
  <c r="CT15" i="52"/>
  <c r="CR118" i="52"/>
  <c r="CY76" i="52"/>
  <c r="CY80" i="52"/>
  <c r="CY84" i="52"/>
  <c r="CY88" i="52"/>
  <c r="CY92" i="52"/>
  <c r="CT23" i="52"/>
  <c r="CD30" i="52"/>
  <c r="CD45" i="52"/>
  <c r="CD8" i="52"/>
  <c r="CD21" i="52"/>
  <c r="CD25" i="52"/>
  <c r="CD29" i="52"/>
  <c r="CD37" i="52"/>
  <c r="CD44" i="52"/>
  <c r="CD106" i="52"/>
  <c r="BN10" i="52"/>
  <c r="BN29" i="52"/>
  <c r="BN33" i="52"/>
  <c r="BN87" i="52"/>
  <c r="BN90" i="52"/>
  <c r="BN58" i="52"/>
  <c r="BN68" i="52"/>
  <c r="BM112" i="52"/>
  <c r="BN39" i="52"/>
  <c r="BN47" i="52"/>
  <c r="BN51" i="52"/>
  <c r="BN55" i="52"/>
  <c r="BN73" i="52"/>
  <c r="BN78" i="52"/>
  <c r="BN82" i="52"/>
  <c r="AX14" i="52"/>
  <c r="AX25" i="52"/>
  <c r="AX33" i="52"/>
  <c r="AX37" i="52"/>
  <c r="AX41" i="52"/>
  <c r="AX61" i="52"/>
  <c r="AX67" i="52"/>
  <c r="AX71" i="52"/>
  <c r="AX76" i="52"/>
  <c r="AX107" i="52"/>
  <c r="AX15" i="52"/>
  <c r="AX22" i="52"/>
  <c r="AX30" i="52"/>
  <c r="AX42" i="52"/>
  <c r="AX50" i="52"/>
  <c r="AX77" i="52"/>
  <c r="AX85" i="52"/>
  <c r="AX89" i="52"/>
  <c r="AX98" i="52"/>
  <c r="AX86" i="52"/>
  <c r="AX94" i="52"/>
  <c r="AH26" i="52"/>
  <c r="AH42" i="52"/>
  <c r="AH89" i="52"/>
  <c r="AF114" i="52"/>
  <c r="AH14" i="52"/>
  <c r="AH25" i="52"/>
  <c r="AH33" i="52"/>
  <c r="AH41" i="52"/>
  <c r="AH49" i="52"/>
  <c r="AH57" i="52"/>
  <c r="AH80" i="52"/>
  <c r="R105" i="52"/>
  <c r="R34" i="52"/>
  <c r="R50" i="52"/>
  <c r="CZ76" i="52"/>
  <c r="DJ76" i="52" s="1"/>
  <c r="CZ80" i="52"/>
  <c r="DJ80" i="52" s="1"/>
  <c r="R94" i="52"/>
  <c r="CT41" i="52"/>
  <c r="CT91" i="52"/>
  <c r="CT8" i="52"/>
  <c r="CT76" i="52"/>
  <c r="CT42" i="52"/>
  <c r="CT58" i="52"/>
  <c r="CT72" i="52"/>
  <c r="CT84" i="52"/>
  <c r="CT88" i="52"/>
  <c r="CT96" i="52"/>
  <c r="CT101" i="52"/>
  <c r="CT107" i="52"/>
  <c r="CZ83" i="52"/>
  <c r="DJ83" i="52" s="1"/>
  <c r="CZ87" i="52"/>
  <c r="DJ87" i="52" s="1"/>
  <c r="CZ91" i="52"/>
  <c r="DJ91" i="52" s="1"/>
  <c r="CZ98" i="52"/>
  <c r="DJ98" i="52" s="1"/>
  <c r="CS122" i="52"/>
  <c r="CT9" i="52"/>
  <c r="CT55" i="52"/>
  <c r="CT69" i="52"/>
  <c r="CT73" i="52"/>
  <c r="CT110" i="52"/>
  <c r="CT14" i="52"/>
  <c r="CT28" i="52"/>
  <c r="CT44" i="52"/>
  <c r="CT86" i="52"/>
  <c r="CT90" i="52"/>
  <c r="CD13" i="52"/>
  <c r="CD32" i="52"/>
  <c r="CD48" i="52"/>
  <c r="CC122" i="52"/>
  <c r="CD90" i="52"/>
  <c r="CD99" i="52"/>
  <c r="CZ55" i="52"/>
  <c r="DJ55" i="52" s="1"/>
  <c r="CC112" i="52"/>
  <c r="CD41" i="52"/>
  <c r="CD49" i="52"/>
  <c r="CD66" i="52"/>
  <c r="CD75" i="52"/>
  <c r="CD91" i="52"/>
  <c r="CC120" i="52"/>
  <c r="CW69" i="52"/>
  <c r="CD42" i="52"/>
  <c r="CD27" i="52"/>
  <c r="CD31" i="52"/>
  <c r="CD39" i="52"/>
  <c r="CZ99" i="52"/>
  <c r="DJ99" i="52" s="1"/>
  <c r="CZ107" i="52"/>
  <c r="DJ107" i="52" s="1"/>
  <c r="CZ67" i="52"/>
  <c r="DJ67" i="52" s="1"/>
  <c r="BN66" i="52"/>
  <c r="BN70" i="52"/>
  <c r="BN75" i="52"/>
  <c r="BN79" i="52"/>
  <c r="CZ48" i="52"/>
  <c r="DJ48" i="52" s="1"/>
  <c r="BN11" i="52"/>
  <c r="BN15" i="52"/>
  <c r="BN22" i="52"/>
  <c r="BN30" i="52"/>
  <c r="BN12" i="52"/>
  <c r="BN50" i="52"/>
  <c r="BN84" i="52"/>
  <c r="BN77" i="52"/>
  <c r="BN88" i="52"/>
  <c r="CZ46" i="52"/>
  <c r="DJ46" i="52" s="1"/>
  <c r="BN36" i="52"/>
  <c r="BN43" i="52"/>
  <c r="BN85" i="52"/>
  <c r="CZ92" i="52"/>
  <c r="DJ92" i="52" s="1"/>
  <c r="BN56" i="52"/>
  <c r="BN69" i="52"/>
  <c r="BM114" i="52"/>
  <c r="BM122" i="52"/>
  <c r="BN89" i="52"/>
  <c r="AX44" i="52"/>
  <c r="AX59" i="52"/>
  <c r="AW118" i="52"/>
  <c r="CW75" i="52"/>
  <c r="CW79" i="52"/>
  <c r="CZ105" i="52"/>
  <c r="DJ105" i="52" s="1"/>
  <c r="DE62" i="52"/>
  <c r="AX29" i="52"/>
  <c r="AX60" i="52"/>
  <c r="CW23" i="52"/>
  <c r="CW27" i="52"/>
  <c r="CW31" i="52"/>
  <c r="CW35" i="52"/>
  <c r="CW39" i="52"/>
  <c r="CW43" i="52"/>
  <c r="CW47" i="52"/>
  <c r="CW51" i="52"/>
  <c r="CW55" i="52"/>
  <c r="CV73" i="52"/>
  <c r="CW73" i="52" s="1"/>
  <c r="CW91" i="52"/>
  <c r="AX83" i="52"/>
  <c r="CX16" i="52"/>
  <c r="CY16" i="52" s="1"/>
  <c r="CZ47" i="52"/>
  <c r="DJ47" i="52" s="1"/>
  <c r="CW59" i="52"/>
  <c r="CW70" i="52"/>
  <c r="AX51" i="52"/>
  <c r="AX49" i="52"/>
  <c r="AX57" i="52"/>
  <c r="AV120" i="52"/>
  <c r="CW20" i="52"/>
  <c r="CW24" i="52"/>
  <c r="CW28" i="52"/>
  <c r="CW32" i="52"/>
  <c r="CW36" i="52"/>
  <c r="CW40" i="52"/>
  <c r="CW44" i="52"/>
  <c r="CW52" i="52"/>
  <c r="CW56" i="52"/>
  <c r="CW99" i="52"/>
  <c r="CZ78" i="52"/>
  <c r="DJ78" i="52" s="1"/>
  <c r="CZ28" i="52"/>
  <c r="DJ28" i="52" s="1"/>
  <c r="CZ81" i="52"/>
  <c r="DJ81" i="52" s="1"/>
  <c r="CZ85" i="52"/>
  <c r="DJ85" i="52" s="1"/>
  <c r="AW114" i="52"/>
  <c r="AX23" i="52"/>
  <c r="AX54" i="52"/>
  <c r="AX62" i="52"/>
  <c r="AX92" i="52"/>
  <c r="AX96" i="52"/>
  <c r="CZ9" i="52"/>
  <c r="DJ9" i="52" s="1"/>
  <c r="DL9" i="52" s="1"/>
  <c r="CZ33" i="52"/>
  <c r="DJ33" i="52" s="1"/>
  <c r="CZ41" i="52"/>
  <c r="DJ41" i="52" s="1"/>
  <c r="CZ49" i="52"/>
  <c r="DJ49" i="52" s="1"/>
  <c r="CZ53" i="52"/>
  <c r="DJ53" i="52" s="1"/>
  <c r="CZ57" i="52"/>
  <c r="DJ57" i="52" s="1"/>
  <c r="CW100" i="52"/>
  <c r="CZ110" i="52"/>
  <c r="DJ110" i="52" s="1"/>
  <c r="AH31" i="52"/>
  <c r="AH54" i="52"/>
  <c r="AH62" i="52"/>
  <c r="CZ31" i="52"/>
  <c r="DJ31" i="52" s="1"/>
  <c r="CZ42" i="52"/>
  <c r="DJ42" i="52" s="1"/>
  <c r="CW48" i="52"/>
  <c r="CZ75" i="52"/>
  <c r="DJ75" i="52" s="1"/>
  <c r="AH43" i="52"/>
  <c r="AH47" i="52"/>
  <c r="AH81" i="52"/>
  <c r="CY28" i="52"/>
  <c r="CZ35" i="52"/>
  <c r="DJ35" i="52" s="1"/>
  <c r="CW87" i="52"/>
  <c r="AH98" i="52"/>
  <c r="CW66" i="52"/>
  <c r="CY67" i="52"/>
  <c r="AH40" i="52"/>
  <c r="AH48" i="52"/>
  <c r="AH69" i="52"/>
  <c r="AH78" i="52"/>
  <c r="AH82" i="52"/>
  <c r="CZ26" i="52"/>
  <c r="DJ26" i="52" s="1"/>
  <c r="CZ52" i="52"/>
  <c r="DJ52" i="52" s="1"/>
  <c r="CZ59" i="52"/>
  <c r="DJ59" i="52" s="1"/>
  <c r="AG122" i="52"/>
  <c r="AH99" i="52"/>
  <c r="CZ36" i="52"/>
  <c r="DJ36" i="52" s="1"/>
  <c r="CX73" i="52"/>
  <c r="CY73" i="52" s="1"/>
  <c r="AH11" i="52"/>
  <c r="AH83" i="52"/>
  <c r="CZ15" i="52"/>
  <c r="DJ15" i="52" s="1"/>
  <c r="CZ37" i="52"/>
  <c r="DJ37" i="52" s="1"/>
  <c r="CZ66" i="52"/>
  <c r="DJ66" i="52" s="1"/>
  <c r="AH15" i="52"/>
  <c r="AH22" i="52"/>
  <c r="AH30" i="52"/>
  <c r="CZ27" i="52"/>
  <c r="DJ27" i="52" s="1"/>
  <c r="AH12" i="52"/>
  <c r="AH38" i="52"/>
  <c r="AH46" i="52"/>
  <c r="AH76" i="52"/>
  <c r="CZ44" i="52"/>
  <c r="DJ44" i="52" s="1"/>
  <c r="CZ58" i="52"/>
  <c r="DJ58" i="52" s="1"/>
  <c r="CZ70" i="52"/>
  <c r="DJ70" i="52" s="1"/>
  <c r="CZ82" i="52"/>
  <c r="DJ82" i="52" s="1"/>
  <c r="DF72" i="52"/>
  <c r="DK72" i="52" s="1"/>
  <c r="DF105" i="52"/>
  <c r="DK105" i="52" s="1"/>
  <c r="R38" i="52"/>
  <c r="CZ20" i="52"/>
  <c r="CZ54" i="52"/>
  <c r="CY56" i="52"/>
  <c r="CY62" i="52"/>
  <c r="CV95" i="52"/>
  <c r="CW95" i="52" s="1"/>
  <c r="CZ77" i="52"/>
  <c r="CY89" i="52"/>
  <c r="CZ94" i="52"/>
  <c r="R47" i="52"/>
  <c r="R58" i="52"/>
  <c r="R68" i="52"/>
  <c r="R85" i="52"/>
  <c r="CZ14" i="52"/>
  <c r="DJ14" i="52" s="1"/>
  <c r="CZ21" i="52"/>
  <c r="CZ30" i="52"/>
  <c r="CZ32" i="52"/>
  <c r="CZ56" i="52"/>
  <c r="CZ68" i="52"/>
  <c r="CY77" i="52"/>
  <c r="CZ79" i="52"/>
  <c r="R20" i="52"/>
  <c r="R24" i="52"/>
  <c r="R35" i="52"/>
  <c r="R51" i="52"/>
  <c r="R55" i="52"/>
  <c r="R93" i="52"/>
  <c r="R102" i="52"/>
  <c r="P116" i="52"/>
  <c r="CY68" i="52"/>
  <c r="CX95" i="52"/>
  <c r="CY95" i="52" s="1"/>
  <c r="CY98" i="52"/>
  <c r="CZ100" i="52"/>
  <c r="P122" i="52"/>
  <c r="CZ11" i="52"/>
  <c r="DJ11" i="52" s="1"/>
  <c r="CZ22" i="52"/>
  <c r="CZ24" i="52"/>
  <c r="CZ39" i="52"/>
  <c r="CZ45" i="52"/>
  <c r="CZ50" i="52"/>
  <c r="CW60" i="52"/>
  <c r="CZ71" i="52"/>
  <c r="CY75" i="52"/>
  <c r="CW83" i="52"/>
  <c r="CY85" i="52"/>
  <c r="CZ90" i="52"/>
  <c r="CZ111" i="52"/>
  <c r="DJ111" i="52" s="1"/>
  <c r="R25" i="52"/>
  <c r="R52" i="52"/>
  <c r="R59" i="52"/>
  <c r="R69" i="52"/>
  <c r="Q122" i="52"/>
  <c r="R99" i="52"/>
  <c r="CZ25" i="52"/>
  <c r="CZ34" i="52"/>
  <c r="CZ88" i="52"/>
  <c r="DJ88" i="52" s="1"/>
  <c r="CZ93" i="52"/>
  <c r="DJ93" i="52" s="1"/>
  <c r="R87" i="52"/>
  <c r="R15" i="52"/>
  <c r="R53" i="52"/>
  <c r="CZ8" i="52"/>
  <c r="DJ8" i="52" s="1"/>
  <c r="DJ10" i="52" s="1"/>
  <c r="CX61" i="52"/>
  <c r="CY61" i="52" s="1"/>
  <c r="CZ43" i="52"/>
  <c r="CY58" i="52"/>
  <c r="CY81" i="52"/>
  <c r="CZ86" i="52"/>
  <c r="CZ106" i="52"/>
  <c r="DJ106" i="52" s="1"/>
  <c r="DJ72" i="52"/>
  <c r="R88" i="52"/>
  <c r="Q120" i="52"/>
  <c r="CZ13" i="52"/>
  <c r="DJ13" i="52" s="1"/>
  <c r="CY20" i="52"/>
  <c r="CZ23" i="52"/>
  <c r="CZ29" i="52"/>
  <c r="CZ38" i="52"/>
  <c r="CZ40" i="52"/>
  <c r="CZ51" i="52"/>
  <c r="CZ62" i="52"/>
  <c r="CY72" i="52"/>
  <c r="CZ84" i="52"/>
  <c r="CZ89" i="52"/>
  <c r="R11" i="52"/>
  <c r="CV16" i="52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C37" i="52"/>
  <c r="DC57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K24" i="52" s="1"/>
  <c r="DC32" i="52"/>
  <c r="DC40" i="52"/>
  <c r="DC44" i="52"/>
  <c r="DC52" i="52"/>
  <c r="DF59" i="52"/>
  <c r="DK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10" i="52"/>
  <c r="DF12" i="52"/>
  <c r="DK12" i="52" s="1"/>
  <c r="DF51" i="52"/>
  <c r="DK51" i="52" s="1"/>
  <c r="BN98" i="52"/>
  <c r="BN102" i="52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BL114" i="52"/>
  <c r="BN32" i="52"/>
  <c r="BN53" i="52"/>
  <c r="BM118" i="52"/>
  <c r="BN83" i="52"/>
  <c r="BN101" i="52"/>
  <c r="BN106" i="52"/>
  <c r="DF53" i="52"/>
  <c r="DK53" i="52" s="1"/>
  <c r="AW122" i="52"/>
  <c r="AX26" i="52"/>
  <c r="AX58" i="52"/>
  <c r="AX93" i="52"/>
  <c r="DF33" i="52"/>
  <c r="DK33" i="52" s="1"/>
  <c r="DF110" i="52"/>
  <c r="DK110" i="52" s="1"/>
  <c r="AX34" i="52"/>
  <c r="AX68" i="52"/>
  <c r="AV116" i="52"/>
  <c r="AX10" i="52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F98" i="52"/>
  <c r="DK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F70" i="52"/>
  <c r="DK70" i="52" s="1"/>
  <c r="DF76" i="52"/>
  <c r="DK76" i="52" s="1"/>
  <c r="DF84" i="52"/>
  <c r="DK84" i="52" s="1"/>
  <c r="DF88" i="52"/>
  <c r="DK88" i="52" s="1"/>
  <c r="DF92" i="52"/>
  <c r="DK92" i="52" s="1"/>
  <c r="AX95" i="52"/>
  <c r="AX8" i="52"/>
  <c r="AX43" i="52"/>
  <c r="AX78" i="52"/>
  <c r="AV112" i="52"/>
  <c r="DF48" i="52"/>
  <c r="DK48" i="52" s="1"/>
  <c r="DF89" i="52"/>
  <c r="DK89" i="52" s="1"/>
  <c r="DF100" i="52"/>
  <c r="DK100" i="52" s="1"/>
  <c r="DF20" i="52"/>
  <c r="DK20" i="52" s="1"/>
  <c r="DC24" i="52"/>
  <c r="DF28" i="52"/>
  <c r="DK28" i="52" s="1"/>
  <c r="DF50" i="52"/>
  <c r="DK50" i="52" s="1"/>
  <c r="DE89" i="52"/>
  <c r="DE93" i="52"/>
  <c r="AH9" i="52"/>
  <c r="AH37" i="52"/>
  <c r="AH71" i="52"/>
  <c r="AH79" i="52"/>
  <c r="AH107" i="52"/>
  <c r="AG116" i="52"/>
  <c r="DF21" i="52"/>
  <c r="DK21" i="52" s="1"/>
  <c r="DE50" i="52"/>
  <c r="DF54" i="52"/>
  <c r="DK54" i="52" s="1"/>
  <c r="DE68" i="52"/>
  <c r="DE72" i="52"/>
  <c r="DF86" i="52"/>
  <c r="DK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F29" i="52"/>
  <c r="DK29" i="52" s="1"/>
  <c r="DF36" i="52"/>
  <c r="DK36" i="52" s="1"/>
  <c r="DF62" i="52"/>
  <c r="DK62" i="52" s="1"/>
  <c r="DF79" i="52"/>
  <c r="DK79" i="52" s="1"/>
  <c r="DF83" i="52"/>
  <c r="DK83" i="52" s="1"/>
  <c r="DF87" i="52"/>
  <c r="DK87" i="52" s="1"/>
  <c r="AF122" i="52"/>
  <c r="AH21" i="52"/>
  <c r="AH28" i="52"/>
  <c r="AH53" i="52"/>
  <c r="AH60" i="52"/>
  <c r="AH88" i="52"/>
  <c r="AH95" i="52"/>
  <c r="DF15" i="52"/>
  <c r="DK15" i="52" s="1"/>
  <c r="DE58" i="52"/>
  <c r="DF91" i="52"/>
  <c r="DK91" i="52" s="1"/>
  <c r="DE98" i="52"/>
  <c r="AF120" i="52"/>
  <c r="DF41" i="52"/>
  <c r="DK41" i="52" s="1"/>
  <c r="DF44" i="52"/>
  <c r="DK44" i="52" s="1"/>
  <c r="DE66" i="52"/>
  <c r="DC88" i="52"/>
  <c r="AH29" i="52"/>
  <c r="AH36" i="52"/>
  <c r="AH61" i="52"/>
  <c r="AH70" i="52"/>
  <c r="AH96" i="52"/>
  <c r="AH106" i="52"/>
  <c r="DF45" i="52"/>
  <c r="DK45" i="52" s="1"/>
  <c r="DF56" i="52"/>
  <c r="DK56" i="52" s="1"/>
  <c r="DF67" i="52"/>
  <c r="DK67" i="52" s="1"/>
  <c r="DF77" i="52"/>
  <c r="DK77" i="52" s="1"/>
  <c r="DF85" i="52"/>
  <c r="DK85" i="52" s="1"/>
  <c r="DF107" i="52"/>
  <c r="DK107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F32" i="52"/>
  <c r="R54" i="52"/>
  <c r="DE28" i="52"/>
  <c r="DC33" i="52"/>
  <c r="DF40" i="52"/>
  <c r="DC48" i="52"/>
  <c r="DC67" i="52"/>
  <c r="DC70" i="52"/>
  <c r="DF82" i="52"/>
  <c r="DC9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R12" i="52"/>
  <c r="R22" i="52"/>
  <c r="R41" i="52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C66" i="52"/>
  <c r="DC71" i="52"/>
  <c r="DF75" i="52"/>
  <c r="DK75" i="52" s="1"/>
  <c r="DF78" i="52"/>
  <c r="DF81" i="52"/>
  <c r="DF111" i="52"/>
  <c r="DK111" i="52" s="1"/>
  <c r="AH8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S118" i="52"/>
  <c r="CT16" i="52"/>
  <c r="CS114" i="52"/>
  <c r="CS120" i="52"/>
  <c r="CS116" i="52"/>
  <c r="CR112" i="52"/>
  <c r="CD16" i="52"/>
  <c r="CC114" i="52"/>
  <c r="CB114" i="52"/>
  <c r="CB116" i="52"/>
  <c r="CD73" i="52"/>
  <c r="CB122" i="52"/>
  <c r="CB112" i="52"/>
  <c r="BL112" i="52"/>
  <c r="BL120" i="52"/>
  <c r="AX16" i="52"/>
  <c r="AX114" i="52" s="1"/>
  <c r="AX102" i="52"/>
  <c r="AX63" i="52"/>
  <c r="AX73" i="52"/>
  <c r="AH16" i="52"/>
  <c r="AH10" i="52"/>
  <c r="AF118" i="52"/>
  <c r="AG120" i="52"/>
  <c r="AH73" i="52"/>
  <c r="P120" i="52"/>
  <c r="R63" i="52"/>
  <c r="R73" i="52"/>
  <c r="P112" i="52"/>
  <c r="AH114" i="52" l="1"/>
  <c r="CT114" i="52"/>
  <c r="BN112" i="52"/>
  <c r="R116" i="52"/>
  <c r="R122" i="52"/>
  <c r="R118" i="52"/>
  <c r="R112" i="52"/>
  <c r="BN116" i="52"/>
  <c r="DL12" i="52"/>
  <c r="DL85" i="52"/>
  <c r="DL92" i="52"/>
  <c r="R114" i="52"/>
  <c r="AH112" i="52"/>
  <c r="DL107" i="52"/>
  <c r="BN118" i="52"/>
  <c r="AH122" i="52"/>
  <c r="AH118" i="52"/>
  <c r="CD120" i="52"/>
  <c r="CD122" i="52"/>
  <c r="CD112" i="52"/>
  <c r="DL99" i="52"/>
  <c r="DL67" i="52"/>
  <c r="DL98" i="52"/>
  <c r="CZ16" i="52"/>
  <c r="DA16" i="52" s="1"/>
  <c r="CV122" i="52"/>
  <c r="DL87" i="52"/>
  <c r="DL105" i="52"/>
  <c r="DJ112" i="52"/>
  <c r="CZ95" i="52"/>
  <c r="DA95" i="52" s="1"/>
  <c r="CX122" i="52"/>
  <c r="CX63" i="52"/>
  <c r="CY63" i="52" s="1"/>
  <c r="DN101" i="52"/>
  <c r="CW16" i="52"/>
  <c r="DL11" i="52"/>
  <c r="DJ16" i="52"/>
  <c r="BN120" i="52"/>
  <c r="DL14" i="52"/>
  <c r="CV120" i="52"/>
  <c r="DL91" i="52"/>
  <c r="CZ73" i="52"/>
  <c r="DL48" i="52"/>
  <c r="DL106" i="52"/>
  <c r="DL111" i="52"/>
  <c r="DL80" i="52"/>
  <c r="DL70" i="52"/>
  <c r="CX96" i="52"/>
  <c r="CY96" i="52" s="1"/>
  <c r="CV96" i="52"/>
  <c r="DL75" i="52"/>
  <c r="DL15" i="52"/>
  <c r="DL28" i="52"/>
  <c r="DL58" i="52"/>
  <c r="AX112" i="52"/>
  <c r="DA78" i="52"/>
  <c r="DA46" i="52"/>
  <c r="DA52" i="52"/>
  <c r="CX120" i="52"/>
  <c r="DL57" i="52"/>
  <c r="DL41" i="52"/>
  <c r="DL52" i="52"/>
  <c r="CZ112" i="52"/>
  <c r="DL88" i="52"/>
  <c r="DL110" i="52"/>
  <c r="DL72" i="52"/>
  <c r="DL33" i="52"/>
  <c r="DL13" i="52"/>
  <c r="DL36" i="52"/>
  <c r="DA58" i="52"/>
  <c r="DA53" i="52"/>
  <c r="DA88" i="52"/>
  <c r="DA98" i="52"/>
  <c r="DA86" i="52"/>
  <c r="DJ86" i="52"/>
  <c r="DL86" i="52" s="1"/>
  <c r="DA99" i="52"/>
  <c r="DA25" i="52"/>
  <c r="DJ25" i="52"/>
  <c r="DA30" i="52"/>
  <c r="DJ30" i="52"/>
  <c r="DA35" i="52"/>
  <c r="DA91" i="52"/>
  <c r="DA69" i="52"/>
  <c r="DJ69" i="52"/>
  <c r="DA92" i="52"/>
  <c r="DA62" i="52"/>
  <c r="DJ62" i="52"/>
  <c r="DL62" i="52" s="1"/>
  <c r="DA81" i="52"/>
  <c r="DA71" i="52"/>
  <c r="DJ71" i="52"/>
  <c r="DA57" i="52"/>
  <c r="DA82" i="52"/>
  <c r="DA21" i="52"/>
  <c r="DJ21" i="52"/>
  <c r="DL21" i="52" s="1"/>
  <c r="DA77" i="52"/>
  <c r="DJ77" i="52"/>
  <c r="DL77" i="52" s="1"/>
  <c r="DA20" i="52"/>
  <c r="DJ20" i="52"/>
  <c r="DL20" i="52" s="1"/>
  <c r="DA75" i="52"/>
  <c r="DL83" i="52"/>
  <c r="DL44" i="52"/>
  <c r="DL53" i="52"/>
  <c r="DA51" i="52"/>
  <c r="DJ51" i="52"/>
  <c r="DL51" i="52" s="1"/>
  <c r="DA72" i="52"/>
  <c r="DA76" i="52"/>
  <c r="DA100" i="52"/>
  <c r="DJ100" i="52"/>
  <c r="DL100" i="52" s="1"/>
  <c r="DA47" i="52"/>
  <c r="DA79" i="52"/>
  <c r="DJ79" i="52"/>
  <c r="DL79" i="52" s="1"/>
  <c r="DA55" i="52"/>
  <c r="DA40" i="52"/>
  <c r="DJ40" i="52"/>
  <c r="DA67" i="52"/>
  <c r="DA66" i="52"/>
  <c r="DA50" i="52"/>
  <c r="DJ50" i="52"/>
  <c r="DL50" i="52" s="1"/>
  <c r="DA44" i="52"/>
  <c r="DA87" i="52"/>
  <c r="DA38" i="52"/>
  <c r="DJ38" i="52"/>
  <c r="DA45" i="52"/>
  <c r="DJ45" i="52"/>
  <c r="DL45" i="52" s="1"/>
  <c r="DA85" i="52"/>
  <c r="DA42" i="52"/>
  <c r="DA68" i="52"/>
  <c r="DJ68" i="52"/>
  <c r="DA48" i="52"/>
  <c r="DA29" i="52"/>
  <c r="DJ29" i="52"/>
  <c r="DL29" i="52" s="1"/>
  <c r="DA90" i="52"/>
  <c r="DJ90" i="52"/>
  <c r="DA39" i="52"/>
  <c r="DJ39" i="52"/>
  <c r="DA80" i="52"/>
  <c r="DA33" i="52"/>
  <c r="DA59" i="52"/>
  <c r="DA54" i="52"/>
  <c r="DJ54" i="52"/>
  <c r="DL54" i="52" s="1"/>
  <c r="DA83" i="52"/>
  <c r="DA89" i="52"/>
  <c r="DJ89" i="52"/>
  <c r="DL89" i="52" s="1"/>
  <c r="DA23" i="52"/>
  <c r="DJ23" i="52"/>
  <c r="DA43" i="52"/>
  <c r="DJ43" i="52"/>
  <c r="DA37" i="52"/>
  <c r="DA36" i="52"/>
  <c r="DA24" i="52"/>
  <c r="DJ24" i="52"/>
  <c r="DL24" i="52" s="1"/>
  <c r="DA27" i="52"/>
  <c r="DA56" i="52"/>
  <c r="DJ56" i="52"/>
  <c r="DL56" i="52" s="1"/>
  <c r="DA49" i="52"/>
  <c r="DA60" i="52"/>
  <c r="DA93" i="52"/>
  <c r="DL25" i="52"/>
  <c r="DL59" i="52"/>
  <c r="DA84" i="52"/>
  <c r="DJ84" i="52"/>
  <c r="DL84" i="52" s="1"/>
  <c r="DA26" i="52"/>
  <c r="DA31" i="52"/>
  <c r="DA34" i="52"/>
  <c r="DJ34" i="52"/>
  <c r="DA22" i="52"/>
  <c r="DJ22" i="52"/>
  <c r="DA70" i="52"/>
  <c r="DA32" i="52"/>
  <c r="DJ32" i="52"/>
  <c r="DA94" i="52"/>
  <c r="DJ94" i="52"/>
  <c r="DA41" i="52"/>
  <c r="DA28" i="52"/>
  <c r="CT116" i="52"/>
  <c r="CD114" i="52"/>
  <c r="BN114" i="52"/>
  <c r="BN122" i="52"/>
  <c r="DF73" i="52"/>
  <c r="DG73" i="52" s="1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B120" i="52"/>
  <c r="DG90" i="52"/>
  <c r="DK90" i="52"/>
  <c r="DG60" i="52"/>
  <c r="DK60" i="52"/>
  <c r="DL60" i="52" s="1"/>
  <c r="DG42" i="52"/>
  <c r="DK42" i="52"/>
  <c r="DL42" i="52" s="1"/>
  <c r="DD120" i="52"/>
  <c r="DG39" i="52"/>
  <c r="DK39" i="52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G98" i="52"/>
  <c r="DG53" i="52"/>
  <c r="DG32" i="52"/>
  <c r="DK32" i="52"/>
  <c r="DG28" i="52"/>
  <c r="DG66" i="52"/>
  <c r="DG26" i="52"/>
  <c r="DK26" i="52"/>
  <c r="DL26" i="52" s="1"/>
  <c r="DF95" i="52"/>
  <c r="DG46" i="52"/>
  <c r="DK46" i="52"/>
  <c r="DL46" i="52" s="1"/>
  <c r="DG30" i="52"/>
  <c r="DK30" i="52"/>
  <c r="DG78" i="52"/>
  <c r="DK78" i="52"/>
  <c r="DL78" i="52" s="1"/>
  <c r="DG49" i="52"/>
  <c r="DK49" i="52"/>
  <c r="DL49" i="52" s="1"/>
  <c r="DG69" i="52"/>
  <c r="DK69" i="52"/>
  <c r="DL66" i="52"/>
  <c r="DG33" i="52"/>
  <c r="DG48" i="52"/>
  <c r="DG22" i="52"/>
  <c r="DK22" i="52"/>
  <c r="DG93" i="52"/>
  <c r="DK93" i="52"/>
  <c r="DL93" i="52" s="1"/>
  <c r="DG40" i="52"/>
  <c r="DK40" i="52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G99" i="52"/>
  <c r="DG88" i="52"/>
  <c r="DG29" i="52"/>
  <c r="DG86" i="52"/>
  <c r="DG77" i="52"/>
  <c r="DG58" i="52"/>
  <c r="DG56" i="52"/>
  <c r="DG75" i="52"/>
  <c r="DG100" i="52"/>
  <c r="DG43" i="52"/>
  <c r="DK43" i="52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G87" i="52"/>
  <c r="DG20" i="52"/>
  <c r="DG59" i="52"/>
  <c r="DG94" i="52"/>
  <c r="DK94" i="52"/>
  <c r="DG50" i="52"/>
  <c r="DG52" i="52"/>
  <c r="DD122" i="52"/>
  <c r="DD96" i="52"/>
  <c r="DE96" i="52" s="1"/>
  <c r="DE73" i="52"/>
  <c r="DC16" i="52"/>
  <c r="DD63" i="52"/>
  <c r="DE61" i="52"/>
  <c r="DB122" i="52"/>
  <c r="DB63" i="52"/>
  <c r="DC61" i="52"/>
  <c r="DE16" i="52"/>
  <c r="DF61" i="52"/>
  <c r="CV63" i="52"/>
  <c r="CZ61" i="52"/>
  <c r="DA61" i="52" s="1"/>
  <c r="CW61" i="52"/>
  <c r="CT122" i="52"/>
  <c r="CT118" i="52"/>
  <c r="CT120" i="52"/>
  <c r="CD116" i="52"/>
  <c r="CD118" i="52"/>
  <c r="AX122" i="52"/>
  <c r="AX118" i="52"/>
  <c r="AX116" i="52"/>
  <c r="AX120" i="52"/>
  <c r="AH120" i="52"/>
  <c r="AH116" i="52"/>
  <c r="CZ122" i="52" l="1"/>
  <c r="DA73" i="52"/>
  <c r="CZ120" i="52"/>
  <c r="CX101" i="52"/>
  <c r="CY101" i="52" s="1"/>
  <c r="CZ96" i="52"/>
  <c r="DA96" i="52" s="1"/>
  <c r="CX118" i="52"/>
  <c r="DL71" i="52"/>
  <c r="CW96" i="52"/>
  <c r="DL94" i="52"/>
  <c r="DL38" i="52"/>
  <c r="DL69" i="52"/>
  <c r="DL68" i="52"/>
  <c r="DL90" i="52"/>
  <c r="DJ73" i="52"/>
  <c r="DL34" i="52"/>
  <c r="DJ61" i="52"/>
  <c r="DJ63" i="52" s="1"/>
  <c r="DL43" i="52"/>
  <c r="DL30" i="52"/>
  <c r="DL40" i="52"/>
  <c r="DL32" i="52"/>
  <c r="DJ95" i="52"/>
  <c r="DL39" i="52"/>
  <c r="DK73" i="52"/>
  <c r="DK95" i="52"/>
  <c r="DL22" i="52"/>
  <c r="DK61" i="52"/>
  <c r="DG95" i="52"/>
  <c r="DF96" i="52"/>
  <c r="DG96" i="52" s="1"/>
  <c r="DL8" i="52"/>
  <c r="DL10" i="52" s="1"/>
  <c r="DK10" i="52"/>
  <c r="DF16" i="52"/>
  <c r="DF120" i="52" s="1"/>
  <c r="DF112" i="52"/>
  <c r="DB118" i="52"/>
  <c r="DB101" i="52"/>
  <c r="DC63" i="52"/>
  <c r="DF63" i="52"/>
  <c r="DG61" i="52"/>
  <c r="DD101" i="52"/>
  <c r="DE63" i="52"/>
  <c r="DD118" i="52"/>
  <c r="CV118" i="52"/>
  <c r="CV101" i="52"/>
  <c r="CZ63" i="52"/>
  <c r="CW63" i="52"/>
  <c r="DL95" i="52" l="1"/>
  <c r="CX102" i="52"/>
  <c r="CX116" i="52" s="1"/>
  <c r="DL73" i="52"/>
  <c r="DJ122" i="52"/>
  <c r="DJ120" i="52"/>
  <c r="DJ96" i="52"/>
  <c r="DJ101" i="52" s="1"/>
  <c r="DJ102" i="52" s="1"/>
  <c r="DJ118" i="52"/>
  <c r="DK96" i="52"/>
  <c r="DK63" i="52"/>
  <c r="DL61" i="52"/>
  <c r="DL63" i="52" s="1"/>
  <c r="DL112" i="52"/>
  <c r="DL16" i="52"/>
  <c r="DF122" i="52"/>
  <c r="DG16" i="52"/>
  <c r="DK16" i="52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Y102" i="52" l="1"/>
  <c r="DL96" i="52"/>
  <c r="DL101" i="52" s="1"/>
  <c r="DL102" i="52" s="1"/>
  <c r="CX114" i="52"/>
  <c r="DJ116" i="52"/>
  <c r="DJ114" i="52"/>
  <c r="DL120" i="52"/>
  <c r="DL122" i="52"/>
  <c r="DL118" i="52"/>
  <c r="DK101" i="52"/>
  <c r="DK102" i="52" s="1"/>
  <c r="DK118" i="52"/>
  <c r="DK122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K116" i="52"/>
  <c r="DK114" i="52"/>
  <c r="DG102" i="52"/>
  <c r="DF114" i="52"/>
  <c r="DF116" i="52"/>
  <c r="CZ116" i="52"/>
  <c r="DA102" i="52"/>
  <c r="CZ114" i="52"/>
  <c r="BU55" i="53" l="1"/>
  <c r="BS55" i="53"/>
  <c r="BQ55" i="53"/>
  <c r="AK100" i="53" l="1"/>
  <c r="AK99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2" i="53"/>
  <c r="AK71" i="53"/>
  <c r="AK70" i="53"/>
  <c r="AK69" i="53"/>
  <c r="AK67" i="53"/>
  <c r="AK66" i="53"/>
  <c r="AK60" i="53"/>
  <c r="AK59" i="53"/>
  <c r="AK58" i="53"/>
  <c r="AK57" i="53"/>
  <c r="AK56" i="53"/>
  <c r="AK55" i="53"/>
  <c r="AK52" i="53"/>
  <c r="AK51" i="53"/>
  <c r="AK50" i="53"/>
  <c r="AK49" i="53"/>
  <c r="AK48" i="53"/>
  <c r="AK47" i="53"/>
  <c r="AK44" i="53"/>
  <c r="AK43" i="53"/>
  <c r="AK42" i="53"/>
  <c r="AK41" i="53"/>
  <c r="AK40" i="53"/>
  <c r="AK39" i="53"/>
  <c r="AK36" i="53"/>
  <c r="AK35" i="53"/>
  <c r="AK34" i="53"/>
  <c r="AK33" i="53"/>
  <c r="AK32" i="53"/>
  <c r="AK31" i="53"/>
  <c r="AK28" i="53"/>
  <c r="AK27" i="53"/>
  <c r="AK26" i="53"/>
  <c r="AK25" i="53"/>
  <c r="AK24" i="53"/>
  <c r="AK23" i="53"/>
  <c r="AN12" i="53"/>
  <c r="AL10" i="53"/>
  <c r="AK20" i="53"/>
  <c r="AN29" i="53" l="1"/>
  <c r="AK29" i="53"/>
  <c r="AN68" i="53"/>
  <c r="AK68" i="53"/>
  <c r="AN45" i="53"/>
  <c r="AK45" i="53"/>
  <c r="AN30" i="53"/>
  <c r="AK30" i="53"/>
  <c r="AN53" i="53"/>
  <c r="AK53" i="53"/>
  <c r="AN38" i="53"/>
  <c r="AK38" i="53"/>
  <c r="AN37" i="53"/>
  <c r="AK37" i="53"/>
  <c r="AN54" i="53"/>
  <c r="AK54" i="53"/>
  <c r="AN62" i="53"/>
  <c r="AK62" i="53"/>
  <c r="AN22" i="53"/>
  <c r="AK22" i="53"/>
  <c r="AN46" i="53"/>
  <c r="AK46" i="53"/>
  <c r="AN98" i="53"/>
  <c r="AK98" i="53"/>
  <c r="AN21" i="53"/>
  <c r="AK21" i="53"/>
  <c r="AJ10" i="53"/>
  <c r="CV8" i="53"/>
  <c r="AN11" i="53"/>
  <c r="AN76" i="53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10" i="53" s="1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L16" i="53"/>
  <c r="AL73" i="53"/>
  <c r="AL61" i="53"/>
  <c r="AL63" i="53" s="1"/>
  <c r="AN26" i="53"/>
  <c r="AN34" i="53"/>
  <c r="AN42" i="53"/>
  <c r="AN50" i="53"/>
  <c r="AN58" i="53"/>
  <c r="AN75" i="53"/>
  <c r="AN83" i="53"/>
  <c r="AN91" i="53"/>
  <c r="AN77" i="53"/>
  <c r="AN85" i="53"/>
  <c r="AN93" i="53"/>
  <c r="AJ73" i="53"/>
  <c r="AN78" i="53"/>
  <c r="AN86" i="53"/>
  <c r="AN94" i="53"/>
  <c r="AN79" i="53"/>
  <c r="AN87" i="53"/>
  <c r="AL95" i="53"/>
  <c r="AN55" i="53"/>
  <c r="AJ61" i="53"/>
  <c r="AK73" i="53" l="1"/>
  <c r="AJ112" i="53"/>
  <c r="AK95" i="53"/>
  <c r="AJ16" i="53"/>
  <c r="AJ63" i="53"/>
  <c r="AK61" i="53"/>
  <c r="AL96" i="53"/>
  <c r="AL101" i="53" s="1"/>
  <c r="AL102" i="53" s="1"/>
  <c r="AN73" i="53"/>
  <c r="AN16" i="53"/>
  <c r="AN61" i="53"/>
  <c r="AN63" i="53" s="1"/>
  <c r="AJ96" i="53"/>
  <c r="AN95" i="53"/>
  <c r="AK16" i="53" l="1"/>
  <c r="AK63" i="53"/>
  <c r="AN96" i="53"/>
  <c r="AN101" i="53" s="1"/>
  <c r="AN102" i="53" s="1"/>
  <c r="AJ101" i="53"/>
  <c r="AK96" i="53"/>
  <c r="AJ102" i="53" l="1"/>
  <c r="AK101" i="53"/>
  <c r="N110" i="53"/>
  <c r="Q111" i="53"/>
  <c r="N88" i="53"/>
  <c r="N80" i="53"/>
  <c r="N77" i="53"/>
  <c r="N71" i="53"/>
  <c r="N50" i="53"/>
  <c r="N36" i="53"/>
  <c r="H100" i="53"/>
  <c r="H89" i="53"/>
  <c r="H81" i="53"/>
  <c r="H71" i="53"/>
  <c r="H58" i="53"/>
  <c r="H50" i="53"/>
  <c r="H42" i="53"/>
  <c r="H34" i="53"/>
  <c r="H26" i="53"/>
  <c r="H14" i="53"/>
  <c r="H128" i="55"/>
  <c r="AK102" i="53" l="1"/>
  <c r="N28" i="53"/>
  <c r="N44" i="53"/>
  <c r="CV111" i="53"/>
  <c r="P111" i="53"/>
  <c r="N15" i="53"/>
  <c r="CX8" i="53"/>
  <c r="CZ8" i="53" s="1"/>
  <c r="DJ8" i="53" s="1"/>
  <c r="F10" i="53"/>
  <c r="H10" i="53" s="1"/>
  <c r="N12" i="53"/>
  <c r="J10" i="53"/>
  <c r="DB8" i="53"/>
  <c r="N14" i="53"/>
  <c r="L10" i="53"/>
  <c r="L16" i="53" s="1"/>
  <c r="M16" i="53" s="1"/>
  <c r="DD8" i="53"/>
  <c r="N111" i="53"/>
  <c r="O36" i="53" s="1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D95" i="53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61" i="53"/>
  <c r="D63" i="53" s="1"/>
  <c r="H75" i="53"/>
  <c r="H72" i="53"/>
  <c r="H105" i="53"/>
  <c r="N99" i="53"/>
  <c r="H106" i="53"/>
  <c r="N100" i="53"/>
  <c r="H21" i="53"/>
  <c r="H29" i="53"/>
  <c r="H37" i="53"/>
  <c r="H45" i="53"/>
  <c r="H53" i="53"/>
  <c r="H107" i="53"/>
  <c r="H55" i="53"/>
  <c r="M25" i="53"/>
  <c r="M48" i="53"/>
  <c r="N81" i="53"/>
  <c r="N29" i="53"/>
  <c r="M49" i="53"/>
  <c r="N72" i="53"/>
  <c r="N84" i="53"/>
  <c r="M32" i="53"/>
  <c r="N53" i="53"/>
  <c r="M68" i="53"/>
  <c r="N85" i="53"/>
  <c r="N93" i="53"/>
  <c r="M33" i="53"/>
  <c r="N69" i="53"/>
  <c r="N89" i="53"/>
  <c r="N37" i="53"/>
  <c r="N45" i="53"/>
  <c r="M57" i="53"/>
  <c r="N21" i="53"/>
  <c r="M41" i="53"/>
  <c r="N62" i="53"/>
  <c r="N76" i="53"/>
  <c r="M24" i="53"/>
  <c r="N67" i="53"/>
  <c r="N26" i="53"/>
  <c r="N87" i="53"/>
  <c r="N34" i="53"/>
  <c r="N58" i="53"/>
  <c r="N8" i="53"/>
  <c r="N70" i="53"/>
  <c r="N59" i="53"/>
  <c r="N22" i="53"/>
  <c r="M38" i="53"/>
  <c r="M66" i="53"/>
  <c r="M78" i="53"/>
  <c r="N42" i="53"/>
  <c r="N82" i="53"/>
  <c r="N90" i="53"/>
  <c r="N94" i="53"/>
  <c r="M23" i="53"/>
  <c r="M31" i="53"/>
  <c r="M39" i="53"/>
  <c r="M47" i="53"/>
  <c r="M55" i="53"/>
  <c r="N83" i="53"/>
  <c r="M79" i="53"/>
  <c r="N86" i="53"/>
  <c r="N60" i="53"/>
  <c r="M27" i="53"/>
  <c r="M35" i="53"/>
  <c r="M43" i="53"/>
  <c r="M51" i="53"/>
  <c r="M75" i="53"/>
  <c r="M91" i="53"/>
  <c r="M20" i="53"/>
  <c r="M52" i="53"/>
  <c r="H62" i="53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16" i="53"/>
  <c r="BA63" i="53"/>
  <c r="BA62" i="53"/>
  <c r="BA61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DJ159" i="53" s="1"/>
  <c r="AN120" i="53"/>
  <c r="DJ151" i="53" s="1"/>
  <c r="AN118" i="53"/>
  <c r="DJ143" i="53" s="1"/>
  <c r="AN116" i="53"/>
  <c r="DJ135" i="53" s="1"/>
  <c r="AN114" i="53"/>
  <c r="DJ127" i="53" s="1"/>
  <c r="DL127" i="53" s="1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5" i="53"/>
  <c r="M44" i="53"/>
  <c r="M42" i="53"/>
  <c r="M40" i="53"/>
  <c r="M37" i="53"/>
  <c r="M36" i="53"/>
  <c r="M34" i="53"/>
  <c r="M28" i="53"/>
  <c r="M26" i="53"/>
  <c r="R111" i="53" l="1"/>
  <c r="P139" i="53"/>
  <c r="O98" i="53"/>
  <c r="O50" i="53"/>
  <c r="J112" i="53"/>
  <c r="O53" i="53"/>
  <c r="N24" i="53"/>
  <c r="O24" i="53" s="1"/>
  <c r="F16" i="53"/>
  <c r="F122" i="53" s="1"/>
  <c r="O94" i="53"/>
  <c r="O42" i="53"/>
  <c r="O100" i="53"/>
  <c r="O29" i="53"/>
  <c r="M53" i="53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85" i="53"/>
  <c r="O72" i="53"/>
  <c r="O81" i="53"/>
  <c r="H16" i="53"/>
  <c r="D122" i="53"/>
  <c r="D120" i="53"/>
  <c r="N32" i="53"/>
  <c r="O32" i="53" s="1"/>
  <c r="M22" i="53"/>
  <c r="F96" i="53"/>
  <c r="F101" i="53" s="1"/>
  <c r="D96" i="53"/>
  <c r="D101" i="53" s="1"/>
  <c r="D102" i="53" s="1"/>
  <c r="D118" i="53"/>
  <c r="M94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68" i="53"/>
  <c r="O68" i="53" s="1"/>
  <c r="J95" i="53"/>
  <c r="N75" i="53"/>
  <c r="L61" i="53"/>
  <c r="N78" i="53"/>
  <c r="O78" i="53" s="1"/>
  <c r="J73" i="53"/>
  <c r="N66" i="53"/>
  <c r="N39" i="53"/>
  <c r="O39" i="53" s="1"/>
  <c r="N43" i="53"/>
  <c r="O43" i="53" s="1"/>
  <c r="M30" i="53"/>
  <c r="M92" i="53"/>
  <c r="L95" i="53"/>
  <c r="N31" i="53"/>
  <c r="O31" i="53" s="1"/>
  <c r="N10" i="53"/>
  <c r="J16" i="53"/>
  <c r="N52" i="53"/>
  <c r="O52" i="53" s="1"/>
  <c r="N23" i="53"/>
  <c r="O23" i="53" s="1"/>
  <c r="N35" i="53"/>
  <c r="O35" i="53" s="1"/>
  <c r="N20" i="53"/>
  <c r="J61" i="53"/>
  <c r="J63" i="53" s="1"/>
  <c r="P177" i="53" l="1"/>
  <c r="P148" i="53"/>
  <c r="N16" i="53"/>
  <c r="O16" i="53" s="1"/>
  <c r="F102" i="53"/>
  <c r="F116" i="53" s="1"/>
  <c r="F118" i="53"/>
  <c r="F120" i="53"/>
  <c r="H122" i="53"/>
  <c r="DJ157" i="53" s="1"/>
  <c r="D116" i="53"/>
  <c r="D114" i="53"/>
  <c r="H118" i="53"/>
  <c r="DJ141" i="53" s="1"/>
  <c r="H96" i="53"/>
  <c r="H101" i="53" s="1"/>
  <c r="H102" i="53" s="1"/>
  <c r="H120" i="53"/>
  <c r="DJ149" i="53" s="1"/>
  <c r="M73" i="53"/>
  <c r="L122" i="53"/>
  <c r="L63" i="53"/>
  <c r="M61" i="53"/>
  <c r="J118" i="53"/>
  <c r="N61" i="53"/>
  <c r="O20" i="53"/>
  <c r="N95" i="53"/>
  <c r="O75" i="53"/>
  <c r="J96" i="53"/>
  <c r="J101" i="53" s="1"/>
  <c r="J102" i="53" s="1"/>
  <c r="J122" i="53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P140" i="53" l="1"/>
  <c r="P144" i="53" s="1"/>
  <c r="P149" i="53"/>
  <c r="F114" i="53"/>
  <c r="CA95" i="53"/>
  <c r="H116" i="53"/>
  <c r="DJ133" i="53" s="1"/>
  <c r="H114" i="53"/>
  <c r="DJ125" i="53" s="1"/>
  <c r="J116" i="53"/>
  <c r="J114" i="53"/>
  <c r="N122" i="53"/>
  <c r="DK157" i="53" s="1"/>
  <c r="O73" i="53"/>
  <c r="N96" i="53"/>
  <c r="O96" i="53" s="1"/>
  <c r="O95" i="53"/>
  <c r="N120" i="53"/>
  <c r="DK149" i="53" s="1"/>
  <c r="L101" i="53"/>
  <c r="L118" i="53"/>
  <c r="M63" i="53"/>
  <c r="N63" i="53"/>
  <c r="O61" i="53"/>
  <c r="N101" i="53" l="1"/>
  <c r="CA96" i="53"/>
  <c r="DN102" i="55"/>
  <c r="L102" i="53"/>
  <c r="M101" i="53"/>
  <c r="N118" i="53"/>
  <c r="DK141" i="53" s="1"/>
  <c r="O63" i="53"/>
  <c r="N128" i="55"/>
  <c r="M102" i="53" l="1"/>
  <c r="L116" i="53"/>
  <c r="L114" i="53"/>
  <c r="N102" i="53"/>
  <c r="O101" i="53"/>
  <c r="N114" i="53" l="1"/>
  <c r="DK125" i="53" s="1"/>
  <c r="DL125" i="53" s="1"/>
  <c r="O102" i="53"/>
  <c r="N116" i="53"/>
  <c r="DK133" i="53" s="1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L112" i="53"/>
  <c r="AN112" i="53"/>
  <c r="AN110" i="53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61" i="53"/>
  <c r="Y53" i="53"/>
  <c r="Y45" i="53"/>
  <c r="Y37" i="53"/>
  <c r="Y29" i="53"/>
  <c r="Y21" i="53"/>
  <c r="Y73" i="53"/>
  <c r="Y95" i="53"/>
  <c r="Y87" i="53"/>
  <c r="Y79" i="53"/>
  <c r="Y60" i="53"/>
  <c r="Y52" i="53"/>
  <c r="Y44" i="53"/>
  <c r="Y36" i="53"/>
  <c r="Y28" i="53"/>
  <c r="Y20" i="53"/>
  <c r="Y86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57" i="53"/>
  <c r="Y49" i="53"/>
  <c r="Y41" i="53"/>
  <c r="Y33" i="53"/>
  <c r="Y25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l="1"/>
  <c r="BN55" i="53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AF96" i="54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L114" i="54" s="1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G111" i="54"/>
  <c r="AV111" i="54"/>
  <c r="AW111" i="54"/>
  <c r="BL111" i="54"/>
  <c r="BM111" i="54"/>
  <c r="CB111" i="54"/>
  <c r="CC111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AX78" i="54" l="1"/>
  <c r="AH79" i="54"/>
  <c r="AH75" i="54"/>
  <c r="CD60" i="54"/>
  <c r="AX49" i="54"/>
  <c r="CD47" i="54"/>
  <c r="P118" i="54"/>
  <c r="AF124" i="54"/>
  <c r="CV124" i="55"/>
  <c r="BN49" i="54"/>
  <c r="AF112" i="54"/>
  <c r="AX86" i="54"/>
  <c r="CT77" i="54"/>
  <c r="AH92" i="54"/>
  <c r="AH67" i="54"/>
  <c r="AH59" i="54"/>
  <c r="AH50" i="54"/>
  <c r="CD51" i="54"/>
  <c r="BN107" i="54"/>
  <c r="BN42" i="54"/>
  <c r="AX36" i="54"/>
  <c r="Q124" i="54"/>
  <c r="Q114" i="54"/>
  <c r="DJ95" i="55"/>
  <c r="DJ120" i="55" s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DJ92" i="54" s="1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4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BM116" i="54"/>
  <c r="P116" i="54"/>
  <c r="R112" i="54" l="1"/>
  <c r="AH116" i="54"/>
  <c r="DL136" i="54" s="1"/>
  <c r="DB120" i="54"/>
  <c r="CX122" i="54"/>
  <c r="CX120" i="54"/>
  <c r="CX118" i="54"/>
  <c r="CT114" i="54"/>
  <c r="CV122" i="54"/>
  <c r="CV120" i="54"/>
  <c r="DC73" i="54"/>
  <c r="DB122" i="54"/>
  <c r="DB124" i="54" s="1"/>
  <c r="BN112" i="54"/>
  <c r="AX120" i="54"/>
  <c r="DL153" i="54" s="1"/>
  <c r="CZ118" i="55"/>
  <c r="CD122" i="54"/>
  <c r="DL163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4" i="54" s="1"/>
  <c r="AH112" i="54"/>
  <c r="BN116" i="54"/>
  <c r="DL138" i="54" s="1"/>
  <c r="BN118" i="54"/>
  <c r="DL146" i="54" s="1"/>
  <c r="AH114" i="54"/>
  <c r="AX114" i="54"/>
  <c r="BN122" i="54"/>
  <c r="DL162" i="54" s="1"/>
  <c r="AH120" i="54"/>
  <c r="DL152" i="54" s="1"/>
  <c r="AH124" i="54"/>
  <c r="CT124" i="54"/>
  <c r="CD116" i="54"/>
  <c r="DL139" i="54" s="1"/>
  <c r="CD124" i="54"/>
  <c r="CD118" i="54"/>
  <c r="DL147" i="54" s="1"/>
  <c r="BN114" i="54"/>
  <c r="BN124" i="54"/>
  <c r="AX124" i="54"/>
  <c r="AX116" i="54"/>
  <c r="DL137" i="54" s="1"/>
  <c r="DL59" i="54"/>
  <c r="R124" i="54"/>
  <c r="DA55" i="54"/>
  <c r="DJ55" i="54"/>
  <c r="R120" i="54"/>
  <c r="DL151" i="54" s="1"/>
  <c r="DK8" i="54"/>
  <c r="DK10" i="54" s="1"/>
  <c r="DK16" i="54" s="1"/>
  <c r="DL56" i="54"/>
  <c r="DL57" i="54"/>
  <c r="DG55" i="54"/>
  <c r="DK55" i="54"/>
  <c r="DL48" i="54"/>
  <c r="R122" i="54"/>
  <c r="DL159" i="54" s="1"/>
  <c r="DL105" i="54"/>
  <c r="DL88" i="54"/>
  <c r="R114" i="54"/>
  <c r="R118" i="54"/>
  <c r="DL143" i="54" s="1"/>
  <c r="R116" i="54"/>
  <c r="DL135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5" i="54" s="1"/>
  <c r="DL51" i="54"/>
  <c r="DK53" i="54"/>
  <c r="DL53" i="54" s="1"/>
  <c r="DG68" i="54"/>
  <c r="DA57" i="54"/>
  <c r="DG38" i="54"/>
  <c r="DA86" i="54"/>
  <c r="AX122" i="54"/>
  <c r="DL161" i="54" s="1"/>
  <c r="DL41" i="54"/>
  <c r="DA83" i="54"/>
  <c r="DK58" i="54"/>
  <c r="DL58" i="54" s="1"/>
  <c r="CT118" i="54"/>
  <c r="DL148" i="54" s="1"/>
  <c r="CT116" i="54"/>
  <c r="DL140" i="54" s="1"/>
  <c r="DA56" i="54"/>
  <c r="DA58" i="54"/>
  <c r="DA32" i="54"/>
  <c r="DK39" i="54"/>
  <c r="DG39" i="54"/>
  <c r="DJ94" i="54"/>
  <c r="DL94" i="54" s="1"/>
  <c r="DG94" i="54"/>
  <c r="DL92" i="54"/>
  <c r="CT122" i="54"/>
  <c r="DL164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6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60" i="54" s="1"/>
  <c r="DA75" i="54"/>
  <c r="DK44" i="54"/>
  <c r="DG44" i="54"/>
  <c r="DL20" i="54"/>
  <c r="DA20" i="54"/>
  <c r="DA24" i="54"/>
  <c r="DK67" i="54"/>
  <c r="DL67" i="54" s="1"/>
  <c r="DG67" i="54"/>
  <c r="CW61" i="54"/>
  <c r="CV63" i="54"/>
  <c r="CV118" i="54" s="1"/>
  <c r="CZ61" i="54"/>
  <c r="DA61" i="54" s="1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D118" i="54" s="1"/>
  <c r="DG31" i="54"/>
  <c r="DK31" i="54"/>
  <c r="DC61" i="54"/>
  <c r="DB63" i="54"/>
  <c r="DB118" i="54" s="1"/>
  <c r="CZ95" i="54"/>
  <c r="CW95" i="54"/>
  <c r="CV96" i="54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5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CV124" i="54" l="1"/>
  <c r="CX124" i="54"/>
  <c r="CZ122" i="54"/>
  <c r="CZ120" i="54"/>
  <c r="DF120" i="54"/>
  <c r="DF122" i="54"/>
  <c r="DD122" i="54"/>
  <c r="DF118" i="54"/>
  <c r="DD120" i="54"/>
  <c r="CZ102" i="55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E96" i="54"/>
  <c r="CY96" i="54"/>
  <c r="DL55" i="54"/>
  <c r="DL111" i="54"/>
  <c r="DL54" i="54"/>
  <c r="DL82" i="54"/>
  <c r="DL81" i="54"/>
  <c r="DL39" i="54"/>
  <c r="DL36" i="54"/>
  <c r="DL76" i="54"/>
  <c r="DG61" i="54"/>
  <c r="DK61" i="54"/>
  <c r="DK63" i="54" s="1"/>
  <c r="DK142" i="54" s="1"/>
  <c r="DG95" i="54"/>
  <c r="DF96" i="54"/>
  <c r="DG73" i="54"/>
  <c r="DL52" i="54"/>
  <c r="DL31" i="54"/>
  <c r="CX101" i="54"/>
  <c r="DB101" i="54"/>
  <c r="DC63" i="54"/>
  <c r="CV101" i="54"/>
  <c r="CW63" i="54"/>
  <c r="CZ63" i="54"/>
  <c r="CZ118" i="54" s="1"/>
  <c r="DL44" i="54"/>
  <c r="DL100" i="54"/>
  <c r="DA73" i="54"/>
  <c r="DJ61" i="54"/>
  <c r="DJ73" i="54"/>
  <c r="DJ158" i="54" s="1"/>
  <c r="DL66" i="54"/>
  <c r="DL73" i="54" s="1"/>
  <c r="DA95" i="54"/>
  <c r="CZ96" i="54"/>
  <c r="CW96" i="54"/>
  <c r="DK95" i="54"/>
  <c r="DK150" i="54" s="1"/>
  <c r="DJ95" i="54"/>
  <c r="DJ150" i="54" s="1"/>
  <c r="DK73" i="54"/>
  <c r="DK158" i="54" s="1"/>
  <c r="DD101" i="54"/>
  <c r="DE63" i="54"/>
  <c r="DA16" i="54"/>
  <c r="DL85" i="54"/>
  <c r="DG63" i="54"/>
  <c r="Q16" i="53"/>
  <c r="CZ124" i="54" l="1"/>
  <c r="DL158" i="54"/>
  <c r="DD124" i="54"/>
  <c r="DF124" i="54"/>
  <c r="R59" i="53"/>
  <c r="R46" i="53"/>
  <c r="R75" i="53"/>
  <c r="P95" i="53"/>
  <c r="P166" i="53" s="1"/>
  <c r="P168" i="53" s="1"/>
  <c r="R36" i="53"/>
  <c r="DA102" i="55"/>
  <c r="DL112" i="54"/>
  <c r="P16" i="53"/>
  <c r="P134" i="53" s="1"/>
  <c r="P156" i="53" s="1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P130" i="53" s="1"/>
  <c r="P162" i="53" s="1"/>
  <c r="Q61" i="53"/>
  <c r="Q63" i="53" s="1"/>
  <c r="P61" i="53"/>
  <c r="P63" i="53" s="1"/>
  <c r="P129" i="53" s="1"/>
  <c r="AH116" i="55"/>
  <c r="DL135" i="55" s="1"/>
  <c r="DG96" i="54"/>
  <c r="DA96" i="54"/>
  <c r="DK118" i="54"/>
  <c r="DL95" i="54"/>
  <c r="DC101" i="54"/>
  <c r="DB102" i="54"/>
  <c r="DB114" i="54" s="1"/>
  <c r="DB116" i="54" s="1"/>
  <c r="CW101" i="54"/>
  <c r="CV102" i="54"/>
  <c r="CV114" i="54" s="1"/>
  <c r="CV116" i="54" s="1"/>
  <c r="DE101" i="54"/>
  <c r="DD102" i="54"/>
  <c r="DD114" i="54" s="1"/>
  <c r="DD116" i="54" s="1"/>
  <c r="DF101" i="54"/>
  <c r="DL122" i="54"/>
  <c r="DK120" i="54"/>
  <c r="DK96" i="54"/>
  <c r="DK101" i="54" s="1"/>
  <c r="DK102" i="54" s="1"/>
  <c r="DK126" i="54" s="1"/>
  <c r="DK134" i="54" s="1"/>
  <c r="DK122" i="54"/>
  <c r="DJ96" i="54"/>
  <c r="DJ122" i="54"/>
  <c r="DA63" i="54"/>
  <c r="CZ101" i="54"/>
  <c r="CY101" i="54"/>
  <c r="CX102" i="54"/>
  <c r="CX114" i="54" s="1"/>
  <c r="CX116" i="54" s="1"/>
  <c r="DJ120" i="54"/>
  <c r="DL61" i="54"/>
  <c r="DL63" i="54" s="1"/>
  <c r="DL142" i="54" s="1"/>
  <c r="DJ63" i="54"/>
  <c r="DJ142" i="54" s="1"/>
  <c r="P161" i="53" l="1"/>
  <c r="P163" i="53" s="1"/>
  <c r="P131" i="53"/>
  <c r="DL120" i="54"/>
  <c r="DL150" i="54"/>
  <c r="Q118" i="53"/>
  <c r="P118" i="53"/>
  <c r="P122" i="53"/>
  <c r="P120" i="53"/>
  <c r="R61" i="53"/>
  <c r="R63" i="53" s="1"/>
  <c r="R95" i="53"/>
  <c r="R120" i="53" s="1"/>
  <c r="DL149" i="53" s="1"/>
  <c r="Q96" i="53"/>
  <c r="Q101" i="53" s="1"/>
  <c r="P96" i="53"/>
  <c r="R73" i="53"/>
  <c r="R122" i="53" s="1"/>
  <c r="DL157" i="53" s="1"/>
  <c r="DL96" i="54"/>
  <c r="DL101" i="54" s="1"/>
  <c r="DL102" i="54" s="1"/>
  <c r="DL126" i="54" s="1"/>
  <c r="DL134" i="54" s="1"/>
  <c r="DA101" i="54"/>
  <c r="CZ102" i="54"/>
  <c r="CZ114" i="54" s="1"/>
  <c r="CZ116" i="54" s="1"/>
  <c r="DK116" i="54"/>
  <c r="DK114" i="54"/>
  <c r="DE102" i="54"/>
  <c r="DG101" i="54"/>
  <c r="DF102" i="54"/>
  <c r="DF114" i="54" s="1"/>
  <c r="DF116" i="54" s="1"/>
  <c r="DJ118" i="54"/>
  <c r="DJ101" i="54"/>
  <c r="DJ102" i="54" s="1"/>
  <c r="DJ126" i="54" s="1"/>
  <c r="DJ134" i="54" s="1"/>
  <c r="DL118" i="54"/>
  <c r="CW102" i="54"/>
  <c r="CY102" i="54"/>
  <c r="DC102" i="54"/>
  <c r="R118" i="53" l="1"/>
  <c r="DL141" i="53" s="1"/>
  <c r="Q102" i="53"/>
  <c r="Q116" i="53" s="1"/>
  <c r="P101" i="53"/>
  <c r="P102" i="53" s="1"/>
  <c r="P135" i="53" s="1"/>
  <c r="R96" i="53"/>
  <c r="DJ116" i="54"/>
  <c r="DJ114" i="54"/>
  <c r="DL116" i="54"/>
  <c r="DL114" i="54"/>
  <c r="DG102" i="54"/>
  <c r="DA102" i="54"/>
  <c r="P136" i="53" l="1"/>
  <c r="P157" i="53"/>
  <c r="P158" i="53" s="1"/>
  <c r="P171" i="53" s="1"/>
  <c r="Q114" i="53"/>
  <c r="P114" i="53"/>
  <c r="P116" i="53"/>
  <c r="R101" i="53"/>
  <c r="R102" i="53" s="1"/>
  <c r="P151" i="53" l="1"/>
  <c r="P143" i="53"/>
  <c r="P145" i="53" s="1"/>
  <c r="P150" i="53" s="1"/>
  <c r="P152" i="53" s="1"/>
  <c r="R116" i="53"/>
  <c r="DL133" i="53" s="1"/>
  <c r="R114" i="53"/>
  <c r="BM111" i="53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L139" i="53" s="1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BL148" i="53" l="1"/>
  <c r="BL177" i="53"/>
  <c r="P172" i="53"/>
  <c r="P173" i="53" s="1"/>
  <c r="P174" i="53" s="1"/>
  <c r="P179" i="53" s="1"/>
  <c r="P180" i="53" s="1"/>
  <c r="CD9" i="53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N8" i="53" s="1"/>
  <c r="BN10" i="53" s="1"/>
  <c r="BL44" i="53"/>
  <c r="BN14" i="53"/>
  <c r="BN41" i="53"/>
  <c r="CD78" i="53"/>
  <c r="BL83" i="53"/>
  <c r="BN83" i="53" s="1"/>
  <c r="CD67" i="53"/>
  <c r="CT47" i="53"/>
  <c r="BM21" i="53"/>
  <c r="BN21" i="53" s="1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N92" i="53" s="1"/>
  <c r="BL29" i="53"/>
  <c r="BN29" i="53" s="1"/>
  <c r="BN42" i="53"/>
  <c r="BN51" i="53"/>
  <c r="BN60" i="53"/>
  <c r="BN85" i="53"/>
  <c r="BN94" i="53"/>
  <c r="CD28" i="53"/>
  <c r="CD90" i="53"/>
  <c r="CT12" i="53"/>
  <c r="CT20" i="53"/>
  <c r="BN12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24" i="53"/>
  <c r="CT35" i="53"/>
  <c r="CT46" i="53"/>
  <c r="CT62" i="53"/>
  <c r="CT69" i="53"/>
  <c r="CR95" i="53"/>
  <c r="CR166" i="53" s="1"/>
  <c r="CR168" i="53" s="1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R130" i="53" s="1"/>
  <c r="CR162" i="53" s="1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B130" i="53" s="1"/>
  <c r="CB162" i="53" s="1"/>
  <c r="CD62" i="53"/>
  <c r="CC61" i="53"/>
  <c r="CC63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CS112" i="53"/>
  <c r="CS16" i="53"/>
  <c r="CR16" i="53"/>
  <c r="CR134" i="53" s="1"/>
  <c r="CR61" i="53"/>
  <c r="CR63" i="53" s="1"/>
  <c r="CR129" i="53" s="1"/>
  <c r="CC112" i="53"/>
  <c r="CC16" i="53"/>
  <c r="CB95" i="53"/>
  <c r="CB166" i="53" s="1"/>
  <c r="CB168" i="53" s="1"/>
  <c r="CB16" i="53"/>
  <c r="CB134" i="53" s="1"/>
  <c r="CB61" i="53"/>
  <c r="CB63" i="53" s="1"/>
  <c r="CB129" i="53" s="1"/>
  <c r="BM16" i="53"/>
  <c r="CR161" i="53" l="1"/>
  <c r="CR163" i="53" s="1"/>
  <c r="CR131" i="53"/>
  <c r="CR156" i="53"/>
  <c r="CB156" i="53"/>
  <c r="CB131" i="53"/>
  <c r="CB161" i="53"/>
  <c r="CB163" i="53" s="1"/>
  <c r="BL149" i="53"/>
  <c r="BL140" i="53"/>
  <c r="BL144" i="53" s="1"/>
  <c r="BL10" i="53"/>
  <c r="BL16" i="53" s="1"/>
  <c r="BL134" i="53" s="1"/>
  <c r="BN66" i="53"/>
  <c r="CC118" i="53"/>
  <c r="CR118" i="53"/>
  <c r="CS118" i="53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L166" i="53" s="1"/>
  <c r="BL168" i="53" s="1"/>
  <c r="BM61" i="53"/>
  <c r="BM63" i="53" s="1"/>
  <c r="CD61" i="53"/>
  <c r="CD63" i="53" s="1"/>
  <c r="BN70" i="53"/>
  <c r="CT112" i="53"/>
  <c r="CT61" i="53"/>
  <c r="CT63" i="53" s="1"/>
  <c r="CR96" i="53"/>
  <c r="CR101" i="53" s="1"/>
  <c r="CT73" i="53"/>
  <c r="BL61" i="53"/>
  <c r="BL63" i="53" s="1"/>
  <c r="BL129" i="53" s="1"/>
  <c r="BN82" i="53"/>
  <c r="BN95" i="53" s="1"/>
  <c r="CC96" i="53"/>
  <c r="CT95" i="53"/>
  <c r="CD95" i="53"/>
  <c r="CT16" i="53"/>
  <c r="CS96" i="53"/>
  <c r="CB96" i="53"/>
  <c r="CD16" i="53"/>
  <c r="CD112" i="53"/>
  <c r="BL73" i="53"/>
  <c r="BL130" i="53" s="1"/>
  <c r="BL162" i="53" s="1"/>
  <c r="BM73" i="53"/>
  <c r="BM122" i="53" s="1"/>
  <c r="BL112" i="53"/>
  <c r="BL156" i="53" l="1"/>
  <c r="BL161" i="53"/>
  <c r="BL163" i="53" s="1"/>
  <c r="BL131" i="53"/>
  <c r="CB101" i="53"/>
  <c r="CB102" i="53" s="1"/>
  <c r="CB135" i="53" s="1"/>
  <c r="CS101" i="53"/>
  <c r="CS102" i="53" s="1"/>
  <c r="BM118" i="53"/>
  <c r="CR102" i="53"/>
  <c r="CC101" i="53"/>
  <c r="CC102" i="53" s="1"/>
  <c r="BN120" i="53"/>
  <c r="DL152" i="53" s="1"/>
  <c r="BL118" i="53"/>
  <c r="CT118" i="53"/>
  <c r="DL146" i="53" s="1"/>
  <c r="CT122" i="53"/>
  <c r="DL162" i="53" s="1"/>
  <c r="BL120" i="53"/>
  <c r="CT96" i="53"/>
  <c r="CT120" i="53"/>
  <c r="DL154" i="53" s="1"/>
  <c r="CD122" i="53"/>
  <c r="DL161" i="53" s="1"/>
  <c r="CD120" i="53"/>
  <c r="DL153" i="53" s="1"/>
  <c r="CD118" i="53"/>
  <c r="DL145" i="53" s="1"/>
  <c r="BN61" i="53"/>
  <c r="BN63" i="53" s="1"/>
  <c r="BL122" i="53"/>
  <c r="BM96" i="53"/>
  <c r="BM101" i="53" s="1"/>
  <c r="CD96" i="53"/>
  <c r="CD101" i="53" s="1"/>
  <c r="BL96" i="53"/>
  <c r="BN73" i="53"/>
  <c r="BN122" i="53" s="1"/>
  <c r="DL160" i="53" s="1"/>
  <c r="CR116" i="53" l="1"/>
  <c r="CR135" i="53"/>
  <c r="CB157" i="53"/>
  <c r="CB158" i="53" s="1"/>
  <c r="CB171" i="53" s="1"/>
  <c r="CB136" i="53"/>
  <c r="CR109" i="53"/>
  <c r="CR114" i="53"/>
  <c r="CC114" i="53"/>
  <c r="CC116" i="53"/>
  <c r="CS109" i="53"/>
  <c r="CS116" i="53"/>
  <c r="CS114" i="53"/>
  <c r="CB116" i="53"/>
  <c r="CB114" i="53"/>
  <c r="BM102" i="53"/>
  <c r="BM114" i="53" s="1"/>
  <c r="BN118" i="53"/>
  <c r="DL144" i="53" s="1"/>
  <c r="CT101" i="53"/>
  <c r="CT102" i="53" s="1"/>
  <c r="CD102" i="53"/>
  <c r="CD114" i="53" s="1"/>
  <c r="BL101" i="53"/>
  <c r="BL102" i="53" s="1"/>
  <c r="BL135" i="53" s="1"/>
  <c r="BN96" i="53"/>
  <c r="BN101" i="53" s="1"/>
  <c r="CB151" i="53" l="1"/>
  <c r="CB143" i="53"/>
  <c r="CB145" i="53" s="1"/>
  <c r="CB150" i="53" s="1"/>
  <c r="CB152" i="53" s="1"/>
  <c r="CB172" i="53" s="1"/>
  <c r="CB173" i="53" s="1"/>
  <c r="CB174" i="53" s="1"/>
  <c r="CB179" i="53" s="1"/>
  <c r="CB180" i="53" s="1"/>
  <c r="BL157" i="53"/>
  <c r="BL158" i="53" s="1"/>
  <c r="BL171" i="53" s="1"/>
  <c r="BL136" i="53"/>
  <c r="CR157" i="53"/>
  <c r="CR158" i="53" s="1"/>
  <c r="CR171" i="53" s="1"/>
  <c r="CR136" i="53"/>
  <c r="CD116" i="53"/>
  <c r="DL137" i="53" s="1"/>
  <c r="BL116" i="53"/>
  <c r="BL114" i="53"/>
  <c r="CT109" i="53"/>
  <c r="CT116" i="53"/>
  <c r="DL138" i="53" s="1"/>
  <c r="CT114" i="53"/>
  <c r="BM116" i="53"/>
  <c r="BN102" i="53"/>
  <c r="BN114" i="53" s="1"/>
  <c r="AW110" i="53"/>
  <c r="AV107" i="53"/>
  <c r="AW106" i="53"/>
  <c r="AV106" i="53"/>
  <c r="AW105" i="53"/>
  <c r="AW100" i="53"/>
  <c r="AV100" i="53"/>
  <c r="AV98" i="53"/>
  <c r="CR151" i="53" l="1"/>
  <c r="CR143" i="53"/>
  <c r="CR145" i="53" s="1"/>
  <c r="CR150" i="53" s="1"/>
  <c r="CR152" i="53" s="1"/>
  <c r="CR172" i="53" s="1"/>
  <c r="CR173" i="53" s="1"/>
  <c r="CR174" i="53" s="1"/>
  <c r="CR179" i="53" s="1"/>
  <c r="CR180" i="53" s="1"/>
  <c r="BL151" i="53"/>
  <c r="BL143" i="53"/>
  <c r="BL145" i="53" s="1"/>
  <c r="BL150" i="53" s="1"/>
  <c r="BL152" i="53" s="1"/>
  <c r="BL172" i="53" s="1"/>
  <c r="BL173" i="53" s="1"/>
  <c r="BL174" i="53" s="1"/>
  <c r="BL179" i="53" s="1"/>
  <c r="BL180" i="53" s="1"/>
  <c r="BN116" i="53"/>
  <c r="DL136" i="53" s="1"/>
  <c r="AV105" i="53"/>
  <c r="AX105" i="53" s="1"/>
  <c r="AV110" i="53"/>
  <c r="AX110" i="53" s="1"/>
  <c r="AX111" i="53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W53" i="53"/>
  <c r="AV58" i="53"/>
  <c r="AV67" i="53"/>
  <c r="AV75" i="53"/>
  <c r="AX75" i="53" s="1"/>
  <c r="AV78" i="53"/>
  <c r="AV82" i="53"/>
  <c r="AW85" i="53"/>
  <c r="AV89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X78" i="53" l="1"/>
  <c r="AX50" i="53"/>
  <c r="AX40" i="53"/>
  <c r="AH107" i="53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V129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V134" i="53" s="1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G52" i="53"/>
  <c r="AG62" i="53"/>
  <c r="AG83" i="53"/>
  <c r="AG91" i="53"/>
  <c r="AF34" i="53"/>
  <c r="AG75" i="53"/>
  <c r="AV73" i="53"/>
  <c r="AV130" i="53" s="1"/>
  <c r="AV162" i="53" s="1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V166" i="53" s="1"/>
  <c r="AV168" i="53" s="1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F39" i="53"/>
  <c r="AF57" i="53"/>
  <c r="AF77" i="53"/>
  <c r="AF84" i="53"/>
  <c r="AF91" i="53"/>
  <c r="AF46" i="53"/>
  <c r="AF68" i="53"/>
  <c r="AF23" i="53"/>
  <c r="AF85" i="53"/>
  <c r="AF30" i="53"/>
  <c r="AF69" i="53"/>
  <c r="AF78" i="53"/>
  <c r="AG112" i="53"/>
  <c r="AV156" i="53" l="1"/>
  <c r="AV161" i="53"/>
  <c r="AV163" i="53" s="1"/>
  <c r="AV131" i="53"/>
  <c r="AH84" i="53"/>
  <c r="AW118" i="53"/>
  <c r="AH44" i="53"/>
  <c r="AH100" i="53"/>
  <c r="AH68" i="53"/>
  <c r="AH25" i="53"/>
  <c r="AH46" i="53"/>
  <c r="AH38" i="53"/>
  <c r="AH33" i="53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DL151" i="53" s="1"/>
  <c r="AH40" i="53"/>
  <c r="AH53" i="53"/>
  <c r="AH85" i="53"/>
  <c r="AH37" i="53"/>
  <c r="AH92" i="53"/>
  <c r="AH43" i="53"/>
  <c r="AH69" i="53"/>
  <c r="AG61" i="53"/>
  <c r="AG63" i="53" s="1"/>
  <c r="AH45" i="53"/>
  <c r="AW96" i="53"/>
  <c r="AW101" i="53" s="1"/>
  <c r="AH71" i="53"/>
  <c r="AV96" i="53"/>
  <c r="AX73" i="53"/>
  <c r="AX122" i="53" s="1"/>
  <c r="DL159" i="53" s="1"/>
  <c r="AX61" i="53"/>
  <c r="AX63" i="53" s="1"/>
  <c r="AH29" i="53"/>
  <c r="AG73" i="53"/>
  <c r="AG122" i="53" s="1"/>
  <c r="AH75" i="53"/>
  <c r="AH35" i="53"/>
  <c r="AF61" i="53"/>
  <c r="AF63" i="53" s="1"/>
  <c r="AF129" i="53" s="1"/>
  <c r="AF16" i="53"/>
  <c r="AF134" i="53" s="1"/>
  <c r="AF112" i="53"/>
  <c r="AH41" i="53"/>
  <c r="AF95" i="53"/>
  <c r="AF166" i="53" s="1"/>
  <c r="AF168" i="53" s="1"/>
  <c r="AH16" i="53"/>
  <c r="AF73" i="53"/>
  <c r="AF130" i="53" s="1"/>
  <c r="AF162" i="53" s="1"/>
  <c r="AH66" i="53"/>
  <c r="AF156" i="53" l="1"/>
  <c r="AF131" i="53"/>
  <c r="AF161" i="53"/>
  <c r="AF163" i="53" s="1"/>
  <c r="AG118" i="53"/>
  <c r="AX118" i="53"/>
  <c r="DL143" i="53" s="1"/>
  <c r="AW102" i="53"/>
  <c r="AW116" i="53" s="1"/>
  <c r="AV101" i="53"/>
  <c r="AV102" i="53" s="1"/>
  <c r="AV135" i="53" s="1"/>
  <c r="AF118" i="53"/>
  <c r="AF122" i="53"/>
  <c r="AF120" i="53"/>
  <c r="AH95" i="53"/>
  <c r="AH120" i="53" s="1"/>
  <c r="DL150" i="53" s="1"/>
  <c r="AH61" i="53"/>
  <c r="AH63" i="53" s="1"/>
  <c r="AG96" i="53"/>
  <c r="AX96" i="53"/>
  <c r="AX101" i="53" s="1"/>
  <c r="AH73" i="53"/>
  <c r="AH122" i="53" s="1"/>
  <c r="DL158" i="53" s="1"/>
  <c r="AF96" i="53"/>
  <c r="AF101" i="53" s="1"/>
  <c r="AV157" i="53" l="1"/>
  <c r="AV158" i="53" s="1"/>
  <c r="AV171" i="53" s="1"/>
  <c r="AV136" i="53"/>
  <c r="AV114" i="53"/>
  <c r="AV116" i="53"/>
  <c r="AX102" i="53"/>
  <c r="AX114" i="53" s="1"/>
  <c r="AG101" i="53"/>
  <c r="AG102" i="53" s="1"/>
  <c r="AF102" i="53"/>
  <c r="AW114" i="53"/>
  <c r="AH118" i="53"/>
  <c r="DL142" i="53" s="1"/>
  <c r="AH96" i="53"/>
  <c r="AV151" i="53" l="1"/>
  <c r="AV143" i="53"/>
  <c r="AV145" i="53" s="1"/>
  <c r="AV150" i="53" s="1"/>
  <c r="AV152" i="53" s="1"/>
  <c r="AV172" i="53" s="1"/>
  <c r="AV173" i="53" s="1"/>
  <c r="AF116" i="53"/>
  <c r="AF135" i="53"/>
  <c r="AX116" i="53"/>
  <c r="DL135" i="53" s="1"/>
  <c r="AG116" i="53"/>
  <c r="AG114" i="53"/>
  <c r="AF114" i="53"/>
  <c r="AH101" i="53"/>
  <c r="AH102" i="53" s="1"/>
  <c r="DD111" i="53"/>
  <c r="DE55" i="53" s="1"/>
  <c r="DB111" i="53"/>
  <c r="DC55" i="53" s="1"/>
  <c r="CX111" i="53"/>
  <c r="CY55" i="53" s="1"/>
  <c r="CW55" i="53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AF157" i="53" l="1"/>
  <c r="AF158" i="53" s="1"/>
  <c r="AF171" i="53" s="1"/>
  <c r="AF136" i="53"/>
  <c r="AV174" i="53"/>
  <c r="AV179" i="53" s="1"/>
  <c r="AV180" i="53" s="1"/>
  <c r="AH116" i="53"/>
  <c r="DL134" i="53" s="1"/>
  <c r="AH114" i="53"/>
  <c r="DB61" i="53"/>
  <c r="DB63" i="53" s="1"/>
  <c r="DC63" i="53" s="1"/>
  <c r="CZ100" i="53"/>
  <c r="DJ100" i="53" s="1"/>
  <c r="CY22" i="53"/>
  <c r="CY24" i="53"/>
  <c r="CY26" i="53"/>
  <c r="CY57" i="53"/>
  <c r="CY59" i="53"/>
  <c r="CY69" i="53"/>
  <c r="CY75" i="53"/>
  <c r="CY77" i="53"/>
  <c r="CY83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5" i="53"/>
  <c r="DJ105" i="53" s="1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AF151" i="53" l="1"/>
  <c r="AF143" i="53"/>
  <c r="AF145" i="53" s="1"/>
  <c r="AF150" i="53" s="1"/>
  <c r="AF152" i="53" s="1"/>
  <c r="DJ111" i="53"/>
  <c r="DA55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AF172" i="53" l="1"/>
  <c r="AF173" i="53" s="1"/>
  <c r="AF174" i="53" s="1"/>
  <c r="AF179" i="53" s="1"/>
  <c r="AF180" i="53" s="1"/>
  <c r="DL165" i="53" s="1"/>
  <c r="DL164" i="53"/>
  <c r="DK140" i="53"/>
  <c r="DG63" i="53"/>
  <c r="DJ112" i="53"/>
  <c r="DL111" i="53"/>
  <c r="CZ122" i="53"/>
  <c r="CZ120" i="53"/>
  <c r="DL10" i="53"/>
  <c r="DL16" i="53" s="1"/>
  <c r="DJ16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F101" i="53" s="1"/>
  <c r="DK73" i="53"/>
  <c r="DK156" i="53" s="1"/>
  <c r="DL66" i="53"/>
  <c r="DL73" i="53" s="1"/>
  <c r="CW63" i="53"/>
  <c r="CV101" i="53"/>
  <c r="CZ63" i="53"/>
  <c r="CZ118" i="53" s="1"/>
  <c r="DK95" i="53"/>
  <c r="DK148" i="53" s="1"/>
  <c r="DL75" i="53"/>
  <c r="DL95" i="53" s="1"/>
  <c r="DK118" i="53"/>
  <c r="DJ148" i="53" l="1"/>
  <c r="DL148" i="53"/>
  <c r="DL156" i="53"/>
  <c r="DJ140" i="53"/>
  <c r="DJ156" i="53"/>
  <c r="DF102" i="53"/>
  <c r="DD116" i="53"/>
  <c r="DD114" i="53"/>
  <c r="DB116" i="53"/>
  <c r="DB114" i="53"/>
  <c r="DF122" i="53"/>
  <c r="DF120" i="53"/>
  <c r="DF118" i="53"/>
  <c r="CX116" i="53"/>
  <c r="CX114" i="53"/>
  <c r="DL112" i="53"/>
  <c r="DJ120" i="53"/>
  <c r="DE101" i="53"/>
  <c r="DC101" i="53"/>
  <c r="DJ96" i="53"/>
  <c r="DJ101" i="53" s="1"/>
  <c r="DJ102" i="53" s="1"/>
  <c r="DJ122" i="53"/>
  <c r="DG101" i="53"/>
  <c r="DG96" i="53"/>
  <c r="DC102" i="53"/>
  <c r="DE102" i="53"/>
  <c r="DG16" i="53"/>
  <c r="DL61" i="53"/>
  <c r="DL63" i="53" s="1"/>
  <c r="DL140" i="53" s="1"/>
  <c r="DA63" i="53"/>
  <c r="CY101" i="53"/>
  <c r="DJ118" i="53"/>
  <c r="CZ101" i="53"/>
  <c r="CW101" i="53"/>
  <c r="CV102" i="53"/>
  <c r="CY102" i="53"/>
  <c r="DL120" i="53"/>
  <c r="DL122" i="53"/>
  <c r="DL96" i="53"/>
  <c r="DK120" i="53"/>
  <c r="DK96" i="53"/>
  <c r="DK101" i="53" s="1"/>
  <c r="DK102" i="53" s="1"/>
  <c r="DK122" i="53"/>
  <c r="DK124" i="53" l="1"/>
  <c r="DK132" i="53" s="1"/>
  <c r="DN103" i="53"/>
  <c r="DJ124" i="53"/>
  <c r="DJ132" i="53" s="1"/>
  <c r="DN104" i="53"/>
  <c r="DN105" i="53" s="1"/>
  <c r="CV114" i="53"/>
  <c r="CV116" i="53"/>
  <c r="DL118" i="53"/>
  <c r="DL101" i="53"/>
  <c r="DL102" i="53" s="1"/>
  <c r="DL124" i="53" s="1"/>
  <c r="DL132" i="53" s="1"/>
  <c r="CZ102" i="53"/>
  <c r="DA101" i="53"/>
  <c r="CW102" i="53"/>
  <c r="DK116" i="53"/>
  <c r="DK114" i="53"/>
  <c r="DJ116" i="53"/>
  <c r="DJ114" i="53"/>
  <c r="DL114" i="53" l="1"/>
  <c r="DL116" i="53"/>
  <c r="DF116" i="53"/>
  <c r="DF114" i="53"/>
  <c r="CZ114" i="53"/>
  <c r="CZ116" i="53"/>
  <c r="DG102" i="53"/>
  <c r="DA102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<sst xmlns="http://schemas.openxmlformats.org/spreadsheetml/2006/main" count="2346" uniqueCount="285">
  <si>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</si>
  <si>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</si>
  <si>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</si>
  <si>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</si>
  <si>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</si>
  <si>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</si>
  <si>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</si>
  <si>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</si>
  <si>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</si>
  <si>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</si>
  <si>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</si>
  <si>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</si>
  <si>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</si>
  <si>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</si>
  <si>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</si>
  <si>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</si>
  <si>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</si>
  <si>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</si>
  <si>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</si>
  <si>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</si>
  <si>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</si>
  <si>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</si>
  <si>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</si>
  <si>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</si>
  <si>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</si>
  <si>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</si>
  <si>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</si>
  <si>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</si>
  <si>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</si>
  <si>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</si>
  <si>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</si>
  <si>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</si>
  <si>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</si>
  <si>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</si>
  <si>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</si>
  <si>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</si>
  <si>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</si>
  <si>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</si>
  <si>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</si>
  <si>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</si>
  <si>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</si>
  <si>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</si>
  <si>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</si>
  <si>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</si>
  <si>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</si>
  <si>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</si>
  <si>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</si>
  <si>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</si>
  <si>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</si>
  <si>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</si>
  <si>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</si>
  <si>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</si>
  <si>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</si>
  <si>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</si>
  <si>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</si>
  <si>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</si>
  <si>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</si>
  <si>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</si>
  <si>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</si>
  <si>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</si>
  <si>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</si>
  <si>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</si>
  <si>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</si>
  <si>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</si>
  <si>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</si>
  <si>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</si>
  <si>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</si>
  <si>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</si>
  <si>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</si>
  <si>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</si>
  <si>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</si>
  <si>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</si>
  <si>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</si>
  <si>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</si>
  <si>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</si>
  <si>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</si>
  <si>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</si>
  <si>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</si>
  <si>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</si>
  <si>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</si>
  <si>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</si>
  <si>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</si>
  <si>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</si>
  <si>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</si>
  <si>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</si>
  <si>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</si>
  <si>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</si>
  <si>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</si>
  <si>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</si>
  <si>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</si>
  <si>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</si>
  <si>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</si>
  <si>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</si>
  <si>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</si>
  <si>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</si>
  <si>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</si>
  <si>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</si>
  <si>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</si>
  <si>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</si>
  <si>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</si>
  <si>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</si>
  <si>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</si>
  <si>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</si>
  <si>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</si>
  <si>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</si>
  <si>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</si>
  <si>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</si>
  <si>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</si>
  <si>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</si>
  <si>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</si>
  <si>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</si>
  <si>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</si>
  <si>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</si>
  <si>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</si>
  <si>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</si>
  <si>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</si>
  <si>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</si>
  <si>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</si>
  <si>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</si>
  <si>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</si>
  <si>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</si>
  <si>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</si>
  <si>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</si>
  <si>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</si>
  <si>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</si>
  <si>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</si>
  <si>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</si>
  <si>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</si>
  <si>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</si>
  <si>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</si>
  <si>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</si>
  <si>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</si>
  <si>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</si>
  <si>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</si>
  <si>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</si>
  <si>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</si>
  <si>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</si>
  <si>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</si>
  <si>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</si>
  <si>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</si>
  <si>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</si>
  <si>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</si>
  <si>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</si>
  <si>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</si>
  <si>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</si>
  <si>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</si>
  <si>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</si>
  <si>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</si>
  <si>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</si>
  <si>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</si>
  <si>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</si>
  <si>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</si>
  <si>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</si>
  <si>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</si>
  <si>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</si>
  <si>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</si>
  <si>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</si>
  <si>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</si>
  <si>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</si>
  <si>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</si>
  <si>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</si>
  <si>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</si>
  <si>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</si>
  <si>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</si>
  <si>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</si>
  <si>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</si>
  <si>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</si>
  <si>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</si>
  <si>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</si>
  <si>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</si>
  <si>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</si>
  <si>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</si>
  <si>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</si>
  <si>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</si>
  <si>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</si>
  <si>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</si>
  <si>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</si>
  <si>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</si>
  <si>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</si>
  <si>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</si>
  <si>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</si>
  <si>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</si>
  <si>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</si>
  <si>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</si>
  <si>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</si>
  <si>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</si>
  <si>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</si>
  <si>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Optima   </t>
  </si>
  <si>
    <t xml:space="preserve">Total United   </t>
  </si>
  <si>
    <t xml:space="preserve">Total Va Premier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</si>
  <si>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</si>
  <si>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</si>
  <si>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</si>
  <si>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</si>
  <si>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</si>
  <si>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</si>
  <si>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</si>
  <si>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</si>
  <si>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</si>
  <si>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</si>
  <si>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</si>
  <si>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</si>
  <si>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</si>
  <si>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</si>
  <si>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</si>
  <si>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</si>
  <si>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</si>
  <si>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</si>
  <si>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</si>
  <si>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</si>
  <si>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</si>
  <si>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</si>
  <si>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</si>
  <si>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</si>
  <si>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</si>
  <si>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</si>
  <si>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</si>
  <si>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</si>
  <si>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</si>
  <si>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</si>
  <si>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</si>
  <si>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</si>
  <si>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</si>
  <si>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</si>
  <si>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</si>
  <si>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</si>
  <si>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</si>
  <si>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</si>
  <si>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</si>
  <si>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</si>
  <si>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</si>
  <si>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</si>
  <si>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</si>
  <si>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</si>
  <si>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</si>
  <si>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</si>
  <si>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</si>
  <si>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</si>
  <si>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</si>
  <si>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</si>
  <si>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</si>
  <si>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</si>
  <si>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</si>
  <si>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</si>
  <si>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</si>
  <si>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</si>
  <si>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</si>
  <si>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</si>
  <si>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</si>
  <si>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</si>
  <si>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</si>
  <si>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</si>
  <si>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 xml:space="preserve">Total Molina </t>
  </si>
  <si>
    <t>https://myupdox.com/portal/fampracticeassociates/html/inbox.html</t>
  </si>
  <si>
    <t>Quarterly for JUL-SEP FY2023</t>
  </si>
  <si>
    <t>Total Aetna Jul-Sep Q1 FY23</t>
  </si>
  <si>
    <t>Total Anthem Jul-Sep Q1 FY23</t>
  </si>
  <si>
    <t>Total Molina Jul-Sep Q1 FY23</t>
  </si>
  <si>
    <t>Total Va Premier Jul-Sep Q1 FY23</t>
  </si>
  <si>
    <t>Total United Jul-Sep Q1 FY23</t>
  </si>
  <si>
    <t>Total Optima Jul-Sep Q1 FY23</t>
  </si>
  <si>
    <t>Medallion and CCC+ Combined Financial Results for FY2023</t>
  </si>
  <si>
    <t>Total Aetna Oct-Dec Q2 FY223</t>
  </si>
  <si>
    <t>Total Anthem Oct-Dec Q2 FY23</t>
  </si>
  <si>
    <t xml:space="preserve">Total Molina Oct-Dec Q2 FY23 </t>
  </si>
  <si>
    <t>Total Optima Oct-Dec Q2 FY23</t>
  </si>
  <si>
    <t xml:space="preserve">Total United Oct-Dec Q2 FY23 </t>
  </si>
  <si>
    <t>Total Va Premier Oct-Dec Q2 FY23</t>
  </si>
  <si>
    <t>Quarterly for JAN-MAR 2023</t>
  </si>
  <si>
    <t>CCC+ and Medallion Combined Totals SFY2023</t>
  </si>
  <si>
    <t>Total Aetna Apr-Jun 2023</t>
  </si>
  <si>
    <t>Total Anthem Apr-Jun 2023</t>
  </si>
  <si>
    <t>Total Molina Apr-Jun 2023</t>
  </si>
  <si>
    <t>Total Optima Apr-Jun 2023</t>
  </si>
  <si>
    <t>Total United Apr-Jun 2023</t>
  </si>
  <si>
    <t>Total Va Premier Apr-Jun 2023</t>
  </si>
  <si>
    <t>Quarterly for the Fiscal Year 2023</t>
  </si>
  <si>
    <t>Quarterly for APR-JUN 2023</t>
  </si>
  <si>
    <t>Quarterly for OCT-DEC FY2023</t>
  </si>
  <si>
    <t>Estimated MLR</t>
  </si>
  <si>
    <t>Estimated UG</t>
  </si>
  <si>
    <t>FY23 CCC+ and Medallion Combined Totals Fiscal YTD</t>
  </si>
  <si>
    <t>Medical  Loss Ratio Rebate/Payment</t>
  </si>
  <si>
    <t>Underwriting Gain Rebate/Payment</t>
  </si>
  <si>
    <t>MLR and UW Gain Refund Estimate - See Year-to-Date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</si>
</sst>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</numFmts>
  <fonts count="4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Arial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</borders>
  <cellStyleXfs count="73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48" fillId="0" borderId="0" applyFont="0" applyFill="0" applyBorder="0" applyAlignment="0" applyProtection="0"/>
  </cellStyleXfs>
  <cellXfs count="386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ill="1" applyBorder="1"/>
    <xf numFmtId="169" fontId="5" fillId="20" borderId="9" xfId="70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5" fillId="20" borderId="11" xfId="70" applyNumberFormat="1" applyFont="1" applyFill="1" applyBorder="1"/>
    <xf numFmtId="49" fontId="39" fillId="0" borderId="9" xfId="57" applyNumberFormat="1" applyFont="1" applyBorder="1" applyAlignment="1">
      <alignment horizontal="left" vertical="top"/>
    </xf>
    <xf numFmtId="0" fontId="39" fillId="0" borderId="9" xfId="57" applyFont="1" applyBorder="1"/>
    <xf numFmtId="0" fontId="39" fillId="0" borderId="9" xfId="0" applyFont="1" applyBorder="1" applyAlignment="1">
      <alignment vertical="top"/>
    </xf>
    <xf numFmtId="0" fontId="39" fillId="0" borderId="9" xfId="57" applyFont="1" applyBorder="1" applyAlignment="1">
      <alignment horizontal="left" vertical="top"/>
    </xf>
    <xf numFmtId="170" fontId="0" fillId="0" borderId="9" xfId="0" applyNumberFormat="1" applyBorder="1"/>
    <xf numFmtId="170" fontId="40" fillId="0" borderId="9" xfId="0" applyNumberFormat="1" applyFont="1" applyBorder="1"/>
    <xf numFmtId="0" fontId="39" fillId="0" borderId="9" xfId="0" applyFont="1" applyBorder="1" applyAlignment="1">
      <alignment horizontal="left" vertical="top"/>
    </xf>
    <xf numFmtId="0" fontId="0" fillId="0" borderId="9" xfId="0" applyBorder="1"/>
    <xf numFmtId="169" fontId="0" fillId="0" borderId="9" xfId="55" applyNumberFormat="1" applyFont="1" applyBorder="1"/>
    <xf numFmtId="164" fontId="39" fillId="0" borderId="9" xfId="58" applyNumberFormat="1" applyFont="1" applyFill="1" applyBorder="1" applyAlignment="1">
      <alignment vertical="top"/>
    </xf>
    <xf numFmtId="49" fontId="39" fillId="0" borderId="9" xfId="57" applyNumberFormat="1" applyFont="1" applyBorder="1" applyAlignment="1">
      <alignment vertical="top"/>
    </xf>
    <xf numFmtId="169" fontId="0" fillId="0" borderId="9" xfId="0" applyNumberFormat="1" applyBorder="1"/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vertical="top"/>
    </xf>
    <xf numFmtId="164" fontId="0" fillId="0" borderId="9" xfId="58" applyNumberFormat="1" applyFont="1" applyBorder="1"/>
    <xf numFmtId="164" fontId="41" fillId="0" borderId="9" xfId="0" applyNumberFormat="1" applyFont="1" applyBorder="1"/>
    <xf numFmtId="164" fontId="0" fillId="0" borderId="9" xfId="0" applyNumberFormat="1" applyBorder="1"/>
    <xf numFmtId="0" fontId="39" fillId="0" borderId="9" xfId="57" quotePrefix="1" applyFont="1" applyBorder="1" applyAlignment="1">
      <alignment horizontal="left" vertical="top"/>
    </xf>
    <xf numFmtId="0" fontId="0" fillId="0" borderId="9" xfId="0" applyBorder="1" applyAlignment="1">
      <alignment horizontal="right"/>
    </xf>
    <xf numFmtId="170" fontId="0" fillId="0" borderId="9" xfId="0" applyNumberFormat="1" applyBorder="1" applyAlignment="1">
      <alignment horizontal="left" indent="1"/>
    </xf>
    <xf numFmtId="0" fontId="39" fillId="0" borderId="16" xfId="0" applyFont="1" applyBorder="1" applyAlignment="1">
      <alignment vertical="top"/>
    </xf>
    <xf numFmtId="0" fontId="39" fillId="0" borderId="16" xfId="0" applyFont="1" applyBorder="1" applyAlignment="1">
      <alignment horizontal="left" vertical="top"/>
    </xf>
    <xf numFmtId="0" fontId="4" fillId="0" borderId="0" xfId="0" applyFont="1" applyAlignment="1">
      <alignment horizontal="left" vertical="center"/>
    </xf>
    <xf numFmtId="0" fontId="4" fillId="0" borderId="0" xfId="57" applyAlignment="1">
      <alignment horizontal="left" vertical="center"/>
    </xf>
    <xf numFmtId="0" fontId="4" fillId="0" borderId="0" xfId="0" applyFont="1" applyAlignment="1">
      <alignment vertical="center"/>
    </xf>
    <xf numFmtId="170" fontId="14" fillId="0" borderId="50" xfId="0" applyNumberFormat="1" applyFont="1" applyBorder="1"/>
    <xf numFmtId="170" fontId="42" fillId="0" borderId="51" xfId="0" applyNumberFormat="1" applyFont="1" applyBorder="1"/>
    <xf numFmtId="170" fontId="14" fillId="0" borderId="51" xfId="0" applyNumberFormat="1" applyFont="1" applyBorder="1"/>
    <xf numFmtId="49" fontId="4" fillId="0" borderId="0" xfId="57" applyNumberFormat="1" applyAlignment="1">
      <alignment horizontal="left" vertical="center"/>
    </xf>
    <xf numFmtId="0" fontId="4" fillId="0" borderId="0" xfId="57" applyAlignment="1">
      <alignment vertical="center"/>
    </xf>
    <xf numFmtId="170" fontId="14" fillId="0" borderId="51" xfId="0" applyNumberFormat="1" applyFont="1" applyBorder="1" applyAlignment="1">
      <alignment vertical="center"/>
    </xf>
    <xf numFmtId="164" fontId="14" fillId="0" borderId="52" xfId="58" applyNumberFormat="1" applyFont="1" applyBorder="1" applyAlignment="1">
      <alignment vertical="center"/>
    </xf>
    <xf numFmtId="44" fontId="14" fillId="0" borderId="51" xfId="0" applyNumberFormat="1" applyFont="1" applyBorder="1"/>
    <xf numFmtId="0" fontId="14" fillId="0" borderId="51" xfId="0" applyFont="1" applyBorder="1"/>
    <xf numFmtId="164" fontId="4" fillId="0" borderId="51" xfId="69" applyNumberFormat="1" applyFont="1" applyFill="1" applyBorder="1" applyAlignment="1" applyProtection="1">
      <alignment horizontal="right" vertical="center"/>
    </xf>
    <xf numFmtId="10" fontId="5" fillId="0" borderId="51" xfId="69" applyNumberFormat="1" applyFont="1" applyFill="1" applyBorder="1" applyAlignment="1" applyProtection="1">
      <alignment horizontal="right" vertical="center"/>
    </xf>
    <xf numFmtId="170" fontId="44" fillId="0" borderId="53" xfId="69" applyNumberFormat="1" applyFont="1" applyFill="1" applyBorder="1" applyAlignment="1" applyProtection="1">
      <alignment horizontal="right" vertical="center"/>
    </xf>
    <xf numFmtId="0" fontId="9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5" fillId="0" borderId="0" xfId="0" applyFont="1"/>
    <xf numFmtId="0" fontId="4" fillId="0" borderId="0" xfId="0" applyFont="1" applyAlignment="1">
      <alignment vertical="top"/>
    </xf>
    <xf numFmtId="0" fontId="9" fillId="0" borderId="43" xfId="0" applyFont="1" applyBorder="1" applyAlignment="1">
      <alignment horizontal="left" vertical="top"/>
    </xf>
    <xf numFmtId="0" fontId="4" fillId="0" borderId="54" xfId="0" applyFont="1" applyBorder="1" applyAlignment="1">
      <alignment vertical="top"/>
    </xf>
    <xf numFmtId="0" fontId="46" fillId="0" borderId="55" xfId="0" applyFont="1" applyBorder="1" applyAlignment="1">
      <alignment horizontal="center" wrapText="1"/>
    </xf>
    <xf numFmtId="0" fontId="46" fillId="0" borderId="56" xfId="0" applyFont="1" applyBorder="1" applyAlignment="1">
      <alignment horizontal="center" wrapText="1"/>
    </xf>
    <xf numFmtId="0" fontId="45" fillId="0" borderId="9" xfId="0" applyFont="1" applyBorder="1"/>
    <xf numFmtId="0" fontId="4" fillId="0" borderId="55" xfId="0" applyFont="1" applyBorder="1" applyAlignment="1">
      <alignment horizontal="center" vertical="top"/>
    </xf>
    <xf numFmtId="0" fontId="47" fillId="0" borderId="56" xfId="0" applyFont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5" xfId="55" applyNumberFormat="1" applyFont="1" applyFill="1" applyBorder="1" applyAlignment="1">
      <alignment horizontal="center" vertical="top"/>
    </xf>
    <xf numFmtId="164" fontId="4" fillId="0" borderId="56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/>
    <xf numFmtId="169" fontId="4" fillId="0" borderId="57" xfId="55" applyNumberFormat="1" applyFont="1" applyFill="1" applyBorder="1" applyAlignment="1">
      <alignment horizontal="center" vertical="top"/>
    </xf>
    <xf numFmtId="164" fontId="4" fillId="0" borderId="58" xfId="58" applyNumberFormat="1" applyFont="1" applyFill="1" applyBorder="1" applyAlignment="1">
      <alignment horizontal="center" vertical="top"/>
    </xf>
    <xf numFmtId="3" fontId="45" fillId="0" borderId="0" xfId="0" applyNumberFormat="1" applyFont="1"/>
    <xf numFmtId="170" fontId="4" fillId="0" borderId="0" xfId="0" applyNumberFormat="1" applyFont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9" xfId="0" applyBorder="1"/>
    <xf numFmtId="167" fontId="21" fillId="0" borderId="60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70" fontId="43" fillId="0" borderId="16" xfId="0" applyNumberFormat="1" applyFont="1" applyBorder="1" applyAlignment="1">
      <alignment horizontal="left" indent="1"/>
    </xf>
    <xf numFmtId="167" fontId="2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64" xfId="0" applyNumberFormat="1" applyFont="1" applyBorder="1" applyAlignment="1" applyProtection="1">
      <alignment horizontal="center"/>
      <protection hidden="1"/>
    </xf>
    <xf numFmtId="169" fontId="22" fillId="0" borderId="13" xfId="7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170" fontId="4" fillId="0" borderId="60" xfId="0" applyNumberFormat="1" applyFont="1" applyBorder="1"/>
    <xf numFmtId="169" fontId="21" fillId="0" borderId="9" xfId="70" applyNumberFormat="1" applyFont="1" applyBorder="1"/>
    <xf numFmtId="169" fontId="21" fillId="0" borderId="14" xfId="70" applyNumberFormat="1" applyFont="1" applyBorder="1"/>
    <xf numFmtId="164" fontId="30" fillId="0" borderId="9" xfId="58" applyNumberFormat="1" applyFont="1" applyBorder="1" applyAlignment="1" applyProtection="1">
      <alignment horizontal="center"/>
      <protection hidden="1"/>
    </xf>
    <xf numFmtId="164" fontId="30" fillId="0" borderId="9" xfId="0" applyNumberFormat="1" applyFont="1" applyBorder="1" applyAlignment="1" applyProtection="1">
      <alignment horizontal="center"/>
      <protection hidden="1"/>
    </xf>
    <xf numFmtId="167" fontId="30" fillId="0" borderId="12" xfId="0" applyNumberFormat="1" applyFont="1" applyBorder="1" applyAlignment="1" applyProtection="1">
      <alignment horizontal="center"/>
      <protection hidden="1"/>
    </xf>
    <xf numFmtId="164" fontId="30" fillId="0" borderId="12" xfId="58" applyNumberFormat="1" applyFont="1" applyBorder="1" applyAlignment="1" applyProtection="1">
      <alignment horizontal="center"/>
      <protection hidden="1"/>
    </xf>
    <xf numFmtId="167" fontId="30" fillId="0" borderId="13" xfId="0" applyNumberFormat="1" applyFont="1" applyBorder="1" applyAlignment="1" applyProtection="1">
      <alignment horizontal="center"/>
      <protection hidden="1"/>
    </xf>
    <xf numFmtId="164" fontId="30" fillId="0" borderId="13" xfId="58" applyNumberFormat="1" applyFont="1" applyBorder="1" applyAlignment="1" applyProtection="1">
      <alignment horizontal="center"/>
      <protection hidden="1"/>
    </xf>
    <xf numFmtId="167" fontId="18" fillId="5" borderId="9" xfId="0" applyNumberFormat="1" applyFont="1" applyFill="1" applyBorder="1" applyAlignment="1" applyProtection="1">
      <alignment horizontal="center"/>
      <protection hidden="1"/>
    </xf>
    <xf numFmtId="168" fontId="18" fillId="5" borderId="4" xfId="0" applyNumberFormat="1" applyFont="1" applyFill="1" applyBorder="1" applyAlignment="1" applyProtection="1">
      <alignment horizontal="center"/>
      <protection hidden="1"/>
    </xf>
    <xf numFmtId="3" fontId="4" fillId="0" borderId="0" xfId="0" applyNumberFormat="1" applyFont="1"/>
    <xf numFmtId="0" fontId="9" fillId="18" borderId="61" xfId="0" applyFont="1" applyFill="1" applyBorder="1"/>
    <xf numFmtId="167" fontId="5" fillId="18" borderId="62" xfId="0" applyNumberFormat="1" applyFont="1" applyFill="1" applyBorder="1"/>
    <xf numFmtId="167" fontId="5" fillId="18" borderId="63" xfId="0" applyNumberFormat="1" applyFont="1" applyFill="1" applyBorder="1"/>
    <xf numFmtId="44" fontId="5" fillId="18" borderId="9" xfId="72" applyFont="1" applyFill="1" applyBorder="1"/>
    <xf numFmtId="44" fontId="5" fillId="18" borderId="14" xfId="72" applyFont="1" applyFill="1" applyBorder="1"/>
    <xf numFmtId="170" fontId="5" fillId="18" borderId="9" xfId="72" applyNumberFormat="1" applyFont="1" applyFill="1" applyBorder="1"/>
    <xf numFmtId="170" fontId="5" fillId="18" borderId="14" xfId="72" applyNumberFormat="1" applyFont="1" applyFill="1" applyBorder="1"/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</cellXfs>
  <cellStyles count="73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" xfId="72" builtinId="4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FBD805"/>
      <color rgb="FF3FFF3F"/>
      <color rgb="FF00FF00"/>
      <color rgb="FFCC00CC"/>
      <color rgb="FFE5B3BE"/>
      <color rgb="FFFFFFD1"/>
      <color rgb="FFECF8F8"/>
      <color rgb="FFFC1048"/>
      <color rgb="FFE8E8E8"/>
      <color rgb="FFDCF4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H&amp;B/Government/LOULAX/2013/August%20Dental%20Rate%20Setting/Workpapers/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%20Compliance/Lauterbach,%20Joanne/Legal%20View%20Statements/JS%20Dec%2008/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hcp/sop02/bh/z2y5/Prg_Chg/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F\H&amp;W\Virginia\17MLTSS\Workpapers\PCC%20Model\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bas\HC\Virginia\15Cap\Workpapers\PCC%20Model\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bas\HC\Virginia\15Cap\Workpapers\PCC%20Model%20(Dec%202014%20thru%20June%202015)\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HSC%20Pharmacy%20Projects/MAC%20Projects/MAC%20Files/Missouri/October%202011/October%205,%202011/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ghcp/Pharmacy%202009/Pennsylvania/MAC%20updates/April%202009/April%2028,%202009/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gela-ferkul/Local%20Settings/Temporary%20Internet%20Files/OLK1EA/April%202009/April%2030,%202009/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hcp/Pharmacy%202009/North%20Carolina/MAC%20Updates/October%202009/October%2014,%202009/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_Clients/S/Schneider%20Electric%20USA/2014/WIP/Data/LOB%201%20-%20EGWP/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son-Wahlman/Local%20Settings/Temporary%20Internet%20Files/OLK63/Reinvestment/06012004%20rein%20mp%20peer/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gela-ferkul/Local%20Settings/Temporary%20Internet%20Files/OLK1EA/July%202009/July%209,%202009/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F\H&amp;W\Virginia\17Cap\Workpapers\PCC%20Model\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bas\HC\Virginia\15Cap\Workpapers\PCC%20Model\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bas\HC\Virginia\16Cap\Workpapers\PCC%20Model\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DO198"/>
  <sheetViews>
    <sheetView tabSelected="1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164" sqref="F164"/>
    </sheetView>
  </sheetViews>
  <sheetFormatPr defaultColWidth="9.140625" defaultRowHeight="12.75"/>
  <cols>
    <col min="1" max="1" width="3.28515625" style="1" customWidth="1"/>
    <col min="2" max="2" width="61.42578125" style="1" customWidth="1"/>
    <col min="3" max="3" width="0.140625" style="1" customWidth="1"/>
    <col min="4" max="4" width="17.85546875" style="1" bestFit="1" customWidth="1"/>
    <col min="5" max="5" width="10.42578125" style="1" customWidth="1"/>
    <col min="6" max="6" width="13.8554687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customWidth="1"/>
    <col min="11" max="11" width="8.42578125" style="1" bestFit="1" customWidth="1"/>
    <col min="12" max="12" width="14.5703125" style="1" bestFit="1" customWidth="1"/>
    <col min="13" max="13" width="10.5703125" style="1" customWidth="1"/>
    <col min="14" max="14" width="15.7109375" style="1" bestFit="1" customWidth="1"/>
    <col min="15" max="15" width="10.7109375" style="1" customWidth="1"/>
    <col min="16" max="16" width="16.28515625" style="1" customWidth="1"/>
    <col min="17" max="17" width="15.28515625" style="1" bestFit="1" customWidth="1"/>
    <col min="18" max="18" width="16.140625" style="1" customWidth="1"/>
    <col min="19" max="19" width="2.140625" style="1" customWidth="1"/>
    <col min="20" max="20" width="17.5703125" style="1" customWidth="1"/>
    <col min="21" max="21" width="13" style="1" customWidth="1"/>
    <col min="22" max="25" width="15" style="1" customWidth="1"/>
    <col min="26" max="26" width="16.2851562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2" width="16.7109375" style="1" bestFit="1" customWidth="1"/>
    <col min="33" max="34" width="15" style="1" customWidth="1"/>
    <col min="35" max="35" width="2.28515625" style="1" customWidth="1"/>
    <col min="36" max="36" width="16.28515625" style="1" bestFit="1" customWidth="1"/>
    <col min="37" max="39" width="15" style="1" customWidth="1"/>
    <col min="40" max="40" width="15.7109375" style="1" bestFit="1" customWidth="1"/>
    <col min="41" max="41" width="15" style="1" customWidth="1"/>
    <col min="42" max="42" width="16.28515625" style="1" bestFit="1" customWidth="1"/>
    <col min="43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6.28515625" style="1" bestFit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3" width="13.5703125" style="1" customWidth="1"/>
    <col min="64" max="64" width="16.7109375" style="1" bestFit="1" customWidth="1"/>
    <col min="65" max="65" width="15.28515625" style="1" bestFit="1" customWidth="1"/>
    <col min="66" max="66" width="15" style="1" bestFit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73" width="15.28515625" style="1" customWidth="1"/>
    <col min="74" max="74" width="16.28515625" style="1" bestFit="1" customWidth="1"/>
    <col min="75" max="79" width="15.28515625" style="1" customWidth="1"/>
    <col min="80" max="80" width="16.7109375" style="1" bestFit="1" customWidth="1"/>
    <col min="81" max="82" width="15.28515625" style="1" customWidth="1"/>
    <col min="83" max="83" width="1.7109375" style="1" customWidth="1"/>
    <col min="84" max="84" width="19.140625" style="1" customWidth="1"/>
    <col min="85" max="85" width="14.7109375" style="1" customWidth="1"/>
    <col min="86" max="86" width="19.140625" style="1" customWidth="1"/>
    <col min="87" max="87" width="14" style="1" customWidth="1"/>
    <col min="88" max="88" width="19.140625" style="1" customWidth="1"/>
    <col min="89" max="89" width="13.5703125" style="1" customWidth="1"/>
    <col min="90" max="90" width="16" style="1" customWidth="1"/>
    <col min="91" max="91" width="13.5703125" style="1" customWidth="1"/>
    <col min="92" max="92" width="16.140625" style="1" customWidth="1"/>
    <col min="93" max="93" width="13.5703125" style="1" customWidth="1"/>
    <col min="94" max="94" width="17.140625" style="1" customWidth="1"/>
    <col min="95" max="95" width="13.5703125" style="1" customWidth="1"/>
    <col min="96" max="96" width="16.7109375" style="1" bestFit="1" customWidth="1"/>
    <col min="97" max="98" width="15.7109375" style="1" customWidth="1"/>
    <col min="99" max="99" width="2.140625" style="1" customWidth="1"/>
    <col min="100" max="103" width="18.5703125" style="1" customWidth="1"/>
    <col min="104" max="104" width="15.140625" style="1" customWidth="1"/>
    <col min="105" max="111" width="18.28515625" style="1" customWidth="1"/>
    <col min="112" max="112" width="4.42578125" style="1" customWidth="1"/>
    <col min="113" max="113" width="61.28515625" customWidth="1"/>
    <col min="114" max="115" width="16" style="1" customWidth="1"/>
    <col min="116" max="116" width="17.42578125" style="1" customWidth="1"/>
    <col min="117" max="117" width="7.85546875" customWidth="1"/>
    <col min="118" max="118" width="18.28515625" style="1" customWidth="1"/>
    <col min="119" max="119" width="14" style="1" customWidth="1"/>
    <col min="120" max="16384" width="9.140625" style="1"/>
  </cols>
  <sheetData>
    <row r="1" spans="1:119" ht="19.5" thickBot="1">
      <c r="A1" s="21" t="s">
        <v>276</v>
      </c>
      <c r="B1" s="22"/>
      <c r="C1" s="360" t="s">
        <v>261</v>
      </c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2"/>
    </row>
    <row r="2" spans="1:119" s="20" customFormat="1" ht="21.75" thickBot="1">
      <c r="A2" s="23" t="s">
        <v>14</v>
      </c>
      <c r="B2" s="22"/>
      <c r="D2" s="363" t="s">
        <v>150</v>
      </c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5"/>
      <c r="S2" s="185"/>
      <c r="T2" s="366" t="s">
        <v>151</v>
      </c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5"/>
      <c r="AI2" s="186"/>
      <c r="AJ2" s="366" t="s">
        <v>196</v>
      </c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5"/>
      <c r="AY2" s="186"/>
      <c r="AZ2" s="366" t="s">
        <v>155</v>
      </c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O2" s="186"/>
      <c r="BP2" s="366" t="s">
        <v>156</v>
      </c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5"/>
      <c r="CE2" s="186"/>
      <c r="CF2" s="366" t="s">
        <v>157</v>
      </c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7"/>
      <c r="DI2"/>
      <c r="DM2"/>
    </row>
    <row r="3" spans="1:119" s="19" customFormat="1" ht="16.5" thickBot="1">
      <c r="A3" s="18" t="s">
        <v>18</v>
      </c>
      <c r="B3" s="24"/>
      <c r="C3" s="109"/>
      <c r="D3" s="371" t="s">
        <v>130</v>
      </c>
      <c r="E3" s="372"/>
      <c r="F3" s="372"/>
      <c r="G3" s="372"/>
      <c r="H3" s="372"/>
      <c r="I3" s="372"/>
      <c r="J3" s="371" t="s">
        <v>129</v>
      </c>
      <c r="K3" s="372"/>
      <c r="L3" s="372"/>
      <c r="M3" s="372"/>
      <c r="N3" s="372"/>
      <c r="O3" s="373"/>
      <c r="P3" s="368" t="s">
        <v>185</v>
      </c>
      <c r="Q3" s="369"/>
      <c r="R3" s="370"/>
      <c r="S3" s="187"/>
      <c r="T3" s="371" t="s">
        <v>128</v>
      </c>
      <c r="U3" s="372"/>
      <c r="V3" s="372"/>
      <c r="W3" s="372"/>
      <c r="X3" s="372"/>
      <c r="Y3" s="373"/>
      <c r="Z3" s="372" t="s">
        <v>127</v>
      </c>
      <c r="AA3" s="372"/>
      <c r="AB3" s="372"/>
      <c r="AC3" s="372"/>
      <c r="AD3" s="372"/>
      <c r="AE3" s="373"/>
      <c r="AF3" s="368" t="s">
        <v>186</v>
      </c>
      <c r="AG3" s="369"/>
      <c r="AH3" s="370"/>
      <c r="AI3" s="188"/>
      <c r="AJ3" s="374" t="s">
        <v>197</v>
      </c>
      <c r="AK3" s="372"/>
      <c r="AL3" s="372"/>
      <c r="AM3" s="372"/>
      <c r="AN3" s="372"/>
      <c r="AO3" s="373"/>
      <c r="AP3" s="374" t="s">
        <v>198</v>
      </c>
      <c r="AQ3" s="372"/>
      <c r="AR3" s="372"/>
      <c r="AS3" s="372"/>
      <c r="AT3" s="372"/>
      <c r="AU3" s="373"/>
      <c r="AV3" s="368" t="s">
        <v>205</v>
      </c>
      <c r="AW3" s="369"/>
      <c r="AX3" s="370"/>
      <c r="AY3" s="188"/>
      <c r="AZ3" s="374" t="s">
        <v>137</v>
      </c>
      <c r="BA3" s="372"/>
      <c r="BB3" s="372"/>
      <c r="BC3" s="372"/>
      <c r="BD3" s="372"/>
      <c r="BE3" s="373"/>
      <c r="BF3" s="374" t="s">
        <v>138</v>
      </c>
      <c r="BG3" s="372"/>
      <c r="BH3" s="372"/>
      <c r="BI3" s="372"/>
      <c r="BJ3" s="372"/>
      <c r="BK3" s="373"/>
      <c r="BL3" s="368" t="s">
        <v>187</v>
      </c>
      <c r="BM3" s="369"/>
      <c r="BN3" s="370"/>
      <c r="BO3" s="188"/>
      <c r="BP3" s="374" t="s">
        <v>135</v>
      </c>
      <c r="BQ3" s="372"/>
      <c r="BR3" s="372"/>
      <c r="BS3" s="372"/>
      <c r="BT3" s="372"/>
      <c r="BU3" s="373"/>
      <c r="BV3" s="374" t="s">
        <v>136</v>
      </c>
      <c r="BW3" s="372"/>
      <c r="BX3" s="372"/>
      <c r="BY3" s="372"/>
      <c r="BZ3" s="372"/>
      <c r="CA3" s="373"/>
      <c r="CB3" s="368" t="s">
        <v>188</v>
      </c>
      <c r="CC3" s="369"/>
      <c r="CD3" s="370"/>
      <c r="CE3" s="188"/>
      <c r="CF3" s="374" t="s">
        <v>139</v>
      </c>
      <c r="CG3" s="372"/>
      <c r="CH3" s="372"/>
      <c r="CI3" s="372"/>
      <c r="CJ3" s="372"/>
      <c r="CK3" s="373"/>
      <c r="CL3" s="374" t="s">
        <v>140</v>
      </c>
      <c r="CM3" s="372"/>
      <c r="CN3" s="372"/>
      <c r="CO3" s="372"/>
      <c r="CP3" s="372"/>
      <c r="CQ3" s="373"/>
      <c r="CR3" s="368" t="s">
        <v>189</v>
      </c>
      <c r="CS3" s="369"/>
      <c r="CT3" s="385"/>
      <c r="CV3" s="375" t="s">
        <v>141</v>
      </c>
      <c r="CW3" s="376"/>
      <c r="CX3" s="376"/>
      <c r="CY3" s="376"/>
      <c r="CZ3" s="376"/>
      <c r="DA3" s="377"/>
      <c r="DB3" s="378" t="s">
        <v>142</v>
      </c>
      <c r="DC3" s="376"/>
      <c r="DD3" s="376"/>
      <c r="DE3" s="376"/>
      <c r="DF3" s="376"/>
      <c r="DG3" s="377"/>
      <c r="DH3" s="158"/>
      <c r="DI3" s="379" t="s">
        <v>281</v>
      </c>
      <c r="DJ3" s="380"/>
      <c r="DK3" s="380"/>
      <c r="DL3" s="381"/>
      <c r="DM3"/>
    </row>
    <row r="4" spans="1:119" s="12" customFormat="1" ht="13.5" customHeight="1" thickBot="1">
      <c r="B4"/>
      <c r="D4" s="16">
        <v>1044</v>
      </c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2"/>
      <c r="DJ4" s="383"/>
      <c r="DK4" s="383"/>
      <c r="DL4" s="384"/>
      <c r="DM4"/>
    </row>
    <row r="5" spans="1:119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32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15" customHeight="1">
      <c r="A8" s="26"/>
      <c r="B8" s="26" t="s">
        <v>15</v>
      </c>
      <c r="C8" s="34"/>
      <c r="D8" s="35">
        <f>+'JUL-SEP 2022'!D8+'OCT-DEC 2022'!D8+'JAN-MAR 2023'!D8+'APR-JUN 2023'!D8</f>
        <v>975821982</v>
      </c>
      <c r="E8" s="36"/>
      <c r="F8" s="36">
        <f>+'JUL-SEP 2022'!F8+'OCT-DEC 2022'!F8+'JAN-MAR 2023'!F8+'APR-JUN 2023'!F8</f>
        <v>284699744</v>
      </c>
      <c r="G8" s="36"/>
      <c r="H8" s="36">
        <f>+D8+F8</f>
        <v>1260521726</v>
      </c>
      <c r="I8" s="203"/>
      <c r="J8" s="38">
        <f>+'JUL-SEP 2022'!J8+'OCT-DEC 2022'!J8+'JAN-MAR 2023'!J8+'APR-JUN 2023'!J8</f>
        <v>548991136</v>
      </c>
      <c r="K8" s="36"/>
      <c r="L8" s="36">
        <f>+'JUL-SEP 2022'!L8+'OCT-DEC 2022'!L8+'JAN-MAR 2023'!L8+'APR-JUN 2023'!L8</f>
        <v>880772985</v>
      </c>
      <c r="M8" s="36"/>
      <c r="N8" s="36">
        <f>+J8+L8</f>
        <v>1429764121</v>
      </c>
      <c r="O8" s="37"/>
      <c r="P8" s="116">
        <f>+D8+J8</f>
        <v>1524813118</v>
      </c>
      <c r="Q8" s="117">
        <f>+F8+L8</f>
        <v>1165472729</v>
      </c>
      <c r="R8" s="118">
        <f>+P8+Q8</f>
        <v>2690285847</v>
      </c>
      <c r="S8" s="32"/>
      <c r="T8" s="38">
        <f>+'JUL-SEP 2022'!T8+'OCT-DEC 2022'!T8+'JAN-MAR 2023'!T8+'APR-JUN 2023'!T8</f>
        <v>1736724424.6789999</v>
      </c>
      <c r="U8" s="36"/>
      <c r="V8" s="36">
        <f>+'JUL-SEP 2022'!V8+'OCT-DEC 2022'!V8+'JAN-MAR 2023'!V8+'APR-JUN 2023'!V8</f>
        <v>498692195.15599996</v>
      </c>
      <c r="W8" s="36"/>
      <c r="X8" s="36">
        <f>+T8+V8</f>
        <v>2235416619.835</v>
      </c>
      <c r="Y8" s="37"/>
      <c r="Z8" s="244">
        <f>+'OCT-DEC 2022'!Z8+'JUL-SEP 2022'!Z8+'JAN-MAR 2023'!Z8+'APR-JUN 2023'!Z8</f>
        <v>1116501027.9669981</v>
      </c>
      <c r="AA8" s="36"/>
      <c r="AB8" s="36">
        <f>+'OCT-DEC 2022'!AB8+'JUL-SEP 2022'!AB8+'JAN-MAR 2023'!AB8+'APR-JUN 2023'!AB8</f>
        <v>860686061.78800023</v>
      </c>
      <c r="AC8" s="36"/>
      <c r="AD8" s="36">
        <f>+Z8+AB8</f>
        <v>1977187089.7549982</v>
      </c>
      <c r="AE8" s="37"/>
      <c r="AF8" s="116">
        <f>+T8+Z8</f>
        <v>2853225452.645998</v>
      </c>
      <c r="AG8" s="117">
        <f>+V8+AB8</f>
        <v>1359378256.9440002</v>
      </c>
      <c r="AH8" s="118">
        <f>+AF8+AG8</f>
        <v>4212603709.5899982</v>
      </c>
      <c r="AI8" s="32"/>
      <c r="AJ8" s="35">
        <f>+'OCT-DEC 2022'!AJ8+'JUL-SEP 2022'!AJ8+'JAN-MAR 2023'!AJ8+'APR-JUN 2023'!AJ8</f>
        <v>492474267.16000009</v>
      </c>
      <c r="AK8" s="36"/>
      <c r="AL8" s="36">
        <f>+'OCT-DEC 2022'!AL8+'JUL-SEP 2022'!AL8+'JAN-MAR 2023'!AL8+'APR-JUN 2023'!AL8</f>
        <v>207445840.16</v>
      </c>
      <c r="AM8" s="36"/>
      <c r="AN8" s="36">
        <f>+AJ8+AL8</f>
        <v>699920107.32000005</v>
      </c>
      <c r="AO8" s="37"/>
      <c r="AP8" s="36">
        <f>+'OCT-DEC 2022'!AP8+'JUL-SEP 2022'!AP8+'JAN-MAR 2023'!AP8+'APR-JUN 2023'!AP8</f>
        <v>185443630.85331947</v>
      </c>
      <c r="AQ8" s="36"/>
      <c r="AR8" s="36">
        <f>+'OCT-DEC 2022'!AR8+'JUL-SEP 2022'!AR8+'JAN-MAR 2023'!AR8+'APR-JUN 2023'!AR8</f>
        <v>284226615.69000006</v>
      </c>
      <c r="AS8" s="36"/>
      <c r="AT8" s="36">
        <f>+AP8+AR8</f>
        <v>469670246.54331952</v>
      </c>
      <c r="AU8" s="37"/>
      <c r="AV8" s="116">
        <f>+AJ8+AP8</f>
        <v>677917898.01331949</v>
      </c>
      <c r="AW8" s="117">
        <f>+AL8+AR8</f>
        <v>491672455.85000002</v>
      </c>
      <c r="AX8" s="118">
        <f>+AV8+AW8</f>
        <v>1169590353.8633194</v>
      </c>
      <c r="AY8" s="32"/>
      <c r="AZ8" s="35">
        <f>+'OCT-DEC 2022'!AZ8+'JUL-SEP 2022'!AZ8+'JAN-MAR 2023'!AZ8+'APR-JUN 2023'!AZ8</f>
        <v>970620143.75509882</v>
      </c>
      <c r="BA8" s="36"/>
      <c r="BB8" s="36">
        <f>+'OCT-DEC 2022'!BB8+'JUL-SEP 2022'!BB8+'JAN-MAR 2023'!BB8+'APR-JUN 2023'!BB8</f>
        <v>315688802.04490155</v>
      </c>
      <c r="BC8" s="36"/>
      <c r="BD8" s="36">
        <f>+AZ8+BB8</f>
        <v>1286308945.8000004</v>
      </c>
      <c r="BE8" s="37"/>
      <c r="BF8" s="38">
        <f>+'OCT-DEC 2022'!BF8+'JUL-SEP 2022'!BF8+'JAN-MAR 2023'!BF8+'APR-JUN 2023'!BF8</f>
        <v>726239638.25206327</v>
      </c>
      <c r="BG8" s="36"/>
      <c r="BH8" s="36">
        <f>+'OCT-DEC 2022'!BH8+'JUL-SEP 2022'!BH8+'JAN-MAR 2023'!BH8+'APR-JUN 2023'!BH8</f>
        <v>792864817.4179368</v>
      </c>
      <c r="BI8" s="36"/>
      <c r="BJ8" s="36">
        <f>+BF8+BH8</f>
        <v>1519104455.6700001</v>
      </c>
      <c r="BK8" s="37"/>
      <c r="BL8" s="116">
        <f>+AZ8+BF8</f>
        <v>1696859782.0071621</v>
      </c>
      <c r="BM8" s="117">
        <f>+BB8+BH8</f>
        <v>1108553619.4628384</v>
      </c>
      <c r="BN8" s="118">
        <f>+BL8+BM8</f>
        <v>2805413401.4700003</v>
      </c>
      <c r="BO8" s="32"/>
      <c r="BP8" s="35">
        <f>+'OCT-DEC 2022'!BP8+'JUL-SEP 2022'!BP8+'JAN-MAR 2023'!BP8+'APR-JUN 2023'!BP8</f>
        <v>734097909.9800005</v>
      </c>
      <c r="BQ8" s="36"/>
      <c r="BR8" s="36">
        <f>+'OCT-DEC 2022'!BR8+'JUL-SEP 2022'!BR8+'JAN-MAR 2023'!BR8+'APR-JUN 2023'!BR8</f>
        <v>176695542.88</v>
      </c>
      <c r="BS8" s="36"/>
      <c r="BT8" s="36">
        <f>+BP8+BR8</f>
        <v>910793452.86000049</v>
      </c>
      <c r="BU8" s="37"/>
      <c r="BV8" s="38">
        <f>+'OCT-DEC 2022'!BV8+'JUL-SEP 2022'!BV8+'JAN-MAR 2023'!BV8+'APR-JUN 2023'!BV8</f>
        <v>305760531.89000022</v>
      </c>
      <c r="BW8" s="36"/>
      <c r="BX8" s="36">
        <f>+'OCT-DEC 2022'!BX8+'JUL-SEP 2022'!BX8+'JAN-MAR 2023'!BX8+'APR-JUN 2023'!BX8</f>
        <v>409845976.50999993</v>
      </c>
      <c r="BY8" s="36"/>
      <c r="BZ8" s="36">
        <f>+BV8+BX8</f>
        <v>715606508.4000001</v>
      </c>
      <c r="CA8" s="37"/>
      <c r="CB8" s="116">
        <f>+BP8+BV8</f>
        <v>1039858441.8700007</v>
      </c>
      <c r="CC8" s="117">
        <f>+BR8+BX8</f>
        <v>586541519.38999987</v>
      </c>
      <c r="CD8" s="118">
        <f>+CB8+CC8</f>
        <v>1626399961.2600007</v>
      </c>
      <c r="CE8" s="32"/>
      <c r="CF8" s="35">
        <f>+'OCT-DEC 2022'!CF8+'JUL-SEP 2022'!CF8+'JAN-MAR 2023'!CF8+'APR-JUN 2023'!CF8</f>
        <v>1033998759.1116585</v>
      </c>
      <c r="CG8" s="36"/>
      <c r="CH8" s="36">
        <f>+'OCT-DEC 2022'!CH8+'JUL-SEP 2022'!CH8+'JAN-MAR 2023'!CH8+'APR-JUN 2023'!CH8</f>
        <v>227665824.71834153</v>
      </c>
      <c r="CI8" s="36"/>
      <c r="CJ8" s="36">
        <f>+CF8+CH8</f>
        <v>1261664583.8299999</v>
      </c>
      <c r="CK8" s="37"/>
      <c r="CL8" s="38">
        <f>+'OCT-DEC 2022'!CL8+'JUL-SEP 2022'!CL8+'JAN-MAR 2023'!CL8+'APR-JUN 2023'!CL8</f>
        <v>619449354.02530777</v>
      </c>
      <c r="CM8" s="36"/>
      <c r="CN8" s="36">
        <f>+'OCT-DEC 2022'!CN8+'JUL-SEP 2022'!CN8+'JAN-MAR 2023'!CN8+'APR-JUN 2023'!CN8</f>
        <v>683719994.0246923</v>
      </c>
      <c r="CO8" s="36"/>
      <c r="CP8" s="36">
        <f>+CL8+CN8</f>
        <v>1303169348.0500002</v>
      </c>
      <c r="CQ8" s="37"/>
      <c r="CR8" s="116">
        <f>+CF8+CL8</f>
        <v>1653448113.1369662</v>
      </c>
      <c r="CS8" s="117">
        <f>+CH8+CN8</f>
        <v>911385818.74303389</v>
      </c>
      <c r="CT8" s="118">
        <f>+CR8+CS8</f>
        <v>2564833931.8800001</v>
      </c>
      <c r="CU8" s="32"/>
      <c r="CV8" s="38">
        <f t="shared" ref="CV8:CV15" si="0">+D8+T8+AJ8+AZ8+BP8+CF8</f>
        <v>5943737486.6857567</v>
      </c>
      <c r="CW8" s="36"/>
      <c r="CX8" s="36">
        <f t="shared" ref="CX8:CX15" si="1">+F8+V8+AL8+BB8+BR8+CH8</f>
        <v>1710887948.9592431</v>
      </c>
      <c r="CY8" s="39"/>
      <c r="CZ8" s="36">
        <f>+CV8+CX8</f>
        <v>7654625435.6449995</v>
      </c>
      <c r="DA8" s="40"/>
      <c r="DB8" s="38">
        <f>+J8+Z8+AP8+BF8+BV8+CL8</f>
        <v>3502385318.987689</v>
      </c>
      <c r="DC8" s="39"/>
      <c r="DD8" s="36">
        <f>+L8+AB8+AR8+BH8+BX8+CN8</f>
        <v>3912116450.4306288</v>
      </c>
      <c r="DE8" s="39"/>
      <c r="DF8" s="36">
        <f>+DB8+DD8</f>
        <v>7414501769.4183178</v>
      </c>
      <c r="DG8" s="40"/>
      <c r="DH8" s="152"/>
      <c r="DI8" s="161" t="s">
        <v>15</v>
      </c>
      <c r="DJ8" s="38">
        <f>+CZ8</f>
        <v>7654625435.6449995</v>
      </c>
      <c r="DK8" s="36">
        <f>+DF8</f>
        <v>7414501769.4183178</v>
      </c>
      <c r="DL8" s="37">
        <f>+DJ8+DK8</f>
        <v>15069127205.063316</v>
      </c>
      <c r="DM8"/>
    </row>
    <row r="9" spans="1:119" s="19" customFormat="1" ht="13.15" customHeight="1">
      <c r="A9" s="26"/>
      <c r="B9" s="26" t="s">
        <v>16</v>
      </c>
      <c r="C9" s="34"/>
      <c r="D9" s="35"/>
      <c r="E9" s="36"/>
      <c r="F9" s="36"/>
      <c r="G9" s="36"/>
      <c r="H9" s="36"/>
      <c r="I9" s="203"/>
      <c r="J9" s="38"/>
      <c r="K9" s="36"/>
      <c r="L9" s="36"/>
      <c r="M9" s="36"/>
      <c r="N9" s="36"/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/>
      <c r="U9" s="36"/>
      <c r="V9" s="36"/>
      <c r="W9" s="36"/>
      <c r="X9" s="36"/>
      <c r="Y9" s="37"/>
      <c r="Z9" s="244"/>
      <c r="AA9" s="36"/>
      <c r="AB9" s="36"/>
      <c r="AC9" s="36"/>
      <c r="AD9" s="36"/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>+AJ9+AP9</f>
        <v>0</v>
      </c>
      <c r="AW9" s="120">
        <f>+AL9+AR9</f>
        <v>0</v>
      </c>
      <c r="AX9" s="121">
        <f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>+AZ9+BF9</f>
        <v>0</v>
      </c>
      <c r="BM9" s="120">
        <f>+BB9+BH9</f>
        <v>0</v>
      </c>
      <c r="BN9" s="121">
        <f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>+BP9+BV9</f>
        <v>0</v>
      </c>
      <c r="CC9" s="120">
        <f>+BR9+BX9</f>
        <v>0</v>
      </c>
      <c r="CD9" s="121">
        <f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>+CF9+CL9</f>
        <v>0</v>
      </c>
      <c r="CS9" s="120">
        <f>+CH9+CN9</f>
        <v>0</v>
      </c>
      <c r="CT9" s="121">
        <f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15" customHeight="1">
      <c r="A10" s="26"/>
      <c r="B10" s="26" t="s">
        <v>17</v>
      </c>
      <c r="C10" s="41"/>
      <c r="D10" s="42">
        <f>SUM(D8:D9)</f>
        <v>975821982</v>
      </c>
      <c r="E10" s="43"/>
      <c r="F10" s="43">
        <f>SUM(F8:F9)</f>
        <v>284699744</v>
      </c>
      <c r="G10" s="43"/>
      <c r="H10" s="43">
        <f>+D10+F10</f>
        <v>1260521726</v>
      </c>
      <c r="I10" s="333"/>
      <c r="J10" s="45">
        <f>+J8</f>
        <v>548991136</v>
      </c>
      <c r="K10" s="43"/>
      <c r="L10" s="43">
        <f>+L8</f>
        <v>880772985</v>
      </c>
      <c r="M10" s="43"/>
      <c r="N10" s="43">
        <f>+J10+L10</f>
        <v>1429764121</v>
      </c>
      <c r="O10" s="44"/>
      <c r="P10" s="122">
        <f>+P8</f>
        <v>1524813118</v>
      </c>
      <c r="Q10" s="123">
        <f t="shared" ref="Q10:R10" si="3">+Q8</f>
        <v>1165472729</v>
      </c>
      <c r="R10" s="124">
        <f t="shared" si="3"/>
        <v>2690285847</v>
      </c>
      <c r="S10" s="32"/>
      <c r="T10" s="45">
        <f>SUM(T8:T9)</f>
        <v>1736724424.6789999</v>
      </c>
      <c r="U10" s="43"/>
      <c r="V10" s="43">
        <f>SUM(V8:V9)</f>
        <v>498692195.15599996</v>
      </c>
      <c r="W10" s="43"/>
      <c r="X10" s="43">
        <f>+T10+V10</f>
        <v>2235416619.835</v>
      </c>
      <c r="Y10" s="44"/>
      <c r="Z10" s="245">
        <f>SUM(Z8:Z9)</f>
        <v>1116501027.9669981</v>
      </c>
      <c r="AA10" s="43"/>
      <c r="AB10" s="43">
        <f>SUM(AB8:AB9)</f>
        <v>860686061.78800023</v>
      </c>
      <c r="AC10" s="43"/>
      <c r="AD10" s="43">
        <f>+Z10+AB10</f>
        <v>1977187089.7549982</v>
      </c>
      <c r="AE10" s="44"/>
      <c r="AF10" s="122">
        <f>+AF8</f>
        <v>2853225452.645998</v>
      </c>
      <c r="AG10" s="123">
        <f t="shared" ref="AG10:AH10" si="4">+AG8</f>
        <v>1359378256.9440002</v>
      </c>
      <c r="AH10" s="124">
        <f t="shared" si="4"/>
        <v>4212603709.5899982</v>
      </c>
      <c r="AI10" s="32"/>
      <c r="AJ10" s="42">
        <f>SUM(AJ8:AJ9)</f>
        <v>492474267.16000009</v>
      </c>
      <c r="AK10" s="43"/>
      <c r="AL10" s="43">
        <f>SUM(AL8:AL9)</f>
        <v>207445840.16</v>
      </c>
      <c r="AM10" s="43"/>
      <c r="AN10" s="43">
        <f>SUM(AN8:AN9)</f>
        <v>699920107.32000005</v>
      </c>
      <c r="AO10" s="44"/>
      <c r="AP10" s="43">
        <f>SUM(AP8:AP9)</f>
        <v>185443630.85331947</v>
      </c>
      <c r="AQ10" s="43"/>
      <c r="AR10" s="43">
        <f>SUM(AR8:AR9)</f>
        <v>284226615.69000006</v>
      </c>
      <c r="AS10" s="43"/>
      <c r="AT10" s="43">
        <f>SUM(AT8:AT9)</f>
        <v>469670246.54331952</v>
      </c>
      <c r="AU10" s="44"/>
      <c r="AV10" s="122">
        <f>+AV8</f>
        <v>677917898.01331949</v>
      </c>
      <c r="AW10" s="123">
        <f t="shared" ref="AW10:AX10" si="5">+AW8</f>
        <v>491672455.85000002</v>
      </c>
      <c r="AX10" s="124">
        <f t="shared" si="5"/>
        <v>1169590353.8633194</v>
      </c>
      <c r="AY10" s="32"/>
      <c r="AZ10" s="42">
        <f>SUM(AZ8:AZ9)</f>
        <v>970620143.75509882</v>
      </c>
      <c r="BA10" s="43"/>
      <c r="BB10" s="43">
        <f>SUM(BB8:BB9)</f>
        <v>315688802.04490155</v>
      </c>
      <c r="BC10" s="43"/>
      <c r="BD10" s="43">
        <f>SUM(BD8:BD9)</f>
        <v>1286308945.8000004</v>
      </c>
      <c r="BE10" s="44"/>
      <c r="BF10" s="45">
        <f>SUM(BF8:BF9)</f>
        <v>726239638.25206327</v>
      </c>
      <c r="BG10" s="43"/>
      <c r="BH10" s="43">
        <f>SUM(BH8:BH9)</f>
        <v>792864817.4179368</v>
      </c>
      <c r="BI10" s="43"/>
      <c r="BJ10" s="43">
        <f>SUM(BJ8:BJ9)</f>
        <v>1519104455.6700001</v>
      </c>
      <c r="BK10" s="44"/>
      <c r="BL10" s="122">
        <f>+BL8</f>
        <v>1696859782.0071621</v>
      </c>
      <c r="BM10" s="123">
        <f t="shared" ref="BM10:BN10" si="6">+BM8</f>
        <v>1108553619.4628384</v>
      </c>
      <c r="BN10" s="124">
        <f t="shared" si="6"/>
        <v>2805413401.4700003</v>
      </c>
      <c r="BO10" s="32"/>
      <c r="BP10" s="42">
        <f>SUM(BP8:BP9)</f>
        <v>734097909.9800005</v>
      </c>
      <c r="BQ10" s="43"/>
      <c r="BR10" s="43">
        <f>SUM(BR8:BR9)</f>
        <v>176695542.88</v>
      </c>
      <c r="BS10" s="43"/>
      <c r="BT10" s="43">
        <f>SUM(BT8:BT9)</f>
        <v>910793452.86000049</v>
      </c>
      <c r="BU10" s="44"/>
      <c r="BV10" s="45">
        <f>SUM(BV8:BV9)</f>
        <v>305760531.89000022</v>
      </c>
      <c r="BW10" s="43"/>
      <c r="BX10" s="43">
        <f>SUM(BX8:BX9)</f>
        <v>409845976.50999993</v>
      </c>
      <c r="BY10" s="43"/>
      <c r="BZ10" s="43">
        <f>SUM(BZ8:BZ9)</f>
        <v>715606508.4000001</v>
      </c>
      <c r="CA10" s="44"/>
      <c r="CB10" s="122">
        <f>+CB8</f>
        <v>1039858441.8700007</v>
      </c>
      <c r="CC10" s="123">
        <f t="shared" ref="CC10:CD10" si="7">+CC8</f>
        <v>586541519.38999987</v>
      </c>
      <c r="CD10" s="124">
        <f t="shared" si="7"/>
        <v>1626399961.2600007</v>
      </c>
      <c r="CE10" s="32"/>
      <c r="CF10" s="42">
        <f>SUM(CF8:CF9)</f>
        <v>1033998759.1116585</v>
      </c>
      <c r="CG10" s="43"/>
      <c r="CH10" s="43">
        <f>SUM(CH8:CH9)</f>
        <v>227665824.71834153</v>
      </c>
      <c r="CI10" s="43"/>
      <c r="CJ10" s="43">
        <f>SUM(CJ8:CJ9)</f>
        <v>1261664583.8299999</v>
      </c>
      <c r="CK10" s="44"/>
      <c r="CL10" s="45">
        <f>SUM(CL8:CL9)</f>
        <v>619449354.02530777</v>
      </c>
      <c r="CM10" s="43"/>
      <c r="CN10" s="43">
        <f>SUM(CN8:CN9)</f>
        <v>683719994.0246923</v>
      </c>
      <c r="CO10" s="43"/>
      <c r="CP10" s="43">
        <f>SUM(CP8:CP9)</f>
        <v>1303169348.0500002</v>
      </c>
      <c r="CQ10" s="44"/>
      <c r="CR10" s="122">
        <f>+CR8</f>
        <v>1653448113.1369662</v>
      </c>
      <c r="CS10" s="123">
        <f t="shared" ref="CS10:CT10" si="8">+CS8</f>
        <v>911385818.74303389</v>
      </c>
      <c r="CT10" s="124">
        <f t="shared" si="8"/>
        <v>2564833931.8800001</v>
      </c>
      <c r="CU10" s="32"/>
      <c r="CV10" s="38">
        <f t="shared" si="0"/>
        <v>5943737486.6857567</v>
      </c>
      <c r="CW10" s="36"/>
      <c r="CX10" s="36">
        <f t="shared" si="1"/>
        <v>1710887948.9592431</v>
      </c>
      <c r="CY10" s="46"/>
      <c r="CZ10" s="36">
        <f t="shared" si="2"/>
        <v>7654625435.6449995</v>
      </c>
      <c r="DA10" s="47"/>
      <c r="DB10" s="45">
        <f>+DB8+DB9</f>
        <v>3502385318.987689</v>
      </c>
      <c r="DC10" s="46"/>
      <c r="DD10" s="43">
        <f>+DD8+DD9</f>
        <v>3912116450.4306288</v>
      </c>
      <c r="DE10" s="46"/>
      <c r="DF10" s="43">
        <f>+DF8+DF9</f>
        <v>7414501769.4183178</v>
      </c>
      <c r="DG10" s="47"/>
      <c r="DH10" s="153"/>
      <c r="DI10" s="161" t="s">
        <v>17</v>
      </c>
      <c r="DJ10" s="45">
        <f>+DJ8</f>
        <v>7654625435.6449995</v>
      </c>
      <c r="DK10" s="43">
        <f>+DK8</f>
        <v>7414501769.4183178</v>
      </c>
      <c r="DL10" s="44">
        <f>+DL8</f>
        <v>15069127205.063316</v>
      </c>
      <c r="DM10"/>
    </row>
    <row r="11" spans="1:119" s="19" customFormat="1" ht="15.75">
      <c r="A11" s="26">
        <v>2</v>
      </c>
      <c r="B11" s="26" t="s">
        <v>1</v>
      </c>
      <c r="C11" s="34"/>
      <c r="D11" s="35">
        <f>+'JUL-SEP 2022'!D11+'OCT-DEC 2022'!D11+'JAN-MAR 2023'!D11+'APR-JUN 2023'!D11</f>
        <v>50861592</v>
      </c>
      <c r="E11" s="36"/>
      <c r="F11" s="36">
        <f>+'JUL-SEP 2022'!F11+'OCT-DEC 2022'!F11+'JAN-MAR 2023'!F11+'APR-JUN 2023'!F11</f>
        <v>33616228</v>
      </c>
      <c r="G11" s="36"/>
      <c r="H11" s="36">
        <f t="shared" ref="H11:H15" si="9">+D11+F11</f>
        <v>84477820</v>
      </c>
      <c r="I11" s="203"/>
      <c r="J11" s="38">
        <f>+'JUL-SEP 2022'!J11+'OCT-DEC 2022'!J11+'JAN-MAR 2023'!J11+'APR-JUN 2023'!J11</f>
        <v>26052685</v>
      </c>
      <c r="K11" s="36"/>
      <c r="L11" s="36">
        <f>+'JUL-SEP 2022'!L11+'OCT-DEC 2022'!L11+'JAN-MAR 2023'!L11+'APR-JUN 2023'!L11</f>
        <v>-70371177</v>
      </c>
      <c r="M11" s="36"/>
      <c r="N11" s="36">
        <f>+J11+L11</f>
        <v>-44318492</v>
      </c>
      <c r="O11" s="37"/>
      <c r="P11" s="116">
        <f t="shared" ref="P11:P15" si="10">+D11+J11</f>
        <v>76914277</v>
      </c>
      <c r="Q11" s="117">
        <f t="shared" ref="Q11:Q15" si="11">+F11+L11</f>
        <v>-36754949</v>
      </c>
      <c r="R11" s="118">
        <f t="shared" ref="R11:R15" si="12">+P11+Q11</f>
        <v>40159328</v>
      </c>
      <c r="S11" s="32"/>
      <c r="T11" s="38">
        <f>+'JUL-SEP 2022'!T11+'OCT-DEC 2022'!T11+'JAN-MAR 2023'!T11+'APR-JUN 2023'!T11</f>
        <v>44926518.059999987</v>
      </c>
      <c r="U11" s="36"/>
      <c r="V11" s="36">
        <f>+'JUL-SEP 2022'!V11+'OCT-DEC 2022'!V11+'JAN-MAR 2023'!V11+'APR-JUN 2023'!V11</f>
        <v>4904415.5009999983</v>
      </c>
      <c r="W11" s="36"/>
      <c r="X11" s="36">
        <f t="shared" ref="X11:X15" si="13">+T11+V11</f>
        <v>49830933.56099999</v>
      </c>
      <c r="Y11" s="37"/>
      <c r="Z11" s="244">
        <f>+'OCT-DEC 2022'!Z11+'JUL-SEP 2022'!Z11+'JAN-MAR 2023'!Z11+'APR-JUN 2023'!Z11</f>
        <v>37146495.528999932</v>
      </c>
      <c r="AA11" s="36"/>
      <c r="AB11" s="36">
        <f>+'OCT-DEC 2022'!AB11+'JUL-SEP 2022'!AB11+'JAN-MAR 2023'!AB11+'APR-JUN 2023'!AB11</f>
        <v>13693640.330000009</v>
      </c>
      <c r="AC11" s="36"/>
      <c r="AD11" s="36">
        <f t="shared" ref="AD11:AD15" si="14">+Z11+AB11</f>
        <v>50840135.858999938</v>
      </c>
      <c r="AE11" s="37"/>
      <c r="AF11" s="116">
        <f t="shared" ref="AF11:AF15" si="15">+T11+Z11</f>
        <v>82073013.588999927</v>
      </c>
      <c r="AG11" s="117">
        <f t="shared" ref="AG11:AG15" si="16">+V11+AB11</f>
        <v>18598055.831000008</v>
      </c>
      <c r="AH11" s="118">
        <f t="shared" ref="AH11:AH15" si="17">+AF11+AG11</f>
        <v>100671069.41999993</v>
      </c>
      <c r="AI11" s="32"/>
      <c r="AJ11" s="35">
        <f>+'OCT-DEC 2022'!AJ11+'JUL-SEP 2022'!AJ11+'JAN-MAR 2023'!AJ11+'APR-JUN 2023'!AJ11</f>
        <v>9827030.3299999982</v>
      </c>
      <c r="AK11" s="36"/>
      <c r="AL11" s="36">
        <f>+'OCT-DEC 2022'!AL11+'JUL-SEP 2022'!AL11+'JAN-MAR 2023'!AL11+'APR-JUN 2023'!AL11</f>
        <v>-2833468.5700000003</v>
      </c>
      <c r="AM11" s="36"/>
      <c r="AN11" s="36">
        <f t="shared" ref="AN11:AN15" si="18">+AJ11+AL11</f>
        <v>6993561.7599999979</v>
      </c>
      <c r="AO11" s="37"/>
      <c r="AP11" s="36">
        <f>+'OCT-DEC 2022'!AP11+'JUL-SEP 2022'!AP11+'JAN-MAR 2023'!AP11+'APR-JUN 2023'!AP11</f>
        <v>74054.686680556275</v>
      </c>
      <c r="AQ11" s="36"/>
      <c r="AR11" s="36">
        <f>+'OCT-DEC 2022'!AR11+'JUL-SEP 2022'!AR11+'JAN-MAR 2023'!AR11+'APR-JUN 2023'!AR11</f>
        <v>-40966309.230000004</v>
      </c>
      <c r="AS11" s="39"/>
      <c r="AT11" s="36">
        <f t="shared" ref="AT11:AT15" si="19">+AP11+AR11</f>
        <v>-40892254.543319449</v>
      </c>
      <c r="AU11" s="37"/>
      <c r="AV11" s="116">
        <f t="shared" ref="AV11:AV15" si="20">+AJ11+AP11</f>
        <v>9901085.0166805536</v>
      </c>
      <c r="AW11" s="117">
        <f t="shared" ref="AW11:AW15" si="21">+AL11+AR11</f>
        <v>-43799777.800000004</v>
      </c>
      <c r="AX11" s="118">
        <f t="shared" ref="AX11:AX15" si="22">+AV11+AW11</f>
        <v>-33898692.783319451</v>
      </c>
      <c r="AY11" s="32"/>
      <c r="AZ11" s="35">
        <f>+'OCT-DEC 2022'!AZ11+'JUL-SEP 2022'!AZ11+'JAN-MAR 2023'!AZ11+'APR-JUN 2023'!AZ11</f>
        <v>31293775.8457122</v>
      </c>
      <c r="BA11" s="36"/>
      <c r="BB11" s="36">
        <f>+'OCT-DEC 2022'!BB11+'JUL-SEP 2022'!BB11+'JAN-MAR 2023'!BB11+'APR-JUN 2023'!BB11</f>
        <v>-34813180.996183321</v>
      </c>
      <c r="BC11" s="36"/>
      <c r="BD11" s="36">
        <f t="shared" ref="BD11:BD15" si="23">+AZ11+BB11</f>
        <v>-3519405.1504711211</v>
      </c>
      <c r="BE11" s="37"/>
      <c r="BF11" s="38">
        <f>+'OCT-DEC 2022'!BF11+'JUL-SEP 2022'!BF11+'JAN-MAR 2023'!BF11+'APR-JUN 2023'!BF11</f>
        <v>11988148.431582782</v>
      </c>
      <c r="BG11" s="36"/>
      <c r="BH11" s="36">
        <f>+'OCT-DEC 2022'!BH11+'JUL-SEP 2022'!BH11+'JAN-MAR 2023'!BH11+'APR-JUN 2023'!BH11</f>
        <v>-48924974.963196799</v>
      </c>
      <c r="BI11" s="36"/>
      <c r="BJ11" s="36">
        <f t="shared" ref="BJ11:BJ15" si="24">+BF11+BH11</f>
        <v>-36936826.53161402</v>
      </c>
      <c r="BK11" s="37"/>
      <c r="BL11" s="116">
        <f t="shared" ref="BL11:BL15" si="25">+AZ11+BF11</f>
        <v>43281924.277294978</v>
      </c>
      <c r="BM11" s="117">
        <f t="shared" ref="BM11:BM15" si="26">+BB11+BH11</f>
        <v>-83738155.95938012</v>
      </c>
      <c r="BN11" s="118">
        <f t="shared" ref="BN11:BN15" si="27">+BL11+BM11</f>
        <v>-40456231.682085142</v>
      </c>
      <c r="BO11" s="32"/>
      <c r="BP11" s="35">
        <f>+'OCT-DEC 2022'!BP11+'JUL-SEP 2022'!BP11+'JAN-MAR 2023'!BP11+'APR-JUN 2023'!BP11</f>
        <v>36428090.699999958</v>
      </c>
      <c r="BQ11" s="36"/>
      <c r="BR11" s="36">
        <f>+'OCT-DEC 2022'!BR11+'JUL-SEP 2022'!BR11+'JAN-MAR 2023'!BR11+'APR-JUN 2023'!BR11</f>
        <v>-73396718.599999979</v>
      </c>
      <c r="BS11" s="36"/>
      <c r="BT11" s="36">
        <f t="shared" ref="BT11:BT15" si="28">+BP11+BR11</f>
        <v>-36968627.900000021</v>
      </c>
      <c r="BU11" s="37"/>
      <c r="BV11" s="38">
        <f>+'OCT-DEC 2022'!BV11+'JUL-SEP 2022'!BV11+'JAN-MAR 2023'!BV11+'APR-JUN 2023'!BV11</f>
        <v>5522650.9400000069</v>
      </c>
      <c r="BW11" s="36"/>
      <c r="BX11" s="36">
        <f>+'OCT-DEC 2022'!BX11+'JUL-SEP 2022'!BX11+'JAN-MAR 2023'!BX11+'APR-JUN 2023'!BX11</f>
        <v>31139854.13000004</v>
      </c>
      <c r="BY11" s="36"/>
      <c r="BZ11" s="36">
        <f t="shared" ref="BZ11:BZ15" si="29">+BV11+BX11</f>
        <v>36662505.070000045</v>
      </c>
      <c r="CA11" s="37"/>
      <c r="CB11" s="116">
        <f t="shared" ref="CB11:CB15" si="30">+BP11+BV11</f>
        <v>41950741.639999963</v>
      </c>
      <c r="CC11" s="117">
        <f t="shared" ref="CC11:CC15" si="31">+BR11+BX11</f>
        <v>-42256864.469999939</v>
      </c>
      <c r="CD11" s="118">
        <f t="shared" ref="CD11:CD15" si="32">+CB11+CC11</f>
        <v>-306122.82999997586</v>
      </c>
      <c r="CE11" s="32"/>
      <c r="CF11" s="35">
        <f>+'OCT-DEC 2022'!CF11+'JUL-SEP 2022'!CF11+'JAN-MAR 2023'!CF11+'APR-JUN 2023'!CF11</f>
        <v>8269778.5700000022</v>
      </c>
      <c r="CG11" s="36"/>
      <c r="CH11" s="36">
        <f>+'OCT-DEC 2022'!CH11+'JUL-SEP 2022'!CH11+'JAN-MAR 2023'!CH11+'APR-JUN 2023'!CH11</f>
        <v>4968157.5199999996</v>
      </c>
      <c r="CI11" s="36"/>
      <c r="CJ11" s="36">
        <f t="shared" ref="CJ11:CJ15" si="33">+CF11+CH11</f>
        <v>13237936.090000002</v>
      </c>
      <c r="CK11" s="37"/>
      <c r="CL11" s="38">
        <f>+'OCT-DEC 2022'!CL11+'JUL-SEP 2022'!CL11+'JAN-MAR 2023'!CL11+'APR-JUN 2023'!CL11</f>
        <v>6580080.9400000004</v>
      </c>
      <c r="CM11" s="36"/>
      <c r="CN11" s="36">
        <f>+'OCT-DEC 2022'!CN11+'JUL-SEP 2022'!CN11+'JAN-MAR 2023'!CN11+'APR-JUN 2023'!CN11</f>
        <v>-54159728.890000008</v>
      </c>
      <c r="CO11" s="36"/>
      <c r="CP11" s="36">
        <f t="shared" ref="CP11:CP15" si="34">+CL11+CN11</f>
        <v>-47579647.95000001</v>
      </c>
      <c r="CQ11" s="37"/>
      <c r="CR11" s="116">
        <f t="shared" ref="CR11:CR15" si="35">+CF11+CL11</f>
        <v>14849859.510000002</v>
      </c>
      <c r="CS11" s="117">
        <f t="shared" ref="CS11:CS15" si="36">+CH11+CN11</f>
        <v>-49191571.370000005</v>
      </c>
      <c r="CT11" s="118">
        <f t="shared" ref="CT11:CT15" si="37">+CR11+CS11</f>
        <v>-34341711.859999999</v>
      </c>
      <c r="CU11" s="32"/>
      <c r="CV11" s="38">
        <f t="shared" si="0"/>
        <v>181606785.50571212</v>
      </c>
      <c r="CW11" s="36"/>
      <c r="CX11" s="36">
        <f t="shared" si="1"/>
        <v>-67554567.14518331</v>
      </c>
      <c r="CY11" s="39"/>
      <c r="CZ11" s="36">
        <f t="shared" si="2"/>
        <v>114052218.36052881</v>
      </c>
      <c r="DA11" s="40"/>
      <c r="DB11" s="38">
        <f t="shared" ref="DB11:DB15" si="38">+J11+Z11+AP11+BF11+BV11+CL11</f>
        <v>87364115.527263284</v>
      </c>
      <c r="DC11" s="39"/>
      <c r="DD11" s="36">
        <f t="shared" ref="DD11:DD15" si="39">+L11+AB11+AR11+BH11+BX11+CN11</f>
        <v>-169588695.62319675</v>
      </c>
      <c r="DE11" s="39"/>
      <c r="DF11" s="36">
        <f t="shared" ref="DF11:DF15" si="40">+DB11+DD11</f>
        <v>-82224580.095933467</v>
      </c>
      <c r="DG11" s="40"/>
      <c r="DH11" s="152"/>
      <c r="DI11" s="161" t="s">
        <v>1</v>
      </c>
      <c r="DJ11" s="38">
        <f t="shared" ref="DJ11:DJ15" si="41">+CZ11</f>
        <v>114052218.36052881</v>
      </c>
      <c r="DK11" s="36">
        <f t="shared" ref="DK11:DK15" si="42">+DF11</f>
        <v>-82224580.095933467</v>
      </c>
      <c r="DL11" s="37">
        <f t="shared" ref="DL11:DL15" si="43">+DJ11+DK11</f>
        <v>31827638.264595345</v>
      </c>
      <c r="DM11"/>
    </row>
    <row r="12" spans="1:119" s="19" customFormat="1" ht="15.75">
      <c r="A12" s="26">
        <v>3</v>
      </c>
      <c r="B12" s="26" t="s">
        <v>2</v>
      </c>
      <c r="C12" s="34"/>
      <c r="D12" s="35">
        <f>+'JUL-SEP 2022'!D12+'OCT-DEC 2022'!D12+'JAN-MAR 2023'!D12+'APR-JUN 2023'!D12</f>
        <v>0</v>
      </c>
      <c r="E12" s="36"/>
      <c r="F12" s="36">
        <f>+'JUL-SEP 2022'!F12+'OCT-DEC 2022'!F12+'JAN-MAR 2023'!F12+'APR-JUN 2023'!F12</f>
        <v>0</v>
      </c>
      <c r="G12" s="36"/>
      <c r="H12" s="36">
        <f t="shared" si="9"/>
        <v>0</v>
      </c>
      <c r="I12" s="203"/>
      <c r="J12" s="38">
        <f>+'JUL-SEP 2022'!J12+'OCT-DEC 2022'!J12+'JAN-MAR 2023'!J12+'APR-JUN 2023'!J12</f>
        <v>0</v>
      </c>
      <c r="K12" s="36"/>
      <c r="L12" s="36">
        <f>+'JUL-SEP 2022'!L12+'OCT-DEC 2022'!L12+'JAN-MAR 2023'!L12+'APR-JUN 2023'!L12</f>
        <v>0</v>
      </c>
      <c r="M12" s="36"/>
      <c r="N12" s="36">
        <f t="shared" ref="N12:N15" si="44">+J12+L12</f>
        <v>0</v>
      </c>
      <c r="O12" s="37"/>
      <c r="P12" s="116">
        <f t="shared" si="10"/>
        <v>0</v>
      </c>
      <c r="Q12" s="117">
        <f t="shared" si="11"/>
        <v>0</v>
      </c>
      <c r="R12" s="118">
        <f t="shared" si="12"/>
        <v>0</v>
      </c>
      <c r="S12" s="32"/>
      <c r="T12" s="38">
        <f>+'JUL-SEP 2022'!T12+'OCT-DEC 2022'!T12+'JAN-MAR 2023'!T12+'APR-JUN 2023'!T12</f>
        <v>0</v>
      </c>
      <c r="U12" s="36"/>
      <c r="V12" s="36">
        <f>+'JUL-SEP 2022'!V12+'OCT-DEC 2022'!V12+'JAN-MAR 2023'!V12+'APR-JUN 2023'!V12</f>
        <v>0</v>
      </c>
      <c r="W12" s="36"/>
      <c r="X12" s="36">
        <f t="shared" si="13"/>
        <v>0</v>
      </c>
      <c r="Y12" s="37"/>
      <c r="Z12" s="244">
        <f>+'OCT-DEC 2022'!Z12+'JUL-SEP 2022'!Z12+'JAN-MAR 2023'!Z12+'APR-JUN 2023'!Z12</f>
        <v>0</v>
      </c>
      <c r="AA12" s="36"/>
      <c r="AB12" s="36">
        <f>+'OCT-DEC 2022'!AB12+'JUL-SEP 2022'!AB12+'JAN-MAR 2023'!AB12+'APR-JUN 2023'!AB12</f>
        <v>0</v>
      </c>
      <c r="AC12" s="36"/>
      <c r="AD12" s="36">
        <f t="shared" si="14"/>
        <v>0</v>
      </c>
      <c r="AE12" s="37"/>
      <c r="AF12" s="116">
        <f t="shared" si="15"/>
        <v>0</v>
      </c>
      <c r="AG12" s="117">
        <f t="shared" si="16"/>
        <v>0</v>
      </c>
      <c r="AH12" s="118">
        <f t="shared" si="17"/>
        <v>0</v>
      </c>
      <c r="AI12" s="32"/>
      <c r="AJ12" s="35">
        <f>+'OCT-DEC 2022'!AJ12+'JUL-SEP 2022'!AJ12+'JAN-MAR 2023'!AJ12+'APR-JUN 2023'!AJ12</f>
        <v>0</v>
      </c>
      <c r="AK12" s="36"/>
      <c r="AL12" s="36">
        <f>+'OCT-DEC 2022'!AL12+'JUL-SEP 2022'!AL12+'JAN-MAR 2023'!AL12+'APR-JUN 2023'!AL12</f>
        <v>0</v>
      </c>
      <c r="AM12" s="36"/>
      <c r="AN12" s="36">
        <f t="shared" si="18"/>
        <v>0</v>
      </c>
      <c r="AO12" s="37"/>
      <c r="AP12" s="36">
        <f>+'OCT-DEC 2022'!AP12+'JUL-SEP 2022'!AP12+'JAN-MAR 2023'!AP12+'APR-JUN 2023'!AP12</f>
        <v>0</v>
      </c>
      <c r="AQ12" s="36"/>
      <c r="AR12" s="36">
        <f>+'OCT-DEC 2022'!AR12+'JUL-SEP 2022'!AR12+'JAN-MAR 2023'!AR12+'APR-JUN 2023'!AR12</f>
        <v>0</v>
      </c>
      <c r="AS12" s="39"/>
      <c r="AT12" s="36">
        <f t="shared" si="19"/>
        <v>0</v>
      </c>
      <c r="AU12" s="37"/>
      <c r="AV12" s="116">
        <f t="shared" si="20"/>
        <v>0</v>
      </c>
      <c r="AW12" s="117">
        <f t="shared" si="21"/>
        <v>0</v>
      </c>
      <c r="AX12" s="118">
        <f t="shared" si="22"/>
        <v>0</v>
      </c>
      <c r="AY12" s="32"/>
      <c r="AZ12" s="35">
        <f>+'OCT-DEC 2022'!AZ12+'JUL-SEP 2022'!AZ12+'JAN-MAR 2023'!AZ12+'APR-JUN 2023'!AZ12</f>
        <v>0</v>
      </c>
      <c r="BA12" s="36"/>
      <c r="BB12" s="36">
        <f>+'OCT-DEC 2022'!BB12+'JUL-SEP 2022'!BB12+'JAN-MAR 2023'!BB12+'APR-JUN 2023'!BB12</f>
        <v>0</v>
      </c>
      <c r="BC12" s="36"/>
      <c r="BD12" s="36">
        <f t="shared" si="23"/>
        <v>0</v>
      </c>
      <c r="BE12" s="37"/>
      <c r="BF12" s="38">
        <f>+'OCT-DEC 2022'!BF12+'JUL-SEP 2022'!BF12+'JAN-MAR 2023'!BF12+'APR-JUN 2023'!BF12</f>
        <v>0</v>
      </c>
      <c r="BG12" s="36"/>
      <c r="BH12" s="36">
        <f>+'OCT-DEC 2022'!BH12+'JUL-SEP 2022'!BH12+'JAN-MAR 2023'!BH12+'APR-JUN 2023'!BH12</f>
        <v>0</v>
      </c>
      <c r="BI12" s="36"/>
      <c r="BJ12" s="36">
        <f t="shared" si="24"/>
        <v>0</v>
      </c>
      <c r="BK12" s="37"/>
      <c r="BL12" s="116">
        <f t="shared" si="25"/>
        <v>0</v>
      </c>
      <c r="BM12" s="117">
        <f t="shared" si="26"/>
        <v>0</v>
      </c>
      <c r="BN12" s="118">
        <f t="shared" si="27"/>
        <v>0</v>
      </c>
      <c r="BO12" s="32"/>
      <c r="BP12" s="35">
        <f>+'OCT-DEC 2022'!BP12+'JUL-SEP 2022'!BP12+'JAN-MAR 2023'!BP12+'APR-JUN 2023'!BP12</f>
        <v>0</v>
      </c>
      <c r="BQ12" s="36"/>
      <c r="BR12" s="36">
        <f>+'OCT-DEC 2022'!BR12+'JUL-SEP 2022'!BR12+'JAN-MAR 2023'!BR12+'APR-JUN 2023'!BR12</f>
        <v>0</v>
      </c>
      <c r="BS12" s="36"/>
      <c r="BT12" s="36">
        <f t="shared" si="28"/>
        <v>0</v>
      </c>
      <c r="BU12" s="37"/>
      <c r="BV12" s="38">
        <f>+'OCT-DEC 2022'!BV12+'JUL-SEP 2022'!BV12+'JAN-MAR 2023'!BV12+'APR-JUN 2023'!BV12</f>
        <v>0</v>
      </c>
      <c r="BW12" s="36"/>
      <c r="BX12" s="36">
        <f>+'OCT-DEC 2022'!BX12+'JUL-SEP 2022'!BX12+'JAN-MAR 2023'!BX12+'APR-JUN 2023'!BX12</f>
        <v>0</v>
      </c>
      <c r="BY12" s="36"/>
      <c r="BZ12" s="36">
        <f t="shared" si="29"/>
        <v>0</v>
      </c>
      <c r="CA12" s="37"/>
      <c r="CB12" s="116">
        <f t="shared" si="30"/>
        <v>0</v>
      </c>
      <c r="CC12" s="117">
        <f t="shared" si="31"/>
        <v>0</v>
      </c>
      <c r="CD12" s="118">
        <f t="shared" si="32"/>
        <v>0</v>
      </c>
      <c r="CE12" s="32"/>
      <c r="CF12" s="35">
        <f>+'OCT-DEC 2022'!CF12+'JUL-SEP 2022'!CF12+'JAN-MAR 2023'!CF12+'APR-JUN 2023'!CF12</f>
        <v>0</v>
      </c>
      <c r="CG12" s="36"/>
      <c r="CH12" s="36">
        <f>+'OCT-DEC 2022'!CH12+'JUL-SEP 2022'!CH12+'JAN-MAR 2023'!CH12+'APR-JUN 2023'!CH12</f>
        <v>0</v>
      </c>
      <c r="CI12" s="36"/>
      <c r="CJ12" s="36">
        <f t="shared" si="33"/>
        <v>0</v>
      </c>
      <c r="CK12" s="37"/>
      <c r="CL12" s="38">
        <f>+'OCT-DEC 2022'!CL12+'JUL-SEP 2022'!CL12+'JAN-MAR 2023'!CL12+'APR-JUN 2023'!CL12</f>
        <v>0</v>
      </c>
      <c r="CM12" s="36"/>
      <c r="CN12" s="36">
        <f>+'OCT-DEC 2022'!CN12+'JUL-SEP 2022'!CN12+'JAN-MAR 2023'!CN12+'APR-JUN 2023'!CN12</f>
        <v>0</v>
      </c>
      <c r="CO12" s="36"/>
      <c r="CP12" s="36">
        <f t="shared" si="34"/>
        <v>0</v>
      </c>
      <c r="CQ12" s="37"/>
      <c r="CR12" s="116">
        <f t="shared" si="35"/>
        <v>0</v>
      </c>
      <c r="CS12" s="117">
        <f t="shared" si="36"/>
        <v>0</v>
      </c>
      <c r="CT12" s="118">
        <f t="shared" si="37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"/>
        <v>0</v>
      </c>
      <c r="DA12" s="40"/>
      <c r="DB12" s="38">
        <f t="shared" si="38"/>
        <v>0</v>
      </c>
      <c r="DC12" s="39"/>
      <c r="DD12" s="36">
        <f t="shared" si="39"/>
        <v>0</v>
      </c>
      <c r="DE12" s="39"/>
      <c r="DF12" s="36">
        <f t="shared" si="40"/>
        <v>0</v>
      </c>
      <c r="DG12" s="40"/>
      <c r="DH12" s="152"/>
      <c r="DI12" s="161" t="s">
        <v>2</v>
      </c>
      <c r="DJ12" s="38">
        <f t="shared" si="41"/>
        <v>0</v>
      </c>
      <c r="DK12" s="36">
        <f t="shared" si="42"/>
        <v>0</v>
      </c>
      <c r="DL12" s="37">
        <f t="shared" si="43"/>
        <v>0</v>
      </c>
      <c r="DM12"/>
    </row>
    <row r="13" spans="1:119" s="19" customFormat="1" ht="15.75">
      <c r="A13" s="26">
        <v>4</v>
      </c>
      <c r="B13" s="26" t="s">
        <v>3</v>
      </c>
      <c r="C13" s="34"/>
      <c r="D13" s="35">
        <f>+'JUL-SEP 2022'!D13+'OCT-DEC 2022'!D13+'JAN-MAR 2023'!D13+'APR-JUN 2023'!D13</f>
        <v>0</v>
      </c>
      <c r="E13" s="36"/>
      <c r="F13" s="36">
        <f>+'JUL-SEP 2022'!F13+'OCT-DEC 2022'!F13+'JAN-MAR 2023'!F13+'APR-JUN 2023'!F13</f>
        <v>0</v>
      </c>
      <c r="G13" s="36"/>
      <c r="H13" s="36">
        <f t="shared" si="9"/>
        <v>0</v>
      </c>
      <c r="I13" s="203"/>
      <c r="J13" s="38">
        <f>+'JUL-SEP 2022'!J13+'OCT-DEC 2022'!J13+'JAN-MAR 2023'!J13+'APR-JUN 2023'!J13</f>
        <v>0</v>
      </c>
      <c r="K13" s="36"/>
      <c r="L13" s="36">
        <f>+'JUL-SEP 2022'!L13+'OCT-DEC 2022'!L13+'JAN-MAR 2023'!L13+'APR-JUN 2023'!L13</f>
        <v>0</v>
      </c>
      <c r="M13" s="36"/>
      <c r="N13" s="36">
        <f t="shared" si="44"/>
        <v>0</v>
      </c>
      <c r="O13" s="37"/>
      <c r="P13" s="116">
        <f t="shared" si="10"/>
        <v>0</v>
      </c>
      <c r="Q13" s="117">
        <f t="shared" si="11"/>
        <v>0</v>
      </c>
      <c r="R13" s="118">
        <f t="shared" si="12"/>
        <v>0</v>
      </c>
      <c r="S13" s="32"/>
      <c r="T13" s="38">
        <f>+'JUL-SEP 2022'!T13+'OCT-DEC 2022'!T13+'JAN-MAR 2023'!T13+'APR-JUN 2023'!T13</f>
        <v>0</v>
      </c>
      <c r="U13" s="36"/>
      <c r="V13" s="36">
        <f>+'JUL-SEP 2022'!V13+'OCT-DEC 2022'!V13+'JAN-MAR 2023'!V13+'APR-JUN 2023'!V13</f>
        <v>0</v>
      </c>
      <c r="W13" s="36"/>
      <c r="X13" s="36">
        <f t="shared" si="13"/>
        <v>0</v>
      </c>
      <c r="Y13" s="37"/>
      <c r="Z13" s="244">
        <f>+'OCT-DEC 2022'!Z13+'JUL-SEP 2022'!Z13+'JAN-MAR 2023'!Z13+'APR-JUN 2023'!Z13</f>
        <v>0</v>
      </c>
      <c r="AA13" s="36"/>
      <c r="AB13" s="36">
        <f>+'OCT-DEC 2022'!AB13+'JUL-SEP 2022'!AB13+'JAN-MAR 2023'!AB13+'APR-JUN 2023'!AB13</f>
        <v>0</v>
      </c>
      <c r="AC13" s="36"/>
      <c r="AD13" s="36">
        <f t="shared" si="14"/>
        <v>0</v>
      </c>
      <c r="AE13" s="37"/>
      <c r="AF13" s="116">
        <f t="shared" si="15"/>
        <v>0</v>
      </c>
      <c r="AG13" s="117">
        <f t="shared" si="16"/>
        <v>0</v>
      </c>
      <c r="AH13" s="118">
        <f t="shared" si="17"/>
        <v>0</v>
      </c>
      <c r="AI13" s="32"/>
      <c r="AJ13" s="35">
        <f>+'OCT-DEC 2022'!AJ13+'JUL-SEP 2022'!AJ13+'JAN-MAR 2023'!AJ13+'APR-JUN 2023'!AJ13</f>
        <v>0</v>
      </c>
      <c r="AK13" s="36"/>
      <c r="AL13" s="36">
        <f>+'OCT-DEC 2022'!AL13+'JUL-SEP 2022'!AL13+'JAN-MAR 2023'!AL13+'APR-JUN 2023'!AL13</f>
        <v>0</v>
      </c>
      <c r="AM13" s="36"/>
      <c r="AN13" s="36">
        <f t="shared" si="18"/>
        <v>0</v>
      </c>
      <c r="AO13" s="37"/>
      <c r="AP13" s="36">
        <f>+'OCT-DEC 2022'!AP13+'JUL-SEP 2022'!AP13+'JAN-MAR 2023'!AP13+'APR-JUN 2023'!AP13</f>
        <v>0</v>
      </c>
      <c r="AQ13" s="36"/>
      <c r="AR13" s="36">
        <f>+'OCT-DEC 2022'!AR13+'JUL-SEP 2022'!AR13+'JAN-MAR 2023'!AR13+'APR-JUN 2023'!AR13</f>
        <v>0</v>
      </c>
      <c r="AS13" s="39"/>
      <c r="AT13" s="36">
        <f t="shared" si="19"/>
        <v>0</v>
      </c>
      <c r="AU13" s="37"/>
      <c r="AV13" s="116">
        <f t="shared" si="20"/>
        <v>0</v>
      </c>
      <c r="AW13" s="117">
        <f t="shared" si="21"/>
        <v>0</v>
      </c>
      <c r="AX13" s="118">
        <f t="shared" si="22"/>
        <v>0</v>
      </c>
      <c r="AY13" s="32"/>
      <c r="AZ13" s="35">
        <f>+'OCT-DEC 2022'!AZ13+'JUL-SEP 2022'!AZ13+'JAN-MAR 2023'!AZ13+'APR-JUN 2023'!AZ13</f>
        <v>0</v>
      </c>
      <c r="BA13" s="36"/>
      <c r="BB13" s="36">
        <f>+'OCT-DEC 2022'!BB13+'JUL-SEP 2022'!BB13+'JAN-MAR 2023'!BB13+'APR-JUN 2023'!BB13</f>
        <v>0</v>
      </c>
      <c r="BC13" s="36"/>
      <c r="BD13" s="36">
        <f t="shared" si="23"/>
        <v>0</v>
      </c>
      <c r="BE13" s="37"/>
      <c r="BF13" s="38">
        <f>+'OCT-DEC 2022'!BF13+'JUL-SEP 2022'!BF13+'JAN-MAR 2023'!BF13+'APR-JUN 2023'!BF13</f>
        <v>0</v>
      </c>
      <c r="BG13" s="36"/>
      <c r="BH13" s="36">
        <f>+'OCT-DEC 2022'!BH13+'JUL-SEP 2022'!BH13+'JAN-MAR 2023'!BH13+'APR-JUN 2023'!BH13</f>
        <v>0</v>
      </c>
      <c r="BI13" s="36"/>
      <c r="BJ13" s="36">
        <f t="shared" si="24"/>
        <v>0</v>
      </c>
      <c r="BK13" s="37"/>
      <c r="BL13" s="116">
        <f t="shared" si="25"/>
        <v>0</v>
      </c>
      <c r="BM13" s="117">
        <f t="shared" si="26"/>
        <v>0</v>
      </c>
      <c r="BN13" s="118">
        <f t="shared" si="27"/>
        <v>0</v>
      </c>
      <c r="BO13" s="32"/>
      <c r="BP13" s="35">
        <f>+'OCT-DEC 2022'!BP13+'JUL-SEP 2022'!BP13+'JAN-MAR 2023'!BP13+'APR-JUN 2023'!BP13</f>
        <v>0</v>
      </c>
      <c r="BQ13" s="36"/>
      <c r="BR13" s="36">
        <f>+'OCT-DEC 2022'!BR13+'JUL-SEP 2022'!BR13+'JAN-MAR 2023'!BR13+'APR-JUN 2023'!BR13</f>
        <v>0</v>
      </c>
      <c r="BS13" s="36"/>
      <c r="BT13" s="36">
        <f t="shared" si="28"/>
        <v>0</v>
      </c>
      <c r="BU13" s="37"/>
      <c r="BV13" s="38">
        <f>+'OCT-DEC 2022'!BV13+'JUL-SEP 2022'!BV13+'JAN-MAR 2023'!BV13+'APR-JUN 2023'!BV13</f>
        <v>0</v>
      </c>
      <c r="BW13" s="36"/>
      <c r="BX13" s="36">
        <f>+'OCT-DEC 2022'!BX13+'JUL-SEP 2022'!BX13+'JAN-MAR 2023'!BX13+'APR-JUN 2023'!BX13</f>
        <v>0</v>
      </c>
      <c r="BY13" s="36"/>
      <c r="BZ13" s="36">
        <f t="shared" si="29"/>
        <v>0</v>
      </c>
      <c r="CA13" s="37"/>
      <c r="CB13" s="116">
        <f t="shared" si="30"/>
        <v>0</v>
      </c>
      <c r="CC13" s="117">
        <f t="shared" si="31"/>
        <v>0</v>
      </c>
      <c r="CD13" s="118">
        <f t="shared" si="32"/>
        <v>0</v>
      </c>
      <c r="CE13" s="32"/>
      <c r="CF13" s="35">
        <f>+'OCT-DEC 2022'!CF13+'JUL-SEP 2022'!CF13+'JAN-MAR 2023'!CF13+'APR-JUN 2023'!CF13</f>
        <v>0</v>
      </c>
      <c r="CG13" s="36"/>
      <c r="CH13" s="36">
        <f>+'OCT-DEC 2022'!CH13+'JUL-SEP 2022'!CH13+'JAN-MAR 2023'!CH13+'APR-JUN 2023'!CH13</f>
        <v>0</v>
      </c>
      <c r="CI13" s="36"/>
      <c r="CJ13" s="36">
        <f t="shared" si="33"/>
        <v>0</v>
      </c>
      <c r="CK13" s="37"/>
      <c r="CL13" s="38">
        <f>+'OCT-DEC 2022'!CL13+'JUL-SEP 2022'!CL13+'JAN-MAR 2023'!CL13+'APR-JUN 2023'!CL13</f>
        <v>0</v>
      </c>
      <c r="CM13" s="36"/>
      <c r="CN13" s="36">
        <f>+'OCT-DEC 2022'!CN13+'JUL-SEP 2022'!CN13+'JAN-MAR 2023'!CN13+'APR-JUN 2023'!CN13</f>
        <v>0</v>
      </c>
      <c r="CO13" s="36"/>
      <c r="CP13" s="36">
        <f t="shared" si="34"/>
        <v>0</v>
      </c>
      <c r="CQ13" s="37"/>
      <c r="CR13" s="116">
        <f t="shared" si="35"/>
        <v>0</v>
      </c>
      <c r="CS13" s="117">
        <f t="shared" si="36"/>
        <v>0</v>
      </c>
      <c r="CT13" s="118">
        <f t="shared" si="37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"/>
        <v>0</v>
      </c>
      <c r="DA13" s="40"/>
      <c r="DB13" s="38">
        <f t="shared" si="38"/>
        <v>0</v>
      </c>
      <c r="DC13" s="39"/>
      <c r="DD13" s="36">
        <f t="shared" si="39"/>
        <v>0</v>
      </c>
      <c r="DE13" s="39"/>
      <c r="DF13" s="36">
        <f t="shared" si="40"/>
        <v>0</v>
      </c>
      <c r="DG13" s="40"/>
      <c r="DH13" s="152"/>
      <c r="DI13" s="161" t="s">
        <v>3</v>
      </c>
      <c r="DJ13" s="38">
        <f t="shared" si="41"/>
        <v>0</v>
      </c>
      <c r="DK13" s="36">
        <f t="shared" si="42"/>
        <v>0</v>
      </c>
      <c r="DL13" s="37">
        <f t="shared" si="43"/>
        <v>0</v>
      </c>
      <c r="DM13"/>
    </row>
    <row r="14" spans="1:119" s="19" customFormat="1" ht="15.75">
      <c r="A14" s="26">
        <v>5</v>
      </c>
      <c r="B14" s="26" t="s">
        <v>4</v>
      </c>
      <c r="C14" s="34"/>
      <c r="D14" s="35">
        <f>+'JUL-SEP 2022'!D14+'OCT-DEC 2022'!D14+'JAN-MAR 2023'!D14+'APR-JUN 2023'!D14</f>
        <v>0</v>
      </c>
      <c r="E14" s="36"/>
      <c r="F14" s="36">
        <f>+'JUL-SEP 2022'!F14+'OCT-DEC 2022'!F14+'JAN-MAR 2023'!F14+'APR-JUN 2023'!F14</f>
        <v>0</v>
      </c>
      <c r="G14" s="36"/>
      <c r="H14" s="36">
        <f t="shared" si="9"/>
        <v>0</v>
      </c>
      <c r="I14" s="203"/>
      <c r="J14" s="38">
        <f>+'JUL-SEP 2022'!J14+'OCT-DEC 2022'!J14+'JAN-MAR 2023'!J14+'APR-JUN 2023'!J14</f>
        <v>0</v>
      </c>
      <c r="K14" s="36"/>
      <c r="L14" s="36">
        <f>+'JUL-SEP 2022'!L14+'OCT-DEC 2022'!L14+'JAN-MAR 2023'!L14+'APR-JUN 2023'!L14</f>
        <v>0</v>
      </c>
      <c r="M14" s="36"/>
      <c r="N14" s="36">
        <f t="shared" si="44"/>
        <v>0</v>
      </c>
      <c r="O14" s="37"/>
      <c r="P14" s="116">
        <f t="shared" si="10"/>
        <v>0</v>
      </c>
      <c r="Q14" s="117">
        <f t="shared" si="11"/>
        <v>0</v>
      </c>
      <c r="R14" s="118">
        <f t="shared" si="12"/>
        <v>0</v>
      </c>
      <c r="S14" s="32"/>
      <c r="T14" s="38">
        <f>+'JUL-SEP 2022'!T14+'OCT-DEC 2022'!T14+'JAN-MAR 2023'!T14+'APR-JUN 2023'!T14</f>
        <v>0</v>
      </c>
      <c r="U14" s="36"/>
      <c r="V14" s="36">
        <f>+'JUL-SEP 2022'!V14+'OCT-DEC 2022'!V14+'JAN-MAR 2023'!V14+'APR-JUN 2023'!V14</f>
        <v>0</v>
      </c>
      <c r="W14" s="36"/>
      <c r="X14" s="36">
        <f t="shared" si="13"/>
        <v>0</v>
      </c>
      <c r="Y14" s="37"/>
      <c r="Z14" s="244">
        <f>+'OCT-DEC 2022'!Z14+'JUL-SEP 2022'!Z14+'JAN-MAR 2023'!Z14+'APR-JUN 2023'!Z14</f>
        <v>0</v>
      </c>
      <c r="AA14" s="36"/>
      <c r="AB14" s="36">
        <f>+'OCT-DEC 2022'!AB14+'JUL-SEP 2022'!AB14+'JAN-MAR 2023'!AB14+'APR-JUN 2023'!AB14</f>
        <v>0</v>
      </c>
      <c r="AC14" s="36"/>
      <c r="AD14" s="36">
        <f t="shared" si="14"/>
        <v>0</v>
      </c>
      <c r="AE14" s="37"/>
      <c r="AF14" s="116">
        <f t="shared" si="15"/>
        <v>0</v>
      </c>
      <c r="AG14" s="117">
        <f t="shared" si="16"/>
        <v>0</v>
      </c>
      <c r="AH14" s="118">
        <f t="shared" si="17"/>
        <v>0</v>
      </c>
      <c r="AI14" s="32"/>
      <c r="AJ14" s="35">
        <f>+'OCT-DEC 2022'!AJ14+'JUL-SEP 2022'!AJ14+'JAN-MAR 2023'!AJ14+'APR-JUN 2023'!AJ14</f>
        <v>39549457.331908002</v>
      </c>
      <c r="AK14" s="36"/>
      <c r="AL14" s="36">
        <f>+'OCT-DEC 2022'!AL14+'JUL-SEP 2022'!AL14+'JAN-MAR 2023'!AL14+'APR-JUN 2023'!AL14</f>
        <v>41117379.556979999</v>
      </c>
      <c r="AM14" s="36"/>
      <c r="AN14" s="36">
        <f t="shared" si="18"/>
        <v>80666836.888888001</v>
      </c>
      <c r="AO14" s="37"/>
      <c r="AP14" s="36">
        <f>+'OCT-DEC 2022'!AP14+'JUL-SEP 2022'!AP14+'JAN-MAR 2023'!AP14+'APR-JUN 2023'!AP14</f>
        <v>42428602.271739997</v>
      </c>
      <c r="AQ14" s="36"/>
      <c r="AR14" s="36">
        <f>+'OCT-DEC 2022'!AR14+'JUL-SEP 2022'!AR14+'JAN-MAR 2023'!AR14+'APR-JUN 2023'!AR14</f>
        <v>64978582.089899987</v>
      </c>
      <c r="AS14" s="39"/>
      <c r="AT14" s="36">
        <f t="shared" si="19"/>
        <v>107407184.36163998</v>
      </c>
      <c r="AU14" s="37"/>
      <c r="AV14" s="116">
        <f t="shared" si="20"/>
        <v>81978059.603648007</v>
      </c>
      <c r="AW14" s="117">
        <f t="shared" si="21"/>
        <v>106095961.64687999</v>
      </c>
      <c r="AX14" s="118">
        <f t="shared" si="22"/>
        <v>188074021.25052798</v>
      </c>
      <c r="AY14" s="32"/>
      <c r="AZ14" s="35">
        <f>+'OCT-DEC 2022'!AZ14+'JUL-SEP 2022'!AZ14+'JAN-MAR 2023'!AZ14+'APR-JUN 2023'!AZ14</f>
        <v>0</v>
      </c>
      <c r="BA14" s="36"/>
      <c r="BB14" s="36">
        <f>+'OCT-DEC 2022'!BB14+'JUL-SEP 2022'!BB14+'JAN-MAR 2023'!BB14+'APR-JUN 2023'!BB14</f>
        <v>0</v>
      </c>
      <c r="BC14" s="36"/>
      <c r="BD14" s="36">
        <f t="shared" si="23"/>
        <v>0</v>
      </c>
      <c r="BE14" s="37"/>
      <c r="BF14" s="38">
        <f>+'OCT-DEC 2022'!BF14+'JUL-SEP 2022'!BF14+'JAN-MAR 2023'!BF14+'APR-JUN 2023'!BF14</f>
        <v>271.68964051289271</v>
      </c>
      <c r="BG14" s="36"/>
      <c r="BH14" s="36">
        <f>+'OCT-DEC 2022'!BH14+'JUL-SEP 2022'!BH14+'JAN-MAR 2023'!BH14+'APR-JUN 2023'!BH14</f>
        <v>285.9803594871056</v>
      </c>
      <c r="BI14" s="36"/>
      <c r="BJ14" s="36">
        <f t="shared" si="24"/>
        <v>557.66999999999825</v>
      </c>
      <c r="BK14" s="37"/>
      <c r="BL14" s="116">
        <f t="shared" si="25"/>
        <v>271.68964051289271</v>
      </c>
      <c r="BM14" s="117">
        <f t="shared" si="26"/>
        <v>285.9803594871056</v>
      </c>
      <c r="BN14" s="118">
        <f t="shared" si="27"/>
        <v>557.66999999999825</v>
      </c>
      <c r="BO14" s="32"/>
      <c r="BP14" s="35">
        <f>+'OCT-DEC 2022'!BP14+'JUL-SEP 2022'!BP14+'JAN-MAR 2023'!BP14+'APR-JUN 2023'!BP14</f>
        <v>260.27999999999997</v>
      </c>
      <c r="BQ14" s="36"/>
      <c r="BR14" s="36">
        <f>+'OCT-DEC 2022'!BR14+'JUL-SEP 2022'!BR14+'JAN-MAR 2023'!BR14+'APR-JUN 2023'!BR14</f>
        <v>0</v>
      </c>
      <c r="BS14" s="36"/>
      <c r="BT14" s="36">
        <f t="shared" si="28"/>
        <v>260.27999999999997</v>
      </c>
      <c r="BU14" s="37"/>
      <c r="BV14" s="38">
        <f>+'OCT-DEC 2022'!BV14+'JUL-SEP 2022'!BV14+'JAN-MAR 2023'!BV14+'APR-JUN 2023'!BV14</f>
        <v>0</v>
      </c>
      <c r="BW14" s="36"/>
      <c r="BX14" s="36">
        <f>+'OCT-DEC 2022'!BX14+'JUL-SEP 2022'!BX14+'JAN-MAR 2023'!BX14+'APR-JUN 2023'!BX14</f>
        <v>0</v>
      </c>
      <c r="BY14" s="36"/>
      <c r="BZ14" s="36">
        <f t="shared" si="29"/>
        <v>0</v>
      </c>
      <c r="CA14" s="37"/>
      <c r="CB14" s="116">
        <f t="shared" si="30"/>
        <v>260.27999999999997</v>
      </c>
      <c r="CC14" s="117">
        <f t="shared" si="31"/>
        <v>0</v>
      </c>
      <c r="CD14" s="118">
        <f t="shared" si="32"/>
        <v>260.27999999999997</v>
      </c>
      <c r="CE14" s="32"/>
      <c r="CF14" s="35">
        <f>+'OCT-DEC 2022'!CF14+'JUL-SEP 2022'!CF14+'JAN-MAR 2023'!CF14+'APR-JUN 2023'!CF14</f>
        <v>0</v>
      </c>
      <c r="CG14" s="36"/>
      <c r="CH14" s="36">
        <f>+'OCT-DEC 2022'!CH14+'JUL-SEP 2022'!CH14+'JAN-MAR 2023'!CH14+'APR-JUN 2023'!CH14</f>
        <v>0</v>
      </c>
      <c r="CI14" s="36"/>
      <c r="CJ14" s="36">
        <f t="shared" si="33"/>
        <v>0</v>
      </c>
      <c r="CK14" s="37"/>
      <c r="CL14" s="38">
        <f>+'OCT-DEC 2022'!CL14+'JUL-SEP 2022'!CL14+'JAN-MAR 2023'!CL14+'APR-JUN 2023'!CL14</f>
        <v>0</v>
      </c>
      <c r="CM14" s="36"/>
      <c r="CN14" s="36">
        <f>+'OCT-DEC 2022'!CN14+'JUL-SEP 2022'!CN14+'JAN-MAR 2023'!CN14+'APR-JUN 2023'!CN14</f>
        <v>0</v>
      </c>
      <c r="CO14" s="36"/>
      <c r="CP14" s="244">
        <f t="shared" si="34"/>
        <v>0</v>
      </c>
      <c r="CQ14" s="37"/>
      <c r="CR14" s="116">
        <f t="shared" si="35"/>
        <v>0</v>
      </c>
      <c r="CS14" s="117">
        <f t="shared" si="36"/>
        <v>0</v>
      </c>
      <c r="CT14" s="118">
        <f t="shared" si="37"/>
        <v>0</v>
      </c>
      <c r="CU14" s="32"/>
      <c r="CV14" s="38">
        <f t="shared" si="0"/>
        <v>39549717.611908004</v>
      </c>
      <c r="CW14" s="36"/>
      <c r="CX14" s="36">
        <f t="shared" si="1"/>
        <v>41117379.556979999</v>
      </c>
      <c r="CY14" s="39"/>
      <c r="CZ14" s="36">
        <f t="shared" si="2"/>
        <v>80667097.168888003</v>
      </c>
      <c r="DA14" s="40"/>
      <c r="DB14" s="38">
        <f t="shared" si="38"/>
        <v>42428873.961380512</v>
      </c>
      <c r="DC14" s="39"/>
      <c r="DD14" s="36">
        <f t="shared" si="39"/>
        <v>64978868.070259474</v>
      </c>
      <c r="DE14" s="39"/>
      <c r="DF14" s="36">
        <f t="shared" si="40"/>
        <v>107407742.03163999</v>
      </c>
      <c r="DG14" s="40"/>
      <c r="DH14" s="152"/>
      <c r="DI14" s="161" t="s">
        <v>4</v>
      </c>
      <c r="DJ14" s="38">
        <f t="shared" si="41"/>
        <v>80667097.168888003</v>
      </c>
      <c r="DK14" s="36">
        <f t="shared" si="42"/>
        <v>107407742.03163999</v>
      </c>
      <c r="DL14" s="37">
        <f t="shared" si="43"/>
        <v>188074839.200528</v>
      </c>
      <c r="DM14"/>
    </row>
    <row r="15" spans="1:119" s="19" customFormat="1" ht="15.75">
      <c r="A15" s="26">
        <v>6</v>
      </c>
      <c r="B15" s="26" t="s">
        <v>5</v>
      </c>
      <c r="C15" s="34"/>
      <c r="D15" s="35">
        <f>+'JUL-SEP 2022'!D15+'OCT-DEC 2022'!D15+'JAN-MAR 2023'!D15+'APR-JUN 2023'!D15</f>
        <v>0</v>
      </c>
      <c r="E15" s="36"/>
      <c r="F15" s="36">
        <f>+'JUL-SEP 2022'!F15+'OCT-DEC 2022'!F15+'JAN-MAR 2023'!F15+'APR-JUN 2023'!F15</f>
        <v>0</v>
      </c>
      <c r="G15" s="36"/>
      <c r="H15" s="36">
        <f t="shared" si="9"/>
        <v>0</v>
      </c>
      <c r="I15" s="203"/>
      <c r="J15" s="38">
        <f>+'JUL-SEP 2022'!J15+'OCT-DEC 2022'!J15+'JAN-MAR 2023'!J15+'APR-JUN 2023'!J15</f>
        <v>0</v>
      </c>
      <c r="K15" s="36"/>
      <c r="L15" s="36">
        <f>+'JUL-SEP 2022'!L15+'OCT-DEC 2022'!L15+'JAN-MAR 2023'!L15+'APR-JUN 2023'!L15</f>
        <v>0</v>
      </c>
      <c r="M15" s="36"/>
      <c r="N15" s="36">
        <f t="shared" si="44"/>
        <v>0</v>
      </c>
      <c r="O15" s="37"/>
      <c r="P15" s="116">
        <f t="shared" si="10"/>
        <v>0</v>
      </c>
      <c r="Q15" s="117">
        <f t="shared" si="11"/>
        <v>0</v>
      </c>
      <c r="R15" s="118">
        <f t="shared" si="12"/>
        <v>0</v>
      </c>
      <c r="S15" s="32"/>
      <c r="T15" s="38">
        <f>+'JUL-SEP 2022'!T15+'OCT-DEC 2022'!T15+'JAN-MAR 2023'!T15+'APR-JUN 2023'!T15</f>
        <v>0</v>
      </c>
      <c r="U15" s="36"/>
      <c r="V15" s="36">
        <f>+'JUL-SEP 2022'!V15+'OCT-DEC 2022'!V15+'JAN-MAR 2023'!V15+'APR-JUN 2023'!V15</f>
        <v>0</v>
      </c>
      <c r="W15" s="36"/>
      <c r="X15" s="36">
        <f t="shared" si="13"/>
        <v>0</v>
      </c>
      <c r="Y15" s="37"/>
      <c r="Z15" s="244">
        <f>+'OCT-DEC 2022'!Z15+'JUL-SEP 2022'!Z15+'JAN-MAR 2023'!Z15+'APR-JUN 2023'!Z15</f>
        <v>0</v>
      </c>
      <c r="AA15" s="36"/>
      <c r="AB15" s="36">
        <f>+'OCT-DEC 2022'!AB15+'JUL-SEP 2022'!AB15+'JAN-MAR 2023'!AB15+'APR-JUN 2023'!AB15</f>
        <v>0</v>
      </c>
      <c r="AC15" s="36"/>
      <c r="AD15" s="36">
        <f t="shared" si="14"/>
        <v>0</v>
      </c>
      <c r="AE15" s="37"/>
      <c r="AF15" s="116">
        <f t="shared" si="15"/>
        <v>0</v>
      </c>
      <c r="AG15" s="117">
        <f t="shared" si="16"/>
        <v>0</v>
      </c>
      <c r="AH15" s="118">
        <f t="shared" si="17"/>
        <v>0</v>
      </c>
      <c r="AI15" s="32"/>
      <c r="AJ15" s="35">
        <f>+'OCT-DEC 2022'!AJ15+'JUL-SEP 2022'!AJ15+'JAN-MAR 2023'!AJ15+'APR-JUN 2023'!AJ15</f>
        <v>46684.869999999995</v>
      </c>
      <c r="AK15" s="36"/>
      <c r="AL15" s="36">
        <f>+'OCT-DEC 2022'!AL15+'JUL-SEP 2022'!AL15+'JAN-MAR 2023'!AL15+'APR-JUN 2023'!AL15</f>
        <v>26458.7</v>
      </c>
      <c r="AM15" s="36"/>
      <c r="AN15" s="36">
        <f t="shared" si="18"/>
        <v>73143.569999999992</v>
      </c>
      <c r="AO15" s="37"/>
      <c r="AP15" s="36">
        <f>+'OCT-DEC 2022'!AP15+'JUL-SEP 2022'!AP15+'JAN-MAR 2023'!AP15+'APR-JUN 2023'!AP15</f>
        <v>39440</v>
      </c>
      <c r="AQ15" s="36"/>
      <c r="AR15" s="36">
        <f>+'OCT-DEC 2022'!AR15+'JUL-SEP 2022'!AR15+'JAN-MAR 2023'!AR15+'APR-JUN 2023'!AR15</f>
        <v>100245</v>
      </c>
      <c r="AS15" s="39"/>
      <c r="AT15" s="36">
        <f t="shared" si="19"/>
        <v>139685</v>
      </c>
      <c r="AU15" s="37"/>
      <c r="AV15" s="116">
        <f t="shared" si="20"/>
        <v>86124.87</v>
      </c>
      <c r="AW15" s="117">
        <f t="shared" si="21"/>
        <v>126703.7</v>
      </c>
      <c r="AX15" s="118">
        <f t="shared" si="22"/>
        <v>212828.57</v>
      </c>
      <c r="AY15" s="32"/>
      <c r="AZ15" s="35">
        <f>+'OCT-DEC 2022'!AZ15+'JUL-SEP 2022'!AZ15+'JAN-MAR 2023'!AZ15+'APR-JUN 2023'!AZ15</f>
        <v>0</v>
      </c>
      <c r="BA15" s="36"/>
      <c r="BB15" s="36">
        <f>+'OCT-DEC 2022'!BB15+'JUL-SEP 2022'!BB15+'JAN-MAR 2023'!BB15+'APR-JUN 2023'!BB15</f>
        <v>0</v>
      </c>
      <c r="BC15" s="36"/>
      <c r="BD15" s="36">
        <f t="shared" si="23"/>
        <v>0</v>
      </c>
      <c r="BE15" s="37"/>
      <c r="BF15" s="38">
        <f>+'OCT-DEC 2022'!BF15+'JUL-SEP 2022'!BF15+'JAN-MAR 2023'!BF15+'APR-JUN 2023'!BF15</f>
        <v>0</v>
      </c>
      <c r="BG15" s="36"/>
      <c r="BH15" s="36">
        <f>+'OCT-DEC 2022'!BH15+'JUL-SEP 2022'!BH15+'JAN-MAR 2023'!BH15+'APR-JUN 2023'!BH15</f>
        <v>0</v>
      </c>
      <c r="BI15" s="36"/>
      <c r="BJ15" s="244">
        <f t="shared" si="24"/>
        <v>0</v>
      </c>
      <c r="BK15" s="37"/>
      <c r="BL15" s="116">
        <f t="shared" si="25"/>
        <v>0</v>
      </c>
      <c r="BM15" s="117">
        <f t="shared" si="26"/>
        <v>0</v>
      </c>
      <c r="BN15" s="118">
        <f t="shared" si="27"/>
        <v>0</v>
      </c>
      <c r="BO15" s="32"/>
      <c r="BP15" s="35">
        <f>+'OCT-DEC 2022'!BP15+'JUL-SEP 2022'!BP15+'JAN-MAR 2023'!BP15+'APR-JUN 2023'!BP15</f>
        <v>0</v>
      </c>
      <c r="BQ15" s="36"/>
      <c r="BR15" s="36">
        <f>+'OCT-DEC 2022'!BR15+'JUL-SEP 2022'!BR15+'JAN-MAR 2023'!BR15+'APR-JUN 2023'!BR15</f>
        <v>0</v>
      </c>
      <c r="BS15" s="36"/>
      <c r="BT15" s="36">
        <f t="shared" si="28"/>
        <v>0</v>
      </c>
      <c r="BU15" s="37"/>
      <c r="BV15" s="38">
        <f>+'OCT-DEC 2022'!BV15+'JUL-SEP 2022'!BV15+'JAN-MAR 2023'!BV15+'APR-JUN 2023'!BV15</f>
        <v>0</v>
      </c>
      <c r="BW15" s="36"/>
      <c r="BX15" s="36">
        <f>+'OCT-DEC 2022'!BX15+'JUL-SEP 2022'!BX15+'JAN-MAR 2023'!BX15+'APR-JUN 2023'!BX15</f>
        <v>0</v>
      </c>
      <c r="BY15" s="36"/>
      <c r="BZ15" s="36">
        <f t="shared" si="29"/>
        <v>0</v>
      </c>
      <c r="CA15" s="37"/>
      <c r="CB15" s="116">
        <f t="shared" si="30"/>
        <v>0</v>
      </c>
      <c r="CC15" s="117">
        <f t="shared" si="31"/>
        <v>0</v>
      </c>
      <c r="CD15" s="118">
        <f t="shared" si="32"/>
        <v>0</v>
      </c>
      <c r="CE15" s="32"/>
      <c r="CF15" s="35">
        <f>+'OCT-DEC 2022'!CF15+'JUL-SEP 2022'!CF15+'JAN-MAR 2023'!CF15+'APR-JUN 2023'!CF15</f>
        <v>0</v>
      </c>
      <c r="CG15" s="36"/>
      <c r="CH15" s="36">
        <f>+'OCT-DEC 2022'!CH15+'JUL-SEP 2022'!CH15+'JAN-MAR 2023'!CH15+'APR-JUN 2023'!CH15</f>
        <v>0</v>
      </c>
      <c r="CI15" s="36"/>
      <c r="CJ15" s="36">
        <f t="shared" si="33"/>
        <v>0</v>
      </c>
      <c r="CK15" s="37"/>
      <c r="CL15" s="38">
        <f>+'OCT-DEC 2022'!CL15+'JUL-SEP 2022'!CL15+'JAN-MAR 2023'!CL15+'APR-JUN 2023'!CL15</f>
        <v>0</v>
      </c>
      <c r="CM15" s="36"/>
      <c r="CN15" s="36">
        <f>+'OCT-DEC 2022'!CN15+'JUL-SEP 2022'!CN15+'JAN-MAR 2023'!CN15+'APR-JUN 2023'!CN15</f>
        <v>0</v>
      </c>
      <c r="CO15" s="36"/>
      <c r="CP15" s="244">
        <f t="shared" si="34"/>
        <v>0</v>
      </c>
      <c r="CQ15" s="37"/>
      <c r="CR15" s="116">
        <f t="shared" si="35"/>
        <v>0</v>
      </c>
      <c r="CS15" s="117">
        <f t="shared" si="36"/>
        <v>0</v>
      </c>
      <c r="CT15" s="118">
        <f t="shared" si="37"/>
        <v>0</v>
      </c>
      <c r="CU15" s="32"/>
      <c r="CV15" s="38">
        <f t="shared" si="0"/>
        <v>46684.869999999995</v>
      </c>
      <c r="CW15" s="36"/>
      <c r="CX15" s="36">
        <f t="shared" si="1"/>
        <v>26458.7</v>
      </c>
      <c r="CY15" s="39"/>
      <c r="CZ15" s="36">
        <f t="shared" si="2"/>
        <v>73143.569999999992</v>
      </c>
      <c r="DA15" s="40"/>
      <c r="DB15" s="38">
        <f t="shared" si="38"/>
        <v>39440</v>
      </c>
      <c r="DC15" s="39"/>
      <c r="DD15" s="36">
        <f t="shared" si="39"/>
        <v>100245</v>
      </c>
      <c r="DE15" s="39"/>
      <c r="DF15" s="36">
        <f t="shared" si="40"/>
        <v>139685</v>
      </c>
      <c r="DG15" s="40"/>
      <c r="DH15" s="152"/>
      <c r="DI15" s="161" t="s">
        <v>5</v>
      </c>
      <c r="DJ15" s="38">
        <f t="shared" si="41"/>
        <v>73143.569999999992</v>
      </c>
      <c r="DK15" s="36">
        <f t="shared" si="42"/>
        <v>139685</v>
      </c>
      <c r="DL15" s="37">
        <f t="shared" si="43"/>
        <v>212828.57</v>
      </c>
      <c r="DM15"/>
    </row>
    <row r="16" spans="1:119" s="19" customFormat="1" ht="15.75">
      <c r="A16" s="26">
        <v>7</v>
      </c>
      <c r="B16" s="26" t="s">
        <v>92</v>
      </c>
      <c r="C16" s="41"/>
      <c r="D16" s="42">
        <f>SUM(D10:D15)</f>
        <v>1026683574</v>
      </c>
      <c r="E16" s="46">
        <f>+D16/$D$111</f>
        <v>2330.7549569347143</v>
      </c>
      <c r="F16" s="43">
        <f>SUM(F10:F15)</f>
        <v>318315972</v>
      </c>
      <c r="G16" s="235">
        <f>+F16/$F$111</f>
        <v>2550.9562360257405</v>
      </c>
      <c r="H16" s="43">
        <f>SUM(H10:H15)</f>
        <v>1344999546</v>
      </c>
      <c r="I16" s="201">
        <f>+H16/$H$111</f>
        <v>2379.3636500335233</v>
      </c>
      <c r="J16" s="45">
        <f>SUM(J10:J15)</f>
        <v>575043821</v>
      </c>
      <c r="K16" s="46">
        <f>+J16/$J$111</f>
        <v>402.62239208091603</v>
      </c>
      <c r="L16" s="43">
        <f>SUM(L10:L15)</f>
        <v>810401808</v>
      </c>
      <c r="M16" s="235">
        <f>+L16/$L$111</f>
        <v>643.2704865396903</v>
      </c>
      <c r="N16" s="43">
        <f>+J16+L16</f>
        <v>1385445629</v>
      </c>
      <c r="O16" s="47">
        <f>+N16/$N$111</f>
        <v>515.40706442301723</v>
      </c>
      <c r="P16" s="122">
        <f>SUM(P10:P15)</f>
        <v>1601727395</v>
      </c>
      <c r="Q16" s="123">
        <f t="shared" ref="Q16:R16" si="45">SUM(Q10:Q15)</f>
        <v>1128717780</v>
      </c>
      <c r="R16" s="124">
        <f t="shared" si="45"/>
        <v>2730445175</v>
      </c>
      <c r="S16" s="32"/>
      <c r="T16" s="45">
        <f>SUM(T10:T15)</f>
        <v>1781650942.7389998</v>
      </c>
      <c r="U16" s="46">
        <f>+T16/$T$111</f>
        <v>2259.8742273622656</v>
      </c>
      <c r="V16" s="43">
        <f>SUM(V10:V15)</f>
        <v>503596610.65699995</v>
      </c>
      <c r="W16" s="46">
        <f>+V16/$V$111</f>
        <v>2129.7507830439231</v>
      </c>
      <c r="X16" s="43">
        <f>SUM(X10:X15)</f>
        <v>2285247553.3959999</v>
      </c>
      <c r="Y16" s="47">
        <f>+X16/$X$111</f>
        <v>2229.8513561550403</v>
      </c>
      <c r="Z16" s="245">
        <f>SUM(Z10:Z15)</f>
        <v>1153647523.4959981</v>
      </c>
      <c r="AA16" s="46">
        <f>+Z16/$Z$111</f>
        <v>279.75649468494214</v>
      </c>
      <c r="AB16" s="43">
        <f>SUM(AB10:AB15)</f>
        <v>874379702.11800027</v>
      </c>
      <c r="AC16" s="46">
        <f>+AB16/$AB$111</f>
        <v>479.6146440095049</v>
      </c>
      <c r="AD16" s="43">
        <f>SUM(AD10:AD15)</f>
        <v>2028027225.6139982</v>
      </c>
      <c r="AE16" s="46">
        <f>+AD16/$AD$111</f>
        <v>341.02579882942922</v>
      </c>
      <c r="AF16" s="122">
        <f>SUM(AF10:AF15)</f>
        <v>2935298466.2349977</v>
      </c>
      <c r="AG16" s="123">
        <f t="shared" ref="AG16:AH16" si="46">SUM(AG10:AG15)</f>
        <v>1377976312.7750003</v>
      </c>
      <c r="AH16" s="124">
        <f t="shared" si="46"/>
        <v>4313274779.0099983</v>
      </c>
      <c r="AI16" s="32"/>
      <c r="AJ16" s="42">
        <f>SUM(AJ10:AJ15)</f>
        <v>541897439.69190812</v>
      </c>
      <c r="AK16" s="46">
        <f>+AJ16/$AJ$111</f>
        <v>2237.6413591574146</v>
      </c>
      <c r="AL16" s="43">
        <f>SUM(AL10:AL15)</f>
        <v>245756209.84697998</v>
      </c>
      <c r="AM16" s="46">
        <f>+AL16/$AL$111</f>
        <v>2311.0768061864765</v>
      </c>
      <c r="AN16" s="43">
        <f>SUM(AN10:AN15)</f>
        <v>787653649.5388881</v>
      </c>
      <c r="AO16" s="47">
        <f>+AN16/$AN$111</f>
        <v>2260.048077379533</v>
      </c>
      <c r="AP16" s="45">
        <f>SUM(AP10:AP15)</f>
        <v>227985727.81174001</v>
      </c>
      <c r="AQ16" s="46">
        <f>+AP16/$AP$111</f>
        <v>347.75237658897322</v>
      </c>
      <c r="AR16" s="43">
        <f>SUM(AR10:AR15)</f>
        <v>308339133.54990005</v>
      </c>
      <c r="AS16" s="46">
        <f>+AR16/$AR$111</f>
        <v>498.27135447143814</v>
      </c>
      <c r="AT16" s="43">
        <f>SUM(AT10:AT15)</f>
        <v>536324861.36164004</v>
      </c>
      <c r="AU16" s="47">
        <f>+AT16/$AT$111</f>
        <v>420.83984326748669</v>
      </c>
      <c r="AV16" s="122">
        <f>SUM(AV10:AV15)</f>
        <v>769883167.50364816</v>
      </c>
      <c r="AW16" s="123">
        <f t="shared" ref="AW16" si="47">SUM(AW10:AW15)</f>
        <v>554095343.39688003</v>
      </c>
      <c r="AX16" s="124">
        <f t="shared" ref="AX16" si="48">SUM(AX10:AX15)</f>
        <v>1323978510.9005277</v>
      </c>
      <c r="AY16" s="32"/>
      <c r="AZ16" s="42">
        <f>SUM(AZ10:AZ15)</f>
        <v>1001913919.600811</v>
      </c>
      <c r="BA16" s="46">
        <f>+AZ16/$AZ$111</f>
        <v>2262.1264903790652</v>
      </c>
      <c r="BB16" s="43">
        <f>SUM(BB10:BB15)</f>
        <v>280875621.04871821</v>
      </c>
      <c r="BC16" s="46">
        <f>+BB16/$BB$111</f>
        <v>2039.4390224417175</v>
      </c>
      <c r="BD16" s="43">
        <f>SUM(BD10:BD15)</f>
        <v>1282789540.6495292</v>
      </c>
      <c r="BE16" s="47">
        <f>+BD16/$BD$111</f>
        <v>2209.3063407841987</v>
      </c>
      <c r="BF16" s="45">
        <f>SUM(BF10:BF15)</f>
        <v>738228058.3732866</v>
      </c>
      <c r="BG16" s="46">
        <f>+BF16/$BF$111</f>
        <v>298.61021618011335</v>
      </c>
      <c r="BH16" s="43">
        <f>SUM(BH10:BH15)</f>
        <v>743940128.43509948</v>
      </c>
      <c r="BI16" s="46">
        <f>+BH16/$BH$111</f>
        <v>579.0160825593166</v>
      </c>
      <c r="BJ16" s="245">
        <f>SUM(BJ10:BJ15)</f>
        <v>1482168186.8083861</v>
      </c>
      <c r="BK16" s="47">
        <f>+BJ16/$BJ$111</f>
        <v>394.50339383696615</v>
      </c>
      <c r="BL16" s="122">
        <f>SUM(BL10:BL15)</f>
        <v>1740141977.9740975</v>
      </c>
      <c r="BM16" s="123">
        <f t="shared" ref="BM16" si="49">SUM(BM10:BM15)</f>
        <v>1024815749.4838177</v>
      </c>
      <c r="BN16" s="124">
        <f t="shared" ref="BN16" si="50">SUM(BN10:BN15)</f>
        <v>2764957727.4579153</v>
      </c>
      <c r="BO16" s="32"/>
      <c r="BP16" s="42">
        <f>SUM(BP10:BP15)</f>
        <v>770526260.9600004</v>
      </c>
      <c r="BQ16" s="46">
        <f>+BP16/$BP$111</f>
        <v>1967.3596940164184</v>
      </c>
      <c r="BR16" s="43">
        <f>SUM(BR10:BR15)</f>
        <v>103298824.28000002</v>
      </c>
      <c r="BS16" s="46">
        <f>+BR16/$BR$111</f>
        <v>1157.3319920229453</v>
      </c>
      <c r="BT16" s="43">
        <f>SUM(BT10:BT15)</f>
        <v>873825085.24000049</v>
      </c>
      <c r="BU16" s="47">
        <f>+BT16/$BT$111</f>
        <v>1817.0203743312181</v>
      </c>
      <c r="BV16" s="45">
        <f>SUM(BV10:BV15)</f>
        <v>311283182.83000022</v>
      </c>
      <c r="BW16" s="46">
        <f>+BV16/$BV$111</f>
        <v>247.18119036918003</v>
      </c>
      <c r="BX16" s="43">
        <f>SUM(BX10:BX15)</f>
        <v>440985830.63999999</v>
      </c>
      <c r="BY16" s="46">
        <f>+BX16/$BX$111</f>
        <v>509.53806249147851</v>
      </c>
      <c r="BZ16" s="43">
        <f>SUM(BZ10:BZ15)</f>
        <v>752269013.47000015</v>
      </c>
      <c r="CA16" s="47">
        <f>+BZ16/$BZ$111</f>
        <v>354.04326888630152</v>
      </c>
      <c r="CB16" s="122">
        <f>SUM(CB10:CB15)</f>
        <v>1081809443.7900007</v>
      </c>
      <c r="CC16" s="123">
        <f t="shared" ref="CC16" si="51">SUM(CC10:CC15)</f>
        <v>544284654.91999996</v>
      </c>
      <c r="CD16" s="124">
        <f t="shared" ref="CD16" si="52">SUM(CD10:CD15)</f>
        <v>1626094098.7100008</v>
      </c>
      <c r="CE16" s="32"/>
      <c r="CF16" s="42">
        <f>SUM(CF10:CF15)</f>
        <v>1042268537.6816585</v>
      </c>
      <c r="CG16" s="46">
        <f>+CF16/$CF$111</f>
        <v>2077.0306864624417</v>
      </c>
      <c r="CH16" s="43">
        <f>SUM(CH10:CH15)</f>
        <v>232633982.23834154</v>
      </c>
      <c r="CI16" s="46">
        <f>+CH16/$CH$111</f>
        <v>2202.2851025564128</v>
      </c>
      <c r="CJ16" s="43">
        <f>SUM(CJ10:CJ15)</f>
        <v>1274902519.9199998</v>
      </c>
      <c r="CK16" s="47">
        <f>+CJ16/$CJ$111</f>
        <v>2098.8122611615959</v>
      </c>
      <c r="CL16" s="45">
        <f>SUM(CL10:CL15)</f>
        <v>626029434.96530783</v>
      </c>
      <c r="CM16" s="46">
        <f>+CL16/$CL$111</f>
        <v>249.15176368680622</v>
      </c>
      <c r="CN16" s="43">
        <f>SUM(CN10:CN15)</f>
        <v>629560265.13469231</v>
      </c>
      <c r="CO16" s="46">
        <f>+CN16/$CN$111</f>
        <v>478.37762693816893</v>
      </c>
      <c r="CP16" s="245">
        <f>SUM(CP10:CP15)</f>
        <v>1255589700.1000001</v>
      </c>
      <c r="CQ16" s="47">
        <f>+CP16/$CP$111</f>
        <v>327.94366199794973</v>
      </c>
      <c r="CR16" s="122">
        <f>SUM(CR10:CR15)</f>
        <v>1668297972.6469662</v>
      </c>
      <c r="CS16" s="123">
        <f t="shared" ref="CS16" si="53">SUM(CS10:CS15)</f>
        <v>862194247.37303388</v>
      </c>
      <c r="CT16" s="124">
        <f t="shared" ref="CT16" si="54">SUM(CT10:CT15)</f>
        <v>2530492220.02</v>
      </c>
      <c r="CU16" s="32"/>
      <c r="CV16" s="45">
        <f>SUM(CV10:CV15)</f>
        <v>6164940674.673377</v>
      </c>
      <c r="CW16" s="46">
        <f>+CV16/$CV$111</f>
        <v>2195.9433162174118</v>
      </c>
      <c r="CX16" s="43">
        <f>SUM(CX10:CX15)</f>
        <v>1684477220.0710397</v>
      </c>
      <c r="CY16" s="46">
        <f>+CX16/$CX$111</f>
        <v>2105.0955123568588</v>
      </c>
      <c r="CZ16" s="43">
        <f t="shared" si="2"/>
        <v>7849417894.7444172</v>
      </c>
      <c r="DA16" s="47">
        <f>+CZ16/CZ111</f>
        <v>2175.7927228679155</v>
      </c>
      <c r="DB16" s="45">
        <f>SUM(DB10:DB15)</f>
        <v>3632217748.4763327</v>
      </c>
      <c r="DC16" s="46">
        <f>+DB16/$DB$111</f>
        <v>291.7025071135634</v>
      </c>
      <c r="DD16" s="43">
        <f>SUM(DD10:DD15)</f>
        <v>3807606867.8776917</v>
      </c>
      <c r="DE16" s="46">
        <f>+DD16/$DD$111</f>
        <v>531.19147149296293</v>
      </c>
      <c r="DF16" s="43">
        <f>SUM(DF10:DF15)</f>
        <v>7439824616.3540239</v>
      </c>
      <c r="DG16" s="47">
        <f>+DF16/$DF$111</f>
        <v>379.19909267516175</v>
      </c>
      <c r="DH16" s="153"/>
      <c r="DI16" s="161" t="s">
        <v>92</v>
      </c>
      <c r="DJ16" s="45">
        <f>SUM(DJ10:DJ15)</f>
        <v>7849417894.7444162</v>
      </c>
      <c r="DK16" s="43">
        <f>SUM(DK10:DK15)</f>
        <v>7439824616.3540239</v>
      </c>
      <c r="DL16" s="44">
        <f>SUM(DL10:DL15)</f>
        <v>15289242511.098438</v>
      </c>
      <c r="DM16"/>
      <c r="DO16" s="48"/>
    </row>
    <row r="17" spans="1:117" s="19" customFormat="1" ht="15.75">
      <c r="A17" s="26"/>
      <c r="B17" s="26"/>
      <c r="C17" s="34"/>
      <c r="D17" s="35"/>
      <c r="E17" s="36"/>
      <c r="F17" s="36"/>
      <c r="G17" s="36"/>
      <c r="H17" s="36"/>
      <c r="I17" s="203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8"/>
      <c r="U17" s="36"/>
      <c r="V17" s="36"/>
      <c r="W17" s="36"/>
      <c r="X17" s="36"/>
      <c r="Y17" s="37"/>
      <c r="Z17" s="244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9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244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244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75">
      <c r="A18" s="25" t="s">
        <v>52</v>
      </c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4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244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75">
      <c r="A19" s="25"/>
      <c r="B19" s="50" t="s">
        <v>63</v>
      </c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9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244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75">
      <c r="A20" s="26">
        <v>8</v>
      </c>
      <c r="B20" s="26" t="s">
        <v>19</v>
      </c>
      <c r="C20" s="34"/>
      <c r="D20" s="35">
        <f>+'JUL-SEP 2022'!D20+'OCT-DEC 2022'!D20+'JAN-MAR 2023'!D20+'APR-JUN 2023'!D20</f>
        <v>1389724.33</v>
      </c>
      <c r="E20" s="39">
        <f t="shared" ref="E20:E63" si="55">+D20/$D$111</f>
        <v>3.1549222690887961</v>
      </c>
      <c r="F20" s="36">
        <f>+'JUL-SEP 2022'!F20+'OCT-DEC 2022'!F20+'JAN-MAR 2023'!F20+'APR-JUN 2023'!F20</f>
        <v>21853.350000000002</v>
      </c>
      <c r="G20" s="39">
        <f t="shared" ref="G20:G63" si="56">+F20/$F$111</f>
        <v>0.17513082711587316</v>
      </c>
      <c r="H20" s="36">
        <f t="shared" ref="H20:H60" si="57">+D20+F20</f>
        <v>1411577.6800000002</v>
      </c>
      <c r="I20" s="202">
        <f t="shared" ref="I20:I63" si="58">+H20/$H$111</f>
        <v>2.4971433120399382</v>
      </c>
      <c r="J20" s="38">
        <f>+'JUL-SEP 2022'!J20+'OCT-DEC 2022'!J20+'JAN-MAR 2023'!J20+'APR-JUN 2023'!J20</f>
        <v>0</v>
      </c>
      <c r="K20" s="39">
        <f t="shared" ref="K20:K63" si="59">+J20/$J$111</f>
        <v>0</v>
      </c>
      <c r="L20" s="36">
        <f>+'JUL-SEP 2022'!L20+'OCT-DEC 2022'!L20+'JAN-MAR 2023'!L20+'APR-JUN 2023'!L20</f>
        <v>0</v>
      </c>
      <c r="M20" s="39">
        <f t="shared" ref="M20:M63" si="60">+L20/$L$111</f>
        <v>0</v>
      </c>
      <c r="N20" s="36">
        <f t="shared" ref="N20:N62" si="61">+J20+L20</f>
        <v>0</v>
      </c>
      <c r="O20" s="40">
        <f t="shared" ref="O20:O63" si="62">+N20/$N$111</f>
        <v>0</v>
      </c>
      <c r="P20" s="116">
        <f t="shared" ref="P20:P60" si="63">+D20+J20</f>
        <v>1389724.33</v>
      </c>
      <c r="Q20" s="117">
        <f t="shared" ref="Q20:Q60" si="64">+F20+L20</f>
        <v>21853.350000000002</v>
      </c>
      <c r="R20" s="118">
        <f t="shared" ref="R20:R60" si="65">+P20+Q20</f>
        <v>1411577.6800000002</v>
      </c>
      <c r="S20" s="32"/>
      <c r="T20" s="38">
        <f>+'JUL-SEP 2022'!T20+'OCT-DEC 2022'!T20+'JAN-MAR 2023'!T20+'APR-JUN 2023'!T20</f>
        <v>650900.7823954362</v>
      </c>
      <c r="U20" s="39">
        <f t="shared" ref="U20:U63" si="66">+T20/$T$111</f>
        <v>0.82561284448009054</v>
      </c>
      <c r="V20" s="36">
        <f>+'JUL-SEP 2022'!V20+'OCT-DEC 2022'!V20+'JAN-MAR 2023'!V20+'APR-JUN 2023'!V20</f>
        <v>14344.942201032731</v>
      </c>
      <c r="W20" s="39">
        <f t="shared" ref="W20:W63" si="67">+V20/$V$111</f>
        <v>6.0665920379233226E-2</v>
      </c>
      <c r="X20" s="36">
        <f t="shared" ref="X20:X60" si="68">+T20+V20</f>
        <v>665245.72459646896</v>
      </c>
      <c r="Y20" s="40">
        <f t="shared" ref="Y20:Y63" si="69">+X20/$X$111</f>
        <v>0.6491196452495348</v>
      </c>
      <c r="Z20" s="244">
        <f>+'OCT-DEC 2022'!Z20+'JUL-SEP 2022'!Z20+'JAN-MAR 2023'!Z20+'APR-JUN 2023'!Z20</f>
        <v>0</v>
      </c>
      <c r="AA20" s="39">
        <f t="shared" ref="AA20:AA63" si="70">+Z20/$Z$111</f>
        <v>0</v>
      </c>
      <c r="AB20" s="36">
        <f>+'OCT-DEC 2022'!AB20+'JUL-SEP 2022'!AB20+'JAN-MAR 2023'!AB20+'APR-JUN 2023'!AB20</f>
        <v>0</v>
      </c>
      <c r="AC20" s="39">
        <f t="shared" ref="AC20:AC63" si="71">+AB20/$AB$111</f>
        <v>0</v>
      </c>
      <c r="AD20" s="36">
        <f t="shared" ref="AD20:AD60" si="72">+Z20+AB20</f>
        <v>0</v>
      </c>
      <c r="AE20" s="40">
        <f t="shared" ref="AE20:AE63" si="73">+AD20/$AD$111</f>
        <v>0</v>
      </c>
      <c r="AF20" s="116">
        <f t="shared" ref="AF20:AF60" si="74">+T20+Z20</f>
        <v>650900.7823954362</v>
      </c>
      <c r="AG20" s="117">
        <f t="shared" ref="AG20:AG60" si="75">+V20+AB20</f>
        <v>14344.942201032731</v>
      </c>
      <c r="AH20" s="118">
        <f t="shared" ref="AH20:AH60" si="76">+AF20+AG20</f>
        <v>665245.72459646896</v>
      </c>
      <c r="AI20" s="32"/>
      <c r="AJ20" s="35">
        <f>+'OCT-DEC 2022'!AJ20+'JUL-SEP 2022'!AJ20+'JAN-MAR 2023'!AJ20+'APR-JUN 2023'!AJ20</f>
        <v>134600.66942644343</v>
      </c>
      <c r="AK20" s="39">
        <f t="shared" ref="AK20:AK63" si="77">+AJ20/$AJ$111</f>
        <v>0.55580263499698945</v>
      </c>
      <c r="AL20" s="36">
        <f>+'OCT-DEC 2022'!AL20+'JUL-SEP 2022'!AL20+'JAN-MAR 2023'!AL20+'APR-JUN 2023'!AL20</f>
        <v>43942.042766081213</v>
      </c>
      <c r="AM20" s="39">
        <f t="shared" ref="AM20:AM63" si="78">+AL20/$AL$111</f>
        <v>0.41322836121364637</v>
      </c>
      <c r="AN20" s="36">
        <f t="shared" ref="AN20:AN60" si="79">+AJ20+AL20</f>
        <v>178542.71219252463</v>
      </c>
      <c r="AO20" s="40">
        <f t="shared" ref="AO20:AO63" si="80">+AN20/$AN$111</f>
        <v>0.51230018886736617</v>
      </c>
      <c r="AP20" s="36">
        <f>+'OCT-DEC 2022'!AP20+'JUL-SEP 2022'!AP20+'JAN-MAR 2023'!AP20+'APR-JUN 2023'!AP20</f>
        <v>45887.159643437626</v>
      </c>
      <c r="AQ20" s="39">
        <f t="shared" ref="AQ20:AQ63" si="81">+AP20/$AP$111</f>
        <v>6.999284110494805E-2</v>
      </c>
      <c r="AR20" s="36">
        <f>+'OCT-DEC 2022'!AR20+'JUL-SEP 2022'!AR20+'JAN-MAR 2023'!AR20+'APR-JUN 2023'!AR20</f>
        <v>56372.397787278453</v>
      </c>
      <c r="AS20" s="39">
        <f t="shared" ref="AS20:AS63" si="82">+AR20/$AR$111</f>
        <v>9.1096938221512505E-2</v>
      </c>
      <c r="AT20" s="36">
        <f t="shared" ref="AT20:AT60" si="83">+AP20+AR20</f>
        <v>102259.55743071609</v>
      </c>
      <c r="AU20" s="40">
        <f t="shared" ref="AU20:AU63" si="84">+AT20/$AT$111</f>
        <v>8.0240352857196731E-2</v>
      </c>
      <c r="AV20" s="116">
        <f t="shared" ref="AV20:AV60" si="85">+AJ20+AP20</f>
        <v>180487.82906988106</v>
      </c>
      <c r="AW20" s="117">
        <f t="shared" ref="AW20:AW60" si="86">+AL20+AR20</f>
        <v>100314.44055335966</v>
      </c>
      <c r="AX20" s="118">
        <f t="shared" ref="AX20:AX60" si="87">+AV20+AW20</f>
        <v>280802.26962324069</v>
      </c>
      <c r="AY20" s="32"/>
      <c r="AZ20" s="35">
        <f>+'OCT-DEC 2022'!AZ20+'JUL-SEP 2022'!AZ20+'JAN-MAR 2023'!AZ20+'APR-JUN 2023'!AZ20</f>
        <v>404087.52604162315</v>
      </c>
      <c r="BA20" s="39">
        <f>+AZ20/$AZ$111</f>
        <v>0.91235093076129392</v>
      </c>
      <c r="BB20" s="36">
        <f>+'OCT-DEC 2022'!BB20+'JUL-SEP 2022'!BB20+'JAN-MAR 2023'!BB20+'APR-JUN 2023'!BB20</f>
        <v>29618.750270830984</v>
      </c>
      <c r="BC20" s="39">
        <f>+BB20/$BB$111</f>
        <v>0.21506186572102484</v>
      </c>
      <c r="BD20" s="36">
        <f t="shared" ref="BD20:BD60" si="88">+AZ20+BB20</f>
        <v>433706.27631245414</v>
      </c>
      <c r="BE20" s="40">
        <f t="shared" ref="BE20:BE32" si="89">+BD20/$BD$111</f>
        <v>0.74695809088826648</v>
      </c>
      <c r="BF20" s="38">
        <f>+'OCT-DEC 2022'!BF20+'JUL-SEP 2022'!BF20+'JAN-MAR 2023'!BF20+'APR-JUN 2023'!BF20</f>
        <v>0</v>
      </c>
      <c r="BG20" s="39">
        <f t="shared" ref="BG20:BG32" si="90">+BF20/$BF$111</f>
        <v>0</v>
      </c>
      <c r="BH20" s="36">
        <f>+'OCT-DEC 2022'!BH20+'JUL-SEP 2022'!BH20+'JAN-MAR 2023'!BH20+'APR-JUN 2023'!BH20</f>
        <v>0</v>
      </c>
      <c r="BI20" s="39">
        <f t="shared" ref="BI20:BI32" si="91">+BH20/$BH$111</f>
        <v>0</v>
      </c>
      <c r="BJ20" s="36">
        <f t="shared" ref="BJ20:BJ60" si="92">+BF20+BH20</f>
        <v>0</v>
      </c>
      <c r="BK20" s="40">
        <f t="shared" ref="BK20:BK42" si="93">+BJ20/$BJ$111</f>
        <v>0</v>
      </c>
      <c r="BL20" s="116">
        <f t="shared" ref="BL20:BL60" si="94">+AZ20+BF20</f>
        <v>404087.52604162315</v>
      </c>
      <c r="BM20" s="117">
        <f t="shared" ref="BM20:BM60" si="95">+BB20+BH20</f>
        <v>29618.750270830984</v>
      </c>
      <c r="BN20" s="118">
        <f t="shared" ref="BN20:BN60" si="96">+BL20+BM20</f>
        <v>433706.27631245414</v>
      </c>
      <c r="BO20" s="32"/>
      <c r="BP20" s="35">
        <f>+'OCT-DEC 2022'!BP20+'JUL-SEP 2022'!BP20+'JAN-MAR 2023'!BP20+'APR-JUN 2023'!BP20</f>
        <v>740609.11718672141</v>
      </c>
      <c r="BQ20" s="39">
        <f t="shared" ref="BQ20:BQ32" si="97">+BP20/$BP$111</f>
        <v>1.8909732218067468</v>
      </c>
      <c r="BR20" s="36">
        <f>+'OCT-DEC 2022'!BR20+'JUL-SEP 2022'!BR20+'JAN-MAR 2023'!BR20+'APR-JUN 2023'!BR20</f>
        <v>0</v>
      </c>
      <c r="BS20" s="39">
        <f t="shared" ref="BS20:BS32" si="98">+BR20/$BR$111</f>
        <v>0</v>
      </c>
      <c r="BT20" s="36">
        <f t="shared" ref="BT20:BT60" si="99">+BP20+BR20</f>
        <v>740609.11718672141</v>
      </c>
      <c r="BU20" s="40">
        <f t="shared" ref="BU20:BU33" si="100">+BT20/$BT$111</f>
        <v>1.5400128447607175</v>
      </c>
      <c r="BV20" s="38">
        <f>+'OCT-DEC 2022'!BV20+'JUL-SEP 2022'!BV20+'JAN-MAR 2023'!BV20+'APR-JUN 2023'!BV20</f>
        <v>0</v>
      </c>
      <c r="BW20" s="39">
        <f t="shared" ref="BW20:BW63" si="101">+BV20/$BV$111</f>
        <v>0</v>
      </c>
      <c r="BX20" s="36">
        <f>+'OCT-DEC 2022'!BX20+'JUL-SEP 2022'!BX20+'JAN-MAR 2023'!BX20+'APR-JUN 2023'!BX20</f>
        <v>0</v>
      </c>
      <c r="BY20" s="39">
        <f t="shared" ref="BY20:BY63" si="102">+BX20/$BX$111</f>
        <v>0</v>
      </c>
      <c r="BZ20" s="36">
        <f t="shared" ref="BZ20:BZ60" si="103">+BV20+BX20</f>
        <v>0</v>
      </c>
      <c r="CA20" s="40">
        <f t="shared" ref="CA20:CA63" si="104">+BZ20/$BZ$111</f>
        <v>0</v>
      </c>
      <c r="CB20" s="116">
        <f t="shared" ref="CB20:CB60" si="105">+BP20+BV20</f>
        <v>740609.11718672141</v>
      </c>
      <c r="CC20" s="117">
        <f t="shared" ref="CC20:CC60" si="106">+BR20+BX20</f>
        <v>0</v>
      </c>
      <c r="CD20" s="118">
        <f t="shared" ref="CD20:CD60" si="107">+CB20+CC20</f>
        <v>740609.11718672141</v>
      </c>
      <c r="CE20" s="32"/>
      <c r="CF20" s="35">
        <f>+'OCT-DEC 2022'!CF20+'JUL-SEP 2022'!CF20+'JAN-MAR 2023'!CF20+'APR-JUN 2023'!CF20</f>
        <v>1122456.8299999996</v>
      </c>
      <c r="CG20" s="39">
        <f t="shared" ref="CG20:CG63" si="108">+CF20/$CF$111</f>
        <v>2.2368297572572713</v>
      </c>
      <c r="CH20" s="36">
        <f>+'OCT-DEC 2022'!CH20+'JUL-SEP 2022'!CH20+'JAN-MAR 2023'!CH20+'APR-JUN 2023'!CH20</f>
        <v>27858.799999999996</v>
      </c>
      <c r="CI20" s="39">
        <f t="shared" ref="CI20:CI63" si="109">+CH20/$CH$111</f>
        <v>0.26373197769636381</v>
      </c>
      <c r="CJ20" s="36">
        <f t="shared" ref="CJ20:CJ60" si="110">+CF20+CH20</f>
        <v>1150315.6299999997</v>
      </c>
      <c r="CK20" s="40">
        <f t="shared" ref="CK20:CK63" si="111">+CJ20/$CJ$111</f>
        <v>1.8937107039378369</v>
      </c>
      <c r="CL20" s="38">
        <f>+'OCT-DEC 2022'!CL20+'JUL-SEP 2022'!CL20+'JAN-MAR 2023'!CL20+'APR-JUN 2023'!CL20</f>
        <v>0</v>
      </c>
      <c r="CM20" s="39">
        <f t="shared" ref="CM20:CM63" si="112">+CL20/$CL$111</f>
        <v>0</v>
      </c>
      <c r="CN20" s="36">
        <f>+'OCT-DEC 2022'!CN20+'JUL-SEP 2022'!CN20+'JAN-MAR 2023'!CN20+'APR-JUN 2023'!CN20</f>
        <v>0</v>
      </c>
      <c r="CO20" s="39">
        <f t="shared" ref="CO20:CO63" si="113">+CN20/$CN$111</f>
        <v>0</v>
      </c>
      <c r="CP20" s="244">
        <f t="shared" ref="CP20:CP60" si="114">+CL20+CN20</f>
        <v>0</v>
      </c>
      <c r="CQ20" s="40">
        <f t="shared" ref="CQ20:CQ63" si="115">+CP20/$CP$111</f>
        <v>0</v>
      </c>
      <c r="CR20" s="116">
        <f t="shared" ref="CR20:CR60" si="116">+CF20+CL20</f>
        <v>1122456.8299999996</v>
      </c>
      <c r="CS20" s="117">
        <f t="shared" ref="CS20:CS60" si="117">+CH20+CN20</f>
        <v>27858.799999999996</v>
      </c>
      <c r="CT20" s="118">
        <f t="shared" ref="CT20:CT60" si="118">+CR20+CS20</f>
        <v>1150315.6299999997</v>
      </c>
      <c r="CU20" s="32"/>
      <c r="CV20" s="38">
        <f t="shared" ref="CV20:CV60" si="119">+D20+T20+AJ20+AZ20+BP20+CF20</f>
        <v>4442379.2550502233</v>
      </c>
      <c r="CW20" s="39">
        <f t="shared" ref="CW20:CW54" si="120">+CV20/$CV$111</f>
        <v>1.5823693281115412</v>
      </c>
      <c r="CX20" s="39">
        <f t="shared" ref="CX20:CX60" si="121">+F20+V20+AL20+BB20+BR20+CH20</f>
        <v>137617.88523794492</v>
      </c>
      <c r="CY20" s="39">
        <f t="shared" ref="CY20:CY54" si="122">+CX20/$CX$111</f>
        <v>0.17198142496828869</v>
      </c>
      <c r="CZ20" s="36">
        <f t="shared" ref="CZ20:CZ63" si="123">+CV20+CX20</f>
        <v>4579997.1402881686</v>
      </c>
      <c r="DA20" s="40">
        <f t="shared" ref="DA20:DA54" si="124">+CZ20/$CZ$111</f>
        <v>1.2695367455549815</v>
      </c>
      <c r="DB20" s="38">
        <f t="shared" ref="DB20:DB60" si="125">+J20+Z20+AP20+BF20+BV20+CL20</f>
        <v>45887.159643437626</v>
      </c>
      <c r="DC20" s="39">
        <f t="shared" ref="DC20:DC54" si="126">+DB20/$DB$111</f>
        <v>3.6851864175615795E-3</v>
      </c>
      <c r="DD20" s="36">
        <f t="shared" ref="DD20:DD60" si="127">+L20+AB20+AR20+BH20+BX20+CN20</f>
        <v>56372.397787278453</v>
      </c>
      <c r="DE20" s="39">
        <f t="shared" ref="DE20:DE54" si="128">+DD20/$DD$111</f>
        <v>7.8643982877627718E-3</v>
      </c>
      <c r="DF20" s="36">
        <f t="shared" ref="DF20:DF60" si="129">+DB20+DD20</f>
        <v>102259.55743071609</v>
      </c>
      <c r="DG20" s="40">
        <f t="shared" ref="DG20:DG54" si="130">+DF20/$DF$111</f>
        <v>5.2120491267836017E-3</v>
      </c>
      <c r="DH20" s="152"/>
      <c r="DI20" s="161" t="s">
        <v>19</v>
      </c>
      <c r="DJ20" s="38">
        <f t="shared" ref="DJ20:DJ55" si="131">+CZ20</f>
        <v>4579997.1402881686</v>
      </c>
      <c r="DK20" s="36">
        <f t="shared" ref="DK20:DK60" si="132">+DF20</f>
        <v>102259.55743071609</v>
      </c>
      <c r="DL20" s="37">
        <f t="shared" ref="DL20:DL62" si="133">+DJ20+DK20</f>
        <v>4682256.6977188848</v>
      </c>
      <c r="DM20"/>
    </row>
    <row r="21" spans="1:117" s="19" customFormat="1" ht="15.75">
      <c r="A21" s="26">
        <v>9</v>
      </c>
      <c r="B21" s="26" t="s">
        <v>20</v>
      </c>
      <c r="C21" s="34"/>
      <c r="D21" s="35">
        <f>+'JUL-SEP 2022'!D21+'OCT-DEC 2022'!D21+'JAN-MAR 2023'!D21+'APR-JUN 2023'!D21</f>
        <v>5642152.0899999999</v>
      </c>
      <c r="E21" s="39">
        <f t="shared" si="55"/>
        <v>12.808692263685771</v>
      </c>
      <c r="F21" s="36">
        <f>+'JUL-SEP 2022'!F21+'OCT-DEC 2022'!F21+'JAN-MAR 2023'!F21+'APR-JUN 2023'!F21</f>
        <v>8217358.9600000009</v>
      </c>
      <c r="G21" s="39">
        <f t="shared" si="56"/>
        <v>65.853192822740283</v>
      </c>
      <c r="H21" s="36">
        <f t="shared" si="57"/>
        <v>13859511.050000001</v>
      </c>
      <c r="I21" s="202">
        <f t="shared" si="58"/>
        <v>24.518087680906884</v>
      </c>
      <c r="J21" s="38">
        <f>+'JUL-SEP 2022'!J21+'OCT-DEC 2022'!J21+'JAN-MAR 2023'!J21+'APR-JUN 2023'!J21</f>
        <v>5392646.2599999998</v>
      </c>
      <c r="K21" s="39">
        <f t="shared" si="59"/>
        <v>3.7757124893050635</v>
      </c>
      <c r="L21" s="36">
        <f>+'JUL-SEP 2022'!L21+'OCT-DEC 2022'!L21+'JAN-MAR 2023'!L21+'APR-JUN 2023'!L21</f>
        <v>25693783.52</v>
      </c>
      <c r="M21" s="39">
        <f t="shared" si="60"/>
        <v>20.39488616979477</v>
      </c>
      <c r="N21" s="36">
        <f t="shared" si="61"/>
        <v>31086429.780000001</v>
      </c>
      <c r="O21" s="40">
        <f t="shared" si="62"/>
        <v>11.564629589879099</v>
      </c>
      <c r="P21" s="116">
        <f t="shared" si="63"/>
        <v>11034798.35</v>
      </c>
      <c r="Q21" s="117">
        <f t="shared" si="64"/>
        <v>33911142.480000004</v>
      </c>
      <c r="R21" s="118">
        <f t="shared" si="65"/>
        <v>44945940.830000006</v>
      </c>
      <c r="S21" s="32"/>
      <c r="T21" s="38">
        <f>+'JUL-SEP 2022'!T21+'OCT-DEC 2022'!T21+'JAN-MAR 2023'!T21+'APR-JUN 2023'!T21</f>
        <v>9192101.1934028827</v>
      </c>
      <c r="U21" s="39">
        <f t="shared" si="66"/>
        <v>11.659406499873644</v>
      </c>
      <c r="V21" s="36">
        <f>+'JUL-SEP 2022'!V21+'OCT-DEC 2022'!V21+'JAN-MAR 2023'!V21+'APR-JUN 2023'!V21</f>
        <v>24879620.85705464</v>
      </c>
      <c r="W21" s="39">
        <f t="shared" si="67"/>
        <v>105.21792816083465</v>
      </c>
      <c r="X21" s="36">
        <f t="shared" si="68"/>
        <v>34071722.050457522</v>
      </c>
      <c r="Y21" s="40">
        <f t="shared" si="69"/>
        <v>33.245796722480925</v>
      </c>
      <c r="Z21" s="244">
        <f>+'OCT-DEC 2022'!Z21+'JUL-SEP 2022'!Z21+'JAN-MAR 2023'!Z21+'APR-JUN 2023'!Z21</f>
        <v>18949739.612336479</v>
      </c>
      <c r="AA21" s="39">
        <f t="shared" si="70"/>
        <v>4.5952620893031693</v>
      </c>
      <c r="AB21" s="36">
        <f>+'OCT-DEC 2022'!AB21+'JUL-SEP 2022'!AB21+'JAN-MAR 2023'!AB21+'APR-JUN 2023'!AB21</f>
        <v>34774066.26170896</v>
      </c>
      <c r="AC21" s="39">
        <f t="shared" si="71"/>
        <v>19.07426644336914</v>
      </c>
      <c r="AD21" s="36">
        <f t="shared" si="72"/>
        <v>53723805.874045439</v>
      </c>
      <c r="AE21" s="40">
        <f t="shared" si="73"/>
        <v>9.0340028885986321</v>
      </c>
      <c r="AF21" s="116">
        <f t="shared" si="74"/>
        <v>28141840.805739362</v>
      </c>
      <c r="AG21" s="117">
        <f t="shared" si="75"/>
        <v>59653687.118763596</v>
      </c>
      <c r="AH21" s="118">
        <f t="shared" si="76"/>
        <v>87795527.924502954</v>
      </c>
      <c r="AI21" s="32"/>
      <c r="AJ21" s="35">
        <f>+'OCT-DEC 2022'!AJ21+'JUL-SEP 2022'!AJ21+'JAN-MAR 2023'!AJ21+'APR-JUN 2023'!AJ21</f>
        <v>3108910.4560576314</v>
      </c>
      <c r="AK21" s="39">
        <f t="shared" si="77"/>
        <v>12.837533652763954</v>
      </c>
      <c r="AL21" s="36">
        <f>+'OCT-DEC 2022'!AL21+'JUL-SEP 2022'!AL21+'JAN-MAR 2023'!AL21+'APR-JUN 2023'!AL21</f>
        <v>7816174.4178768359</v>
      </c>
      <c r="AM21" s="39">
        <f t="shared" si="78"/>
        <v>73.502840158182153</v>
      </c>
      <c r="AN21" s="36">
        <f t="shared" si="79"/>
        <v>10925084.873934466</v>
      </c>
      <c r="AO21" s="40">
        <f t="shared" si="80"/>
        <v>31.347810143454115</v>
      </c>
      <c r="AP21" s="36">
        <f>+'OCT-DEC 2022'!AP21+'JUL-SEP 2022'!AP21+'JAN-MAR 2023'!AP21+'APR-JUN 2023'!AP21</f>
        <v>2963067.6053530704</v>
      </c>
      <c r="AQ21" s="39">
        <f t="shared" si="81"/>
        <v>4.5196416970723519</v>
      </c>
      <c r="AR21" s="36">
        <f>+'OCT-DEC 2022'!AR21+'JUL-SEP 2022'!AR21+'JAN-MAR 2023'!AR21+'APR-JUN 2023'!AR21</f>
        <v>14584672.983548565</v>
      </c>
      <c r="AS21" s="39">
        <f t="shared" si="82"/>
        <v>23.568609921061672</v>
      </c>
      <c r="AT21" s="36">
        <f t="shared" si="83"/>
        <v>17547740.588901635</v>
      </c>
      <c r="AU21" s="40">
        <f t="shared" si="84"/>
        <v>13.769244969146355</v>
      </c>
      <c r="AV21" s="116">
        <f t="shared" si="85"/>
        <v>6071978.0614107018</v>
      </c>
      <c r="AW21" s="117">
        <f t="shared" si="86"/>
        <v>22400847.401425399</v>
      </c>
      <c r="AX21" s="118">
        <f t="shared" si="87"/>
        <v>28472825.462836102</v>
      </c>
      <c r="AY21" s="32"/>
      <c r="AZ21" s="35">
        <f>+'OCT-DEC 2022'!AZ21+'JUL-SEP 2022'!AZ21+'JAN-MAR 2023'!AZ21+'APR-JUN 2023'!AZ21</f>
        <v>7835110.7286362927</v>
      </c>
      <c r="BA21" s="39">
        <f t="shared" ref="BA21:BA60" si="134">+AZ21/$AZ$111</f>
        <v>17.690154001815937</v>
      </c>
      <c r="BB21" s="36">
        <f>+'OCT-DEC 2022'!BB21+'JUL-SEP 2022'!BB21+'JAN-MAR 2023'!BB21+'APR-JUN 2023'!BB21</f>
        <v>11155592.052276922</v>
      </c>
      <c r="BC21" s="39">
        <f t="shared" ref="BC21:BC60" si="135">+BB21/$BB$111</f>
        <v>81.000799090028622</v>
      </c>
      <c r="BD21" s="36">
        <f t="shared" si="88"/>
        <v>18990702.780913215</v>
      </c>
      <c r="BE21" s="40">
        <f t="shared" si="89"/>
        <v>32.707064362697785</v>
      </c>
      <c r="BF21" s="38">
        <f>+'OCT-DEC 2022'!BF21+'JUL-SEP 2022'!BF21+'JAN-MAR 2023'!BF21+'APR-JUN 2023'!BF21</f>
        <v>10943109.460039077</v>
      </c>
      <c r="BG21" s="39">
        <f t="shared" si="90"/>
        <v>4.4264428105665159</v>
      </c>
      <c r="BH21" s="36">
        <f>+'OCT-DEC 2022'!BH21+'JUL-SEP 2022'!BH21+'JAN-MAR 2023'!BH21+'APR-JUN 2023'!BH21</f>
        <v>29895463.995933138</v>
      </c>
      <c r="BI21" s="39">
        <f t="shared" si="91"/>
        <v>23.267940238188668</v>
      </c>
      <c r="BJ21" s="36">
        <f t="shared" si="92"/>
        <v>40838573.455972217</v>
      </c>
      <c r="BK21" s="40">
        <f t="shared" si="93"/>
        <v>10.869856721546336</v>
      </c>
      <c r="BL21" s="116">
        <f t="shared" si="94"/>
        <v>18778220.18867537</v>
      </c>
      <c r="BM21" s="117">
        <f t="shared" si="95"/>
        <v>41051056.048210062</v>
      </c>
      <c r="BN21" s="118">
        <f t="shared" si="96"/>
        <v>59829276.236885428</v>
      </c>
      <c r="BO21" s="32"/>
      <c r="BP21" s="35">
        <f>+'OCT-DEC 2022'!BP21+'JUL-SEP 2022'!BP21+'JAN-MAR 2023'!BP21+'APR-JUN 2023'!BP21</f>
        <v>3572253.232761818</v>
      </c>
      <c r="BQ21" s="39">
        <f t="shared" si="97"/>
        <v>9.1209182386585592</v>
      </c>
      <c r="BR21" s="36">
        <f>+'OCT-DEC 2022'!BR21+'JUL-SEP 2022'!BR21+'JAN-MAR 2023'!BR21+'APR-JUN 2023'!BR21</f>
        <v>2477785.0770756956</v>
      </c>
      <c r="BS21" s="39">
        <f t="shared" si="98"/>
        <v>27.760431534862594</v>
      </c>
      <c r="BT21" s="36">
        <f t="shared" si="99"/>
        <v>6050038.3098375136</v>
      </c>
      <c r="BU21" s="40">
        <f t="shared" si="100"/>
        <v>12.580369984960862</v>
      </c>
      <c r="BV21" s="38">
        <f>+'OCT-DEC 2022'!BV21+'JUL-SEP 2022'!BV21+'JAN-MAR 2023'!BV21+'APR-JUN 2023'!BV21</f>
        <v>4347173.6387415575</v>
      </c>
      <c r="BW21" s="39">
        <f t="shared" si="101"/>
        <v>3.4519678994431633</v>
      </c>
      <c r="BX21" s="36">
        <f>+'OCT-DEC 2022'!BX21+'JUL-SEP 2022'!BX21+'JAN-MAR 2023'!BX21+'APR-JUN 2023'!BX21</f>
        <v>23360006.307407763</v>
      </c>
      <c r="BY21" s="39">
        <f t="shared" si="102"/>
        <v>26.991371437923053</v>
      </c>
      <c r="BZ21" s="36">
        <f t="shared" si="103"/>
        <v>27707179.946149319</v>
      </c>
      <c r="CA21" s="40">
        <f t="shared" si="104"/>
        <v>13.039937022671054</v>
      </c>
      <c r="CB21" s="116">
        <f t="shared" si="105"/>
        <v>7919426.8715033755</v>
      </c>
      <c r="CC21" s="117">
        <f t="shared" si="106"/>
        <v>25837791.384483457</v>
      </c>
      <c r="CD21" s="118">
        <f t="shared" si="107"/>
        <v>33757218.255986832</v>
      </c>
      <c r="CE21" s="32"/>
      <c r="CF21" s="35">
        <f>+'OCT-DEC 2022'!CF21+'JUL-SEP 2022'!CF21+'JAN-MAR 2023'!CF21+'APR-JUN 2023'!CF21</f>
        <v>9465148.3599997927</v>
      </c>
      <c r="CG21" s="39">
        <f t="shared" si="108"/>
        <v>18.862128985844741</v>
      </c>
      <c r="CH21" s="36">
        <f>+'OCT-DEC 2022'!CH21+'JUL-SEP 2022'!CH21+'JAN-MAR 2023'!CH21+'APR-JUN 2023'!CH21</f>
        <v>11711670.329999832</v>
      </c>
      <c r="CI21" s="39">
        <f t="shared" si="109"/>
        <v>110.87132174604368</v>
      </c>
      <c r="CJ21" s="36">
        <f t="shared" si="110"/>
        <v>21176818.689999625</v>
      </c>
      <c r="CK21" s="40">
        <f t="shared" si="111"/>
        <v>34.862404006979496</v>
      </c>
      <c r="CL21" s="38">
        <f>+'OCT-DEC 2022'!CL21+'JUL-SEP 2022'!CL21+'JAN-MAR 2023'!CL21+'APR-JUN 2023'!CL21</f>
        <v>13268606.50999983</v>
      </c>
      <c r="CM21" s="39">
        <f t="shared" si="112"/>
        <v>5.2807368615437333</v>
      </c>
      <c r="CN21" s="36">
        <f>+'OCT-DEC 2022'!CN21+'JUL-SEP 2022'!CN21+'JAN-MAR 2023'!CN21+'APR-JUN 2023'!CN21</f>
        <v>32875263.630001664</v>
      </c>
      <c r="CO21" s="39">
        <f t="shared" si="113"/>
        <v>24.980595935358458</v>
      </c>
      <c r="CP21" s="36">
        <f t="shared" si="114"/>
        <v>46143870.140001491</v>
      </c>
      <c r="CQ21" s="40">
        <f t="shared" si="115"/>
        <v>12.052177356396532</v>
      </c>
      <c r="CR21" s="116">
        <f t="shared" si="116"/>
        <v>22733754.869999625</v>
      </c>
      <c r="CS21" s="117">
        <f t="shared" si="117"/>
        <v>44586933.960001498</v>
      </c>
      <c r="CT21" s="118">
        <f t="shared" si="118"/>
        <v>67320688.830001116</v>
      </c>
      <c r="CU21" s="32"/>
      <c r="CV21" s="38">
        <f t="shared" si="119"/>
        <v>38815676.060858421</v>
      </c>
      <c r="CW21" s="39">
        <f t="shared" si="120"/>
        <v>13.826089967170393</v>
      </c>
      <c r="CX21" s="39">
        <f t="shared" si="121"/>
        <v>66258201.694283932</v>
      </c>
      <c r="CY21" s="39">
        <f t="shared" si="122"/>
        <v>82.803044993146543</v>
      </c>
      <c r="CZ21" s="36">
        <f t="shared" si="123"/>
        <v>105073877.75514236</v>
      </c>
      <c r="DA21" s="40">
        <f t="shared" si="124"/>
        <v>29.125596528148119</v>
      </c>
      <c r="DB21" s="38">
        <f t="shared" si="125"/>
        <v>55864343.086470023</v>
      </c>
      <c r="DC21" s="39">
        <f t="shared" si="126"/>
        <v>4.4864515469678068</v>
      </c>
      <c r="DD21" s="36">
        <f t="shared" si="127"/>
        <v>161183256.69860008</v>
      </c>
      <c r="DE21" s="39">
        <f t="shared" si="128"/>
        <v>22.486347534476508</v>
      </c>
      <c r="DF21" s="36">
        <f t="shared" si="129"/>
        <v>217047599.78507012</v>
      </c>
      <c r="DG21" s="40">
        <f t="shared" si="130"/>
        <v>11.062660364990489</v>
      </c>
      <c r="DH21" s="152"/>
      <c r="DI21" s="161" t="s">
        <v>20</v>
      </c>
      <c r="DJ21" s="38">
        <f t="shared" si="131"/>
        <v>105073877.75514236</v>
      </c>
      <c r="DK21" s="36">
        <f t="shared" si="132"/>
        <v>217047599.78507012</v>
      </c>
      <c r="DL21" s="37">
        <f t="shared" si="133"/>
        <v>322121477.54021251</v>
      </c>
      <c r="DM21"/>
    </row>
    <row r="22" spans="1:117" s="19" customFormat="1" ht="15.75">
      <c r="A22" s="26">
        <v>10</v>
      </c>
      <c r="B22" s="26" t="s">
        <v>21</v>
      </c>
      <c r="C22" s="34"/>
      <c r="D22" s="35">
        <f>+'JUL-SEP 2022'!D22+'OCT-DEC 2022'!D22+'JAN-MAR 2023'!D22+'APR-JUN 2023'!D22</f>
        <v>66073.53</v>
      </c>
      <c r="E22" s="39">
        <f t="shared" si="55"/>
        <v>0.14999870599826559</v>
      </c>
      <c r="F22" s="36">
        <f>+'JUL-SEP 2022'!F22+'OCT-DEC 2022'!F22+'JAN-MAR 2023'!F22+'APR-JUN 2023'!F22</f>
        <v>6032.7000000000007</v>
      </c>
      <c r="G22" s="39">
        <f t="shared" si="56"/>
        <v>4.8345527836323864E-2</v>
      </c>
      <c r="H22" s="36">
        <f t="shared" si="57"/>
        <v>72106.23</v>
      </c>
      <c r="I22" s="202">
        <f t="shared" si="58"/>
        <v>0.12755910818943633</v>
      </c>
      <c r="J22" s="38">
        <f>+'JUL-SEP 2022'!J22+'OCT-DEC 2022'!J22+'JAN-MAR 2023'!J22+'APR-JUN 2023'!J22</f>
        <v>94060.26999999999</v>
      </c>
      <c r="K22" s="39">
        <f t="shared" si="59"/>
        <v>6.5857191268170884E-2</v>
      </c>
      <c r="L22" s="36">
        <f>+'JUL-SEP 2022'!L22+'OCT-DEC 2022'!L22+'JAN-MAR 2023'!L22+'APR-JUN 2023'!L22</f>
        <v>7428.1100000000006</v>
      </c>
      <c r="M22" s="39">
        <f t="shared" si="60"/>
        <v>5.8961911074245036E-3</v>
      </c>
      <c r="N22" s="36">
        <f t="shared" si="61"/>
        <v>101488.37999999999</v>
      </c>
      <c r="O22" s="40">
        <f t="shared" si="62"/>
        <v>3.7755236953328067E-2</v>
      </c>
      <c r="P22" s="116">
        <f t="shared" si="63"/>
        <v>160133.79999999999</v>
      </c>
      <c r="Q22" s="117">
        <f t="shared" si="64"/>
        <v>13460.810000000001</v>
      </c>
      <c r="R22" s="118">
        <f t="shared" si="65"/>
        <v>173594.61</v>
      </c>
      <c r="S22" s="32"/>
      <c r="T22" s="38">
        <f>+'JUL-SEP 2022'!T22+'OCT-DEC 2022'!T22+'JAN-MAR 2023'!T22+'APR-JUN 2023'!T22</f>
        <v>4986.391629876377</v>
      </c>
      <c r="U22" s="39">
        <f t="shared" si="66"/>
        <v>6.324817988516241E-3</v>
      </c>
      <c r="V22" s="36">
        <f>+'JUL-SEP 2022'!V22+'OCT-DEC 2022'!V22+'JAN-MAR 2023'!V22+'APR-JUN 2023'!V22</f>
        <v>1722.4510956748904</v>
      </c>
      <c r="W22" s="39">
        <f t="shared" si="67"/>
        <v>7.2843849464805186E-3</v>
      </c>
      <c r="X22" s="36">
        <f t="shared" si="68"/>
        <v>6708.842725551267</v>
      </c>
      <c r="Y22" s="40">
        <f t="shared" si="69"/>
        <v>6.5462151037293196E-3</v>
      </c>
      <c r="Z22" s="244">
        <f>+'OCT-DEC 2022'!Z22+'JUL-SEP 2022'!Z22+'JAN-MAR 2023'!Z22+'APR-JUN 2023'!Z22</f>
        <v>282401.6519679951</v>
      </c>
      <c r="AA22" s="39">
        <f t="shared" si="70"/>
        <v>6.8481658945872423E-2</v>
      </c>
      <c r="AB22" s="36">
        <f>+'OCT-DEC 2022'!AB22+'JUL-SEP 2022'!AB22+'JAN-MAR 2023'!AB22+'APR-JUN 2023'!AB22</f>
        <v>65805.12267497307</v>
      </c>
      <c r="AC22" s="39">
        <f t="shared" si="71"/>
        <v>3.6095417596393078E-2</v>
      </c>
      <c r="AD22" s="36">
        <f t="shared" si="72"/>
        <v>348206.7746429682</v>
      </c>
      <c r="AE22" s="40">
        <f t="shared" si="73"/>
        <v>5.8553204799548834E-2</v>
      </c>
      <c r="AF22" s="116">
        <f t="shared" si="74"/>
        <v>287388.0435978715</v>
      </c>
      <c r="AG22" s="117">
        <f t="shared" si="75"/>
        <v>67527.573770647956</v>
      </c>
      <c r="AH22" s="118">
        <f t="shared" si="76"/>
        <v>354915.61736851942</v>
      </c>
      <c r="AI22" s="32"/>
      <c r="AJ22" s="35">
        <f>+'OCT-DEC 2022'!AJ22+'JUL-SEP 2022'!AJ22+'JAN-MAR 2023'!AJ22+'APR-JUN 2023'!AJ22</f>
        <v>1463.9835389516279</v>
      </c>
      <c r="AK22" s="39">
        <f t="shared" si="77"/>
        <v>6.0451847082840524E-3</v>
      </c>
      <c r="AL22" s="36">
        <f>+'OCT-DEC 2022'!AL22+'JUL-SEP 2022'!AL22+'JAN-MAR 2023'!AL22+'APR-JUN 2023'!AL22</f>
        <v>1075.1600621622249</v>
      </c>
      <c r="AM22" s="39">
        <f t="shared" si="78"/>
        <v>1.0110741389396728E-2</v>
      </c>
      <c r="AN22" s="36">
        <f t="shared" si="79"/>
        <v>2539.143601113853</v>
      </c>
      <c r="AO22" s="40">
        <f t="shared" si="80"/>
        <v>7.2856726014631145E-3</v>
      </c>
      <c r="AP22" s="36">
        <f>+'OCT-DEC 2022'!AP22+'JUL-SEP 2022'!AP22+'JAN-MAR 2023'!AP22+'APR-JUN 2023'!AP22</f>
        <v>38138.15312226789</v>
      </c>
      <c r="AQ22" s="39">
        <f t="shared" si="81"/>
        <v>5.8173086158860313E-2</v>
      </c>
      <c r="AR22" s="36">
        <f>+'OCT-DEC 2022'!AR22+'JUL-SEP 2022'!AR22+'JAN-MAR 2023'!AR22+'APR-JUN 2023'!AR22</f>
        <v>4580.5990276344301</v>
      </c>
      <c r="AS22" s="39">
        <f t="shared" si="82"/>
        <v>7.4021784244930784E-3</v>
      </c>
      <c r="AT22" s="36">
        <f t="shared" si="83"/>
        <v>42718.752149902321</v>
      </c>
      <c r="AU22" s="40">
        <f t="shared" si="84"/>
        <v>3.3520267760299163E-2</v>
      </c>
      <c r="AV22" s="116">
        <f t="shared" si="85"/>
        <v>39602.13666121952</v>
      </c>
      <c r="AW22" s="117">
        <f t="shared" si="86"/>
        <v>5655.7590897966547</v>
      </c>
      <c r="AX22" s="118">
        <f t="shared" si="87"/>
        <v>45257.895751016171</v>
      </c>
      <c r="AY22" s="32"/>
      <c r="AZ22" s="35">
        <f>+'OCT-DEC 2022'!AZ22+'JUL-SEP 2022'!AZ22+'JAN-MAR 2023'!AZ22+'APR-JUN 2023'!AZ22</f>
        <v>23564.427331592815</v>
      </c>
      <c r="BA22" s="39">
        <f t="shared" si="134"/>
        <v>5.3203887334599541E-2</v>
      </c>
      <c r="BB22" s="36">
        <f>+'OCT-DEC 2022'!BB22+'JUL-SEP 2022'!BB22+'JAN-MAR 2023'!BB22+'APR-JUN 2023'!BB22</f>
        <v>3094.74259646377</v>
      </c>
      <c r="BC22" s="39">
        <f t="shared" si="135"/>
        <v>2.2470938531707136E-2</v>
      </c>
      <c r="BD22" s="36">
        <f t="shared" si="88"/>
        <v>26659.169928056584</v>
      </c>
      <c r="BE22" s="40">
        <f t="shared" si="89"/>
        <v>4.5914213747234187E-2</v>
      </c>
      <c r="BF22" s="38">
        <f>+'OCT-DEC 2022'!BF22+'JUL-SEP 2022'!BF22+'JAN-MAR 2023'!BF22+'APR-JUN 2023'!BF22</f>
        <v>345611.17883716151</v>
      </c>
      <c r="BG22" s="39">
        <f t="shared" si="90"/>
        <v>0.13979830169858404</v>
      </c>
      <c r="BH22" s="36">
        <f>+'OCT-DEC 2022'!BH22+'JUL-SEP 2022'!BH22+'JAN-MAR 2023'!BH22+'APR-JUN 2023'!BH22</f>
        <v>19811.188058227544</v>
      </c>
      <c r="BI22" s="39">
        <f t="shared" si="91"/>
        <v>1.5419246874678496E-2</v>
      </c>
      <c r="BJ22" s="36">
        <f t="shared" si="92"/>
        <v>365422.36689538904</v>
      </c>
      <c r="BK22" s="40">
        <f t="shared" si="93"/>
        <v>9.7263161635249021E-2</v>
      </c>
      <c r="BL22" s="116">
        <f t="shared" si="94"/>
        <v>369175.60616875434</v>
      </c>
      <c r="BM22" s="117">
        <f t="shared" si="95"/>
        <v>22905.930654691314</v>
      </c>
      <c r="BN22" s="118">
        <f t="shared" si="96"/>
        <v>392081.53682344564</v>
      </c>
      <c r="BO22" s="32"/>
      <c r="BP22" s="35">
        <f>+'OCT-DEC 2022'!BP22+'JUL-SEP 2022'!BP22+'JAN-MAR 2023'!BP22+'APR-JUN 2023'!BP22</f>
        <v>1812.0592656197462</v>
      </c>
      <c r="BQ22" s="39">
        <f t="shared" si="97"/>
        <v>4.6266721109643593E-3</v>
      </c>
      <c r="BR22" s="36">
        <f>+'OCT-DEC 2022'!BR22+'JUL-SEP 2022'!BR22+'JAN-MAR 2023'!BR22+'APR-JUN 2023'!BR22</f>
        <v>1313.043016417847</v>
      </c>
      <c r="BS22" s="39">
        <f t="shared" si="98"/>
        <v>1.4710977597224242E-2</v>
      </c>
      <c r="BT22" s="36">
        <f t="shared" si="99"/>
        <v>3125.1022820375929</v>
      </c>
      <c r="BU22" s="40">
        <f t="shared" si="100"/>
        <v>6.4982965289577341E-3</v>
      </c>
      <c r="BV22" s="38">
        <f>+'OCT-DEC 2022'!BV22+'JUL-SEP 2022'!BV22+'JAN-MAR 2023'!BV22+'APR-JUN 2023'!BV22</f>
        <v>72173.762553111301</v>
      </c>
      <c r="BW22" s="39">
        <f t="shared" si="101"/>
        <v>5.7311147936454643E-2</v>
      </c>
      <c r="BX22" s="36">
        <f>+'OCT-DEC 2022'!BX22+'JUL-SEP 2022'!BX22+'JAN-MAR 2023'!BX22+'APR-JUN 2023'!BX22</f>
        <v>7908.4079160008087</v>
      </c>
      <c r="BY22" s="39">
        <f t="shared" si="102"/>
        <v>9.1377875816625216E-3</v>
      </c>
      <c r="BZ22" s="36">
        <f t="shared" si="103"/>
        <v>80082.170469112112</v>
      </c>
      <c r="CA22" s="40">
        <f t="shared" si="104"/>
        <v>3.7689380932510216E-2</v>
      </c>
      <c r="CB22" s="116">
        <f t="shared" si="105"/>
        <v>73985.821818731041</v>
      </c>
      <c r="CC22" s="117">
        <f t="shared" si="106"/>
        <v>9221.4509324186547</v>
      </c>
      <c r="CD22" s="118">
        <f t="shared" si="107"/>
        <v>83207.272751149692</v>
      </c>
      <c r="CE22" s="32"/>
      <c r="CF22" s="35">
        <f>+'OCT-DEC 2022'!CF22+'JUL-SEP 2022'!CF22+'JAN-MAR 2023'!CF22+'APR-JUN 2023'!CF22</f>
        <v>7552.81</v>
      </c>
      <c r="CG22" s="39">
        <f t="shared" si="108"/>
        <v>1.5051224873307865E-2</v>
      </c>
      <c r="CH22" s="36">
        <f>+'OCT-DEC 2022'!CH22+'JUL-SEP 2022'!CH22+'JAN-MAR 2023'!CH22+'APR-JUN 2023'!CH22</f>
        <v>974.79</v>
      </c>
      <c r="CI22" s="39">
        <f t="shared" si="109"/>
        <v>9.2280821334242129E-3</v>
      </c>
      <c r="CJ22" s="36">
        <f t="shared" si="110"/>
        <v>8527.6</v>
      </c>
      <c r="CK22" s="40">
        <f t="shared" si="111"/>
        <v>1.403858817331753E-2</v>
      </c>
      <c r="CL22" s="38">
        <f>+'OCT-DEC 2022'!CL22+'JUL-SEP 2022'!CL22+'JAN-MAR 2023'!CL22+'APR-JUN 2023'!CL22</f>
        <v>210885.28000000038</v>
      </c>
      <c r="CM22" s="39">
        <f t="shared" si="112"/>
        <v>8.3929662908738087E-2</v>
      </c>
      <c r="CN22" s="36">
        <f>+'OCT-DEC 2022'!CN22+'JUL-SEP 2022'!CN22+'JAN-MAR 2023'!CN22+'APR-JUN 2023'!CN22</f>
        <v>12175.970000000001</v>
      </c>
      <c r="CO22" s="39">
        <f t="shared" si="113"/>
        <v>9.2520318654865548E-3</v>
      </c>
      <c r="CP22" s="36">
        <f t="shared" si="114"/>
        <v>223061.25000000038</v>
      </c>
      <c r="CQ22" s="40">
        <f t="shared" si="115"/>
        <v>5.8260690708926817E-2</v>
      </c>
      <c r="CR22" s="116">
        <f t="shared" si="116"/>
        <v>218438.09000000037</v>
      </c>
      <c r="CS22" s="117">
        <f t="shared" si="117"/>
        <v>13150.760000000002</v>
      </c>
      <c r="CT22" s="118">
        <f t="shared" si="118"/>
        <v>231588.85000000038</v>
      </c>
      <c r="CU22" s="32"/>
      <c r="CV22" s="38">
        <f t="shared" si="119"/>
        <v>105453.20176604055</v>
      </c>
      <c r="CW22" s="39">
        <f t="shared" si="120"/>
        <v>3.7562284182747895E-2</v>
      </c>
      <c r="CX22" s="39">
        <f t="shared" si="121"/>
        <v>14212.886770718735</v>
      </c>
      <c r="CY22" s="39">
        <f t="shared" si="122"/>
        <v>1.7761881135688124E-2</v>
      </c>
      <c r="CZ22" s="36">
        <f t="shared" si="123"/>
        <v>119666.08853675929</v>
      </c>
      <c r="DA22" s="40">
        <f t="shared" si="124"/>
        <v>3.3170434814876977E-2</v>
      </c>
      <c r="DB22" s="38">
        <f t="shared" si="125"/>
        <v>1043270.2964805362</v>
      </c>
      <c r="DC22" s="39">
        <f t="shared" si="126"/>
        <v>8.3784778929661671E-2</v>
      </c>
      <c r="DD22" s="36">
        <f t="shared" si="127"/>
        <v>117709.39767683586</v>
      </c>
      <c r="DE22" s="39">
        <f t="shared" si="128"/>
        <v>1.6421398093380387E-2</v>
      </c>
      <c r="DF22" s="36">
        <f t="shared" si="129"/>
        <v>1160979.694157372</v>
      </c>
      <c r="DG22" s="40">
        <f t="shared" si="130"/>
        <v>5.9173766767436034E-2</v>
      </c>
      <c r="DH22" s="152"/>
      <c r="DI22" s="161" t="s">
        <v>21</v>
      </c>
      <c r="DJ22" s="38">
        <f t="shared" si="131"/>
        <v>119666.08853675929</v>
      </c>
      <c r="DK22" s="36">
        <f t="shared" si="132"/>
        <v>1160979.694157372</v>
      </c>
      <c r="DL22" s="37">
        <f t="shared" si="133"/>
        <v>1280645.7826941314</v>
      </c>
      <c r="DM22"/>
    </row>
    <row r="23" spans="1:117" s="19" customFormat="1" ht="15.75">
      <c r="A23" s="26">
        <v>11</v>
      </c>
      <c r="B23" s="26" t="s">
        <v>22</v>
      </c>
      <c r="C23" s="34"/>
      <c r="D23" s="35">
        <f>+'JUL-SEP 2022'!D23+'OCT-DEC 2022'!D23+'JAN-MAR 2023'!D23+'APR-JUN 2023'!D23</f>
        <v>47856088.5</v>
      </c>
      <c r="E23" s="39">
        <f t="shared" si="55"/>
        <v>108.64186231821546</v>
      </c>
      <c r="F23" s="36">
        <f>+'JUL-SEP 2022'!F23+'OCT-DEC 2022'!F23+'JAN-MAR 2023'!F23+'APR-JUN 2023'!F23</f>
        <v>13910679.48</v>
      </c>
      <c r="G23" s="39">
        <f t="shared" si="56"/>
        <v>111.47896332032408</v>
      </c>
      <c r="H23" s="36">
        <f t="shared" si="57"/>
        <v>61766767.980000004</v>
      </c>
      <c r="I23" s="202">
        <f t="shared" si="58"/>
        <v>109.26814283970515</v>
      </c>
      <c r="J23" s="38">
        <f>+'JUL-SEP 2022'!J23+'OCT-DEC 2022'!J23+'JAN-MAR 2023'!J23+'APR-JUN 2023'!J23</f>
        <v>29136694.040000003</v>
      </c>
      <c r="K23" s="39">
        <f t="shared" si="59"/>
        <v>20.400333023862839</v>
      </c>
      <c r="L23" s="36">
        <f>+'JUL-SEP 2022'!L23+'OCT-DEC 2022'!L23+'JAN-MAR 2023'!L23+'APR-JUN 2023'!L23</f>
        <v>24774690.369999997</v>
      </c>
      <c r="M23" s="39">
        <f t="shared" si="60"/>
        <v>19.665340045959127</v>
      </c>
      <c r="N23" s="36">
        <f t="shared" si="61"/>
        <v>53911384.409999996</v>
      </c>
      <c r="O23" s="40">
        <f t="shared" si="62"/>
        <v>20.055863468128141</v>
      </c>
      <c r="P23" s="116">
        <f t="shared" si="63"/>
        <v>76992782.540000007</v>
      </c>
      <c r="Q23" s="117">
        <f t="shared" si="64"/>
        <v>38685369.849999994</v>
      </c>
      <c r="R23" s="118">
        <f t="shared" si="65"/>
        <v>115678152.39</v>
      </c>
      <c r="S23" s="32"/>
      <c r="T23" s="38">
        <f>+'JUL-SEP 2022'!T23+'OCT-DEC 2022'!T23+'JAN-MAR 2023'!T23+'APR-JUN 2023'!T23</f>
        <v>52773991.883558385</v>
      </c>
      <c r="U23" s="39">
        <f t="shared" si="66"/>
        <v>66.939365771239153</v>
      </c>
      <c r="V23" s="36">
        <f>+'JUL-SEP 2022'!V23+'OCT-DEC 2022'!V23+'JAN-MAR 2023'!V23+'APR-JUN 2023'!V23</f>
        <v>15819769.762910163</v>
      </c>
      <c r="W23" s="39">
        <f t="shared" si="67"/>
        <v>66.903085380533383</v>
      </c>
      <c r="X23" s="36">
        <f t="shared" si="68"/>
        <v>68593761.64646855</v>
      </c>
      <c r="Y23" s="40">
        <f t="shared" si="69"/>
        <v>66.93099493919415</v>
      </c>
      <c r="Z23" s="244">
        <f>+'OCT-DEC 2022'!Z23+'JUL-SEP 2022'!Z23+'JAN-MAR 2023'!Z23+'APR-JUN 2023'!Z23</f>
        <v>51915303.252232045</v>
      </c>
      <c r="AA23" s="39">
        <f t="shared" si="70"/>
        <v>12.58932469627981</v>
      </c>
      <c r="AB23" s="36">
        <f>+'OCT-DEC 2022'!AB23+'JUL-SEP 2022'!AB23+'JAN-MAR 2023'!AB23+'APR-JUN 2023'!AB23</f>
        <v>18320790.036839452</v>
      </c>
      <c r="AC23" s="39">
        <f t="shared" si="71"/>
        <v>10.049317442076001</v>
      </c>
      <c r="AD23" s="36">
        <f t="shared" si="72"/>
        <v>70236093.2890715</v>
      </c>
      <c r="AE23" s="40">
        <f t="shared" si="73"/>
        <v>11.810650033710569</v>
      </c>
      <c r="AF23" s="116">
        <f t="shared" si="74"/>
        <v>104689295.13579044</v>
      </c>
      <c r="AG23" s="117">
        <f t="shared" si="75"/>
        <v>34140559.799749613</v>
      </c>
      <c r="AH23" s="118">
        <f t="shared" si="76"/>
        <v>138829854.93554005</v>
      </c>
      <c r="AI23" s="32"/>
      <c r="AJ23" s="35">
        <f>+'OCT-DEC 2022'!AJ23+'JUL-SEP 2022'!AJ23+'JAN-MAR 2023'!AJ23+'APR-JUN 2023'!AJ23</f>
        <v>24925040.659423999</v>
      </c>
      <c r="AK23" s="39">
        <f t="shared" si="77"/>
        <v>102.92224648619275</v>
      </c>
      <c r="AL23" s="36">
        <f>+'OCT-DEC 2022'!AL23+'JUL-SEP 2022'!AL23+'JAN-MAR 2023'!AL23+'APR-JUN 2023'!AL23</f>
        <v>14321886.692636732</v>
      </c>
      <c r="AM23" s="39">
        <f t="shared" si="78"/>
        <v>134.68217212819388</v>
      </c>
      <c r="AN23" s="36">
        <f t="shared" si="79"/>
        <v>39246927.352060735</v>
      </c>
      <c r="AO23" s="40">
        <f t="shared" si="80"/>
        <v>112.61287592205814</v>
      </c>
      <c r="AP23" s="36">
        <f>+'OCT-DEC 2022'!AP23+'JUL-SEP 2022'!AP23+'JAN-MAR 2023'!AP23+'APR-JUN 2023'!AP23</f>
        <v>13160748.752424369</v>
      </c>
      <c r="AQ23" s="39">
        <f t="shared" si="81"/>
        <v>20.074421764353374</v>
      </c>
      <c r="AR23" s="36">
        <f>+'OCT-DEC 2022'!AR23+'JUL-SEP 2022'!AR23+'JAN-MAR 2023'!AR23+'APR-JUN 2023'!AR23</f>
        <v>15687874.02582553</v>
      </c>
      <c r="AS23" s="39">
        <f t="shared" si="82"/>
        <v>25.351366041768895</v>
      </c>
      <c r="AT23" s="36">
        <f t="shared" si="83"/>
        <v>28848622.778249897</v>
      </c>
      <c r="AU23" s="40">
        <f t="shared" si="84"/>
        <v>22.636746425773424</v>
      </c>
      <c r="AV23" s="116">
        <f t="shared" si="85"/>
        <v>38085789.411848366</v>
      </c>
      <c r="AW23" s="117">
        <f t="shared" si="86"/>
        <v>30009760.718462262</v>
      </c>
      <c r="AX23" s="118">
        <f t="shared" si="87"/>
        <v>68095550.130310625</v>
      </c>
      <c r="AY23" s="32"/>
      <c r="AZ23" s="35">
        <f>+'OCT-DEC 2022'!AZ23+'JUL-SEP 2022'!AZ23+'JAN-MAR 2023'!AZ23+'APR-JUN 2023'!AZ23</f>
        <v>49394075.11597959</v>
      </c>
      <c r="BA23" s="39">
        <f t="shared" si="134"/>
        <v>111.52220126071236</v>
      </c>
      <c r="BB23" s="36">
        <f>+'OCT-DEC 2022'!BB23+'JUL-SEP 2022'!BB23+'JAN-MAR 2023'!BB23+'APR-JUN 2023'!BB23</f>
        <v>18454917.884566043</v>
      </c>
      <c r="BC23" s="39">
        <f t="shared" si="135"/>
        <v>134.00123353252235</v>
      </c>
      <c r="BD23" s="36">
        <f t="shared" si="88"/>
        <v>67848993.000545636</v>
      </c>
      <c r="BE23" s="40">
        <f t="shared" si="89"/>
        <v>116.85409469118997</v>
      </c>
      <c r="BF23" s="38">
        <f>+'OCT-DEC 2022'!BF23+'JUL-SEP 2022'!BF23+'JAN-MAR 2023'!BF23+'APR-JUN 2023'!BF23</f>
        <v>81420519.75419192</v>
      </c>
      <c r="BG23" s="39">
        <f t="shared" si="90"/>
        <v>32.934265677832741</v>
      </c>
      <c r="BH23" s="36">
        <f>+'OCT-DEC 2022'!BH23+'JUL-SEP 2022'!BH23+'JAN-MAR 2023'!BH23+'APR-JUN 2023'!BH23</f>
        <v>34510684.392773107</v>
      </c>
      <c r="BI23" s="39">
        <f t="shared" si="91"/>
        <v>26.86001268082914</v>
      </c>
      <c r="BJ23" s="36">
        <f t="shared" si="92"/>
        <v>115931204.14696503</v>
      </c>
      <c r="BK23" s="40">
        <f t="shared" si="93"/>
        <v>30.85699308259171</v>
      </c>
      <c r="BL23" s="116">
        <f t="shared" si="94"/>
        <v>130814594.87017152</v>
      </c>
      <c r="BM23" s="117">
        <f t="shared" si="95"/>
        <v>52965602.277339146</v>
      </c>
      <c r="BN23" s="118">
        <f t="shared" si="96"/>
        <v>183780197.14751065</v>
      </c>
      <c r="BO23" s="32"/>
      <c r="BP23" s="35">
        <f>+'OCT-DEC 2022'!BP23+'JUL-SEP 2022'!BP23+'JAN-MAR 2023'!BP23+'APR-JUN 2023'!BP23</f>
        <v>38075345.684525445</v>
      </c>
      <c r="BQ23" s="39">
        <f t="shared" si="97"/>
        <v>97.216544368195088</v>
      </c>
      <c r="BR23" s="36">
        <f>+'OCT-DEC 2022'!BR23+'JUL-SEP 2022'!BR23+'JAN-MAR 2023'!BR23+'APR-JUN 2023'!BR23</f>
        <v>4203585.994574354</v>
      </c>
      <c r="BS23" s="39">
        <f t="shared" si="98"/>
        <v>47.095836633664447</v>
      </c>
      <c r="BT23" s="36">
        <f t="shared" si="99"/>
        <v>42278931.679099798</v>
      </c>
      <c r="BU23" s="40">
        <f t="shared" si="100"/>
        <v>87.914253737385494</v>
      </c>
      <c r="BV23" s="38">
        <f>+'OCT-DEC 2022'!BV23+'JUL-SEP 2022'!BV23+'JAN-MAR 2023'!BV23+'APR-JUN 2023'!BV23</f>
        <v>18598716.159292653</v>
      </c>
      <c r="BW23" s="39">
        <f t="shared" si="101"/>
        <v>14.768715604219263</v>
      </c>
      <c r="BX23" s="36">
        <f>+'OCT-DEC 2022'!BX23+'JUL-SEP 2022'!BX23+'JAN-MAR 2023'!BX23+'APR-JUN 2023'!BX23</f>
        <v>26774220.400577486</v>
      </c>
      <c r="BY23" s="39">
        <f t="shared" si="102"/>
        <v>30.936332733935732</v>
      </c>
      <c r="BZ23" s="36">
        <f t="shared" si="103"/>
        <v>45372936.559870139</v>
      </c>
      <c r="CA23" s="40">
        <f t="shared" si="104"/>
        <v>21.354040231603694</v>
      </c>
      <c r="CB23" s="116">
        <f t="shared" si="105"/>
        <v>56674061.843818098</v>
      </c>
      <c r="CC23" s="117">
        <f t="shared" si="106"/>
        <v>30977806.395151839</v>
      </c>
      <c r="CD23" s="118">
        <f t="shared" si="107"/>
        <v>87651868.238969937</v>
      </c>
      <c r="CE23" s="32"/>
      <c r="CF23" s="35">
        <f>+'OCT-DEC 2022'!CF23+'JUL-SEP 2022'!CF23+'JAN-MAR 2023'!CF23+'APR-JUN 2023'!CF23</f>
        <v>62325113.459992886</v>
      </c>
      <c r="CG23" s="39">
        <f t="shared" si="108"/>
        <v>124.2013631934048</v>
      </c>
      <c r="CH23" s="36">
        <f>+'OCT-DEC 2022'!CH23+'JUL-SEP 2022'!CH23+'JAN-MAR 2023'!CH23+'APR-JUN 2023'!CH23</f>
        <v>21752759.559997328</v>
      </c>
      <c r="CI23" s="39">
        <f t="shared" si="109"/>
        <v>205.92768888507689</v>
      </c>
      <c r="CJ23" s="36">
        <f t="shared" si="110"/>
        <v>84077873.019990206</v>
      </c>
      <c r="CK23" s="40">
        <f t="shared" si="111"/>
        <v>138.41346144473562</v>
      </c>
      <c r="CL23" s="38">
        <f>+'OCT-DEC 2022'!CL23+'JUL-SEP 2022'!CL23+'JAN-MAR 2023'!CL23+'APR-JUN 2023'!CL23</f>
        <v>62190553.860006168</v>
      </c>
      <c r="CM23" s="39">
        <f t="shared" si="112"/>
        <v>24.7510505312558</v>
      </c>
      <c r="CN23" s="36">
        <f>+'OCT-DEC 2022'!CN23+'JUL-SEP 2022'!CN23+'JAN-MAR 2023'!CN23+'APR-JUN 2023'!CN23</f>
        <v>32749045.729996994</v>
      </c>
      <c r="CO23" s="39">
        <f t="shared" si="113"/>
        <v>24.884688009103879</v>
      </c>
      <c r="CP23" s="36">
        <f t="shared" si="114"/>
        <v>94939599.590003163</v>
      </c>
      <c r="CQ23" s="40">
        <f t="shared" si="115"/>
        <v>24.79698579534778</v>
      </c>
      <c r="CR23" s="116">
        <f t="shared" si="116"/>
        <v>124515667.31999905</v>
      </c>
      <c r="CS23" s="117">
        <f t="shared" si="117"/>
        <v>54501805.289994322</v>
      </c>
      <c r="CT23" s="118">
        <f t="shared" si="118"/>
        <v>179017472.60999337</v>
      </c>
      <c r="CU23" s="32"/>
      <c r="CV23" s="38">
        <f t="shared" si="119"/>
        <v>275349655.30348033</v>
      </c>
      <c r="CW23" s="39">
        <f t="shared" si="120"/>
        <v>98.079165249790634</v>
      </c>
      <c r="CX23" s="39">
        <f t="shared" si="121"/>
        <v>88463599.374684602</v>
      </c>
      <c r="CY23" s="39">
        <f t="shared" si="122"/>
        <v>110.55318755971653</v>
      </c>
      <c r="CZ23" s="36">
        <f t="shared" si="123"/>
        <v>363813254.67816496</v>
      </c>
      <c r="DA23" s="40">
        <f t="shared" si="124"/>
        <v>100.8459789791097</v>
      </c>
      <c r="DB23" s="38">
        <f t="shared" si="125"/>
        <v>256422535.81814712</v>
      </c>
      <c r="DC23" s="39">
        <f t="shared" si="126"/>
        <v>20.593230295718989</v>
      </c>
      <c r="DD23" s="36">
        <f t="shared" si="127"/>
        <v>152817304.95601255</v>
      </c>
      <c r="DE23" s="39">
        <f t="shared" si="128"/>
        <v>21.319230662702093</v>
      </c>
      <c r="DF23" s="36">
        <f t="shared" si="129"/>
        <v>409239840.77415967</v>
      </c>
      <c r="DG23" s="40">
        <f t="shared" si="130"/>
        <v>20.858472384815236</v>
      </c>
      <c r="DH23" s="152"/>
      <c r="DI23" s="161" t="s">
        <v>22</v>
      </c>
      <c r="DJ23" s="38">
        <f t="shared" si="131"/>
        <v>363813254.67816496</v>
      </c>
      <c r="DK23" s="36">
        <f t="shared" si="132"/>
        <v>409239840.77415967</v>
      </c>
      <c r="DL23" s="37">
        <f t="shared" si="133"/>
        <v>773053095.45232463</v>
      </c>
      <c r="DM23"/>
    </row>
    <row r="24" spans="1:117" s="19" customFormat="1" ht="15.75">
      <c r="A24" s="26">
        <v>12</v>
      </c>
      <c r="B24" s="26" t="s">
        <v>23</v>
      </c>
      <c r="C24" s="34"/>
      <c r="D24" s="35">
        <f>+'JUL-SEP 2022'!D24+'OCT-DEC 2022'!D24+'JAN-MAR 2023'!D24+'APR-JUN 2023'!D24</f>
        <v>94859283.587499961</v>
      </c>
      <c r="E24" s="39">
        <f t="shared" si="55"/>
        <v>215.34750436441803</v>
      </c>
      <c r="F24" s="36">
        <f>+'JUL-SEP 2022'!F24+'OCT-DEC 2022'!F24+'JAN-MAR 2023'!F24+'APR-JUN 2023'!F24</f>
        <v>256.02999999999997</v>
      </c>
      <c r="G24" s="39">
        <f t="shared" si="56"/>
        <v>2.0518019281472633E-3</v>
      </c>
      <c r="H24" s="36">
        <f t="shared" si="57"/>
        <v>94859539.617499962</v>
      </c>
      <c r="I24" s="202">
        <f t="shared" si="58"/>
        <v>167.81071866978485</v>
      </c>
      <c r="J24" s="38">
        <f>+'JUL-SEP 2022'!J24+'OCT-DEC 2022'!J24+'JAN-MAR 2023'!J24+'APR-JUN 2023'!J24</f>
        <v>0</v>
      </c>
      <c r="K24" s="39">
        <f t="shared" si="59"/>
        <v>0</v>
      </c>
      <c r="L24" s="36">
        <f>+'JUL-SEP 2022'!L24+'OCT-DEC 2022'!L24+'JAN-MAR 2023'!L24+'APR-JUN 2023'!L24</f>
        <v>0</v>
      </c>
      <c r="M24" s="39">
        <f t="shared" si="60"/>
        <v>0</v>
      </c>
      <c r="N24" s="36">
        <f t="shared" si="61"/>
        <v>0</v>
      </c>
      <c r="O24" s="40">
        <f t="shared" si="62"/>
        <v>0</v>
      </c>
      <c r="P24" s="116">
        <f t="shared" si="63"/>
        <v>94859283.587499961</v>
      </c>
      <c r="Q24" s="117">
        <f t="shared" si="64"/>
        <v>256.02999999999997</v>
      </c>
      <c r="R24" s="118">
        <f t="shared" si="65"/>
        <v>94859539.617499962</v>
      </c>
      <c r="S24" s="32"/>
      <c r="T24" s="38">
        <f>+'JUL-SEP 2022'!T24+'OCT-DEC 2022'!T24+'JAN-MAR 2023'!T24+'APR-JUN 2023'!T24</f>
        <v>165976317.58368015</v>
      </c>
      <c r="U24" s="39">
        <f t="shared" si="66"/>
        <v>210.52698565254306</v>
      </c>
      <c r="V24" s="36">
        <f>+'JUL-SEP 2022'!V24+'OCT-DEC 2022'!V24+'JAN-MAR 2023'!V24+'APR-JUN 2023'!V24</f>
        <v>11311815.712555306</v>
      </c>
      <c r="W24" s="39">
        <f t="shared" si="67"/>
        <v>47.838583226430515</v>
      </c>
      <c r="X24" s="36">
        <f t="shared" si="68"/>
        <v>177288133.29623547</v>
      </c>
      <c r="Y24" s="40">
        <f t="shared" si="69"/>
        <v>172.99052957012486</v>
      </c>
      <c r="Z24" s="244">
        <f>+'OCT-DEC 2022'!Z24+'JUL-SEP 2022'!Z24+'JAN-MAR 2023'!Z24+'APR-JUN 2023'!Z24</f>
        <v>59969.320845684197</v>
      </c>
      <c r="AA24" s="39">
        <f t="shared" si="70"/>
        <v>1.4542402810855976E-2</v>
      </c>
      <c r="AB24" s="36">
        <f>+'OCT-DEC 2022'!AB24+'JUL-SEP 2022'!AB24+'JAN-MAR 2023'!AB24+'APR-JUN 2023'!AB24</f>
        <v>21905.726457403071</v>
      </c>
      <c r="AC24" s="39">
        <f t="shared" si="71"/>
        <v>1.2015726315681454E-2</v>
      </c>
      <c r="AD24" s="36">
        <f t="shared" si="72"/>
        <v>81875.047303087267</v>
      </c>
      <c r="AE24" s="40">
        <f t="shared" si="73"/>
        <v>1.3767814878461125E-2</v>
      </c>
      <c r="AF24" s="116">
        <f t="shared" si="74"/>
        <v>166036286.90452585</v>
      </c>
      <c r="AG24" s="117">
        <f t="shared" si="75"/>
        <v>11333721.43901271</v>
      </c>
      <c r="AH24" s="118">
        <f t="shared" si="76"/>
        <v>177370008.34353855</v>
      </c>
      <c r="AI24" s="32"/>
      <c r="AJ24" s="35">
        <f>+'OCT-DEC 2022'!AJ24+'JUL-SEP 2022'!AJ24+'JAN-MAR 2023'!AJ24+'APR-JUN 2023'!AJ24</f>
        <v>27162146.182322998</v>
      </c>
      <c r="AK24" s="39">
        <f t="shared" si="77"/>
        <v>112.15986134867356</v>
      </c>
      <c r="AL24" s="36">
        <f>+'OCT-DEC 2022'!AL24+'JUL-SEP 2022'!AL24+'JAN-MAR 2023'!AL24+'APR-JUN 2023'!AL24</f>
        <v>2197044.3752591014</v>
      </c>
      <c r="AM24" s="39">
        <f t="shared" si="78"/>
        <v>20.660874860437072</v>
      </c>
      <c r="AN24" s="36">
        <f t="shared" si="79"/>
        <v>29359190.557582099</v>
      </c>
      <c r="AO24" s="40">
        <f t="shared" si="80"/>
        <v>84.241572691153721</v>
      </c>
      <c r="AP24" s="36">
        <f>+'OCT-DEC 2022'!AP24+'JUL-SEP 2022'!AP24+'JAN-MAR 2023'!AP24+'APR-JUN 2023'!AP24</f>
        <v>77225.633929568154</v>
      </c>
      <c r="AQ24" s="39">
        <f t="shared" si="81"/>
        <v>0.11779420576174535</v>
      </c>
      <c r="AR24" s="36">
        <f>+'OCT-DEC 2022'!AR24+'JUL-SEP 2022'!AR24+'JAN-MAR 2023'!AR24+'APR-JUN 2023'!AR24</f>
        <v>0</v>
      </c>
      <c r="AS24" s="39">
        <f t="shared" si="82"/>
        <v>0</v>
      </c>
      <c r="AT24" s="36">
        <f t="shared" si="83"/>
        <v>77225.633929568154</v>
      </c>
      <c r="AU24" s="40">
        <f t="shared" si="84"/>
        <v>6.0596899417715969E-2</v>
      </c>
      <c r="AV24" s="116">
        <f t="shared" si="85"/>
        <v>27239371.816252567</v>
      </c>
      <c r="AW24" s="117">
        <f t="shared" si="86"/>
        <v>2197044.3752591014</v>
      </c>
      <c r="AX24" s="118">
        <f t="shared" si="87"/>
        <v>29436416.191511668</v>
      </c>
      <c r="AY24" s="32"/>
      <c r="AZ24" s="35">
        <f>+'OCT-DEC 2022'!AZ24+'JUL-SEP 2022'!AZ24+'JAN-MAR 2023'!AZ24+'APR-JUN 2023'!AZ24</f>
        <v>65750374.458399124</v>
      </c>
      <c r="BA24" s="39">
        <f t="shared" si="134"/>
        <v>148.4515395034615</v>
      </c>
      <c r="BB24" s="36">
        <f>+'OCT-DEC 2022'!BB24+'JUL-SEP 2022'!BB24+'JAN-MAR 2023'!BB24+'APR-JUN 2023'!BB24</f>
        <v>8631287.4571931493</v>
      </c>
      <c r="BC24" s="39">
        <f t="shared" si="135"/>
        <v>62.671813197551224</v>
      </c>
      <c r="BD24" s="36">
        <f t="shared" si="88"/>
        <v>74381661.915592268</v>
      </c>
      <c r="BE24" s="40">
        <f t="shared" si="89"/>
        <v>128.10509604325003</v>
      </c>
      <c r="BF24" s="38">
        <f>+'OCT-DEC 2022'!BF24+'JUL-SEP 2022'!BF24+'JAN-MAR 2023'!BF24+'APR-JUN 2023'!BF24</f>
        <v>12724.463081809508</v>
      </c>
      <c r="BG24" s="39">
        <f t="shared" si="90"/>
        <v>5.1469930308632424E-3</v>
      </c>
      <c r="BH24" s="36">
        <f>+'OCT-DEC 2022'!BH24+'JUL-SEP 2022'!BH24+'JAN-MAR 2023'!BH24+'APR-JUN 2023'!BH24</f>
        <v>5440.2912651396236</v>
      </c>
      <c r="BI24" s="39">
        <f t="shared" si="91"/>
        <v>4.2342333958365263E-3</v>
      </c>
      <c r="BJ24" s="36">
        <f t="shared" si="92"/>
        <v>18164.754346949132</v>
      </c>
      <c r="BK24" s="40">
        <f t="shared" si="93"/>
        <v>4.8348475576966629E-3</v>
      </c>
      <c r="BL24" s="116">
        <f t="shared" si="94"/>
        <v>65763098.921480931</v>
      </c>
      <c r="BM24" s="117">
        <f t="shared" si="95"/>
        <v>8636727.7484582886</v>
      </c>
      <c r="BN24" s="118">
        <f t="shared" si="96"/>
        <v>74399826.66993922</v>
      </c>
      <c r="BO24" s="32"/>
      <c r="BP24" s="35">
        <f>+'OCT-DEC 2022'!BP24+'JUL-SEP 2022'!BP24+'JAN-MAR 2023'!BP24+'APR-JUN 2023'!BP24</f>
        <v>50653633.093416713</v>
      </c>
      <c r="BQ24" s="39">
        <f t="shared" si="97"/>
        <v>129.33227737017711</v>
      </c>
      <c r="BR24" s="36">
        <f>+'OCT-DEC 2022'!BR24+'JUL-SEP 2022'!BR24+'JAN-MAR 2023'!BR24+'APR-JUN 2023'!BR24</f>
        <v>3096886.0337199001</v>
      </c>
      <c r="BS24" s="39">
        <f t="shared" si="98"/>
        <v>34.69667062964843</v>
      </c>
      <c r="BT24" s="36">
        <f t="shared" si="99"/>
        <v>53750519.12713661</v>
      </c>
      <c r="BU24" s="40">
        <f t="shared" si="100"/>
        <v>111.76812160074653</v>
      </c>
      <c r="BV24" s="38">
        <f>+'OCT-DEC 2022'!BV24+'JUL-SEP 2022'!BV24+'JAN-MAR 2023'!BV24+'APR-JUN 2023'!BV24</f>
        <v>0</v>
      </c>
      <c r="BW24" s="39">
        <f t="shared" si="101"/>
        <v>0</v>
      </c>
      <c r="BX24" s="36">
        <f>+'OCT-DEC 2022'!BX24+'JUL-SEP 2022'!BX24+'JAN-MAR 2023'!BX24+'APR-JUN 2023'!BX24</f>
        <v>331.71221109366428</v>
      </c>
      <c r="BY24" s="39">
        <f t="shared" si="102"/>
        <v>3.8327761483885405E-4</v>
      </c>
      <c r="BZ24" s="36">
        <f t="shared" si="103"/>
        <v>331.71221109366428</v>
      </c>
      <c r="CA24" s="40">
        <f t="shared" si="104"/>
        <v>1.5611499801564965E-4</v>
      </c>
      <c r="CB24" s="116">
        <f t="shared" si="105"/>
        <v>50653633.093416713</v>
      </c>
      <c r="CC24" s="117">
        <f t="shared" si="106"/>
        <v>3097217.7459309939</v>
      </c>
      <c r="CD24" s="118">
        <f t="shared" si="107"/>
        <v>53750850.839347705</v>
      </c>
      <c r="CE24" s="32"/>
      <c r="CF24" s="35">
        <f>+'OCT-DEC 2022'!CF24+'JUL-SEP 2022'!CF24+'JAN-MAR 2023'!CF24+'APR-JUN 2023'!CF24</f>
        <v>100533075.28256276</v>
      </c>
      <c r="CG24" s="39">
        <f t="shared" si="108"/>
        <v>200.34211416453491</v>
      </c>
      <c r="CH24" s="36">
        <f>+'OCT-DEC 2022'!CH24+'JUL-SEP 2022'!CH24+'JAN-MAR 2023'!CH24+'APR-JUN 2023'!CH24</f>
        <v>7161072.8425002564</v>
      </c>
      <c r="CI24" s="39">
        <f t="shared" si="109"/>
        <v>67.792004794905537</v>
      </c>
      <c r="CJ24" s="36">
        <f t="shared" si="110"/>
        <v>107694148.12506302</v>
      </c>
      <c r="CK24" s="40">
        <f t="shared" si="111"/>
        <v>177.29182820535857</v>
      </c>
      <c r="CL24" s="38">
        <f>+'OCT-DEC 2022'!CL24+'JUL-SEP 2022'!CL24+'JAN-MAR 2023'!CL24+'APR-JUN 2023'!CL24</f>
        <v>992835.25499998778</v>
      </c>
      <c r="CM24" s="39">
        <f t="shared" si="112"/>
        <v>0.39513582112539974</v>
      </c>
      <c r="CN24" s="36">
        <f>+'OCT-DEC 2022'!CN24+'JUL-SEP 2022'!CN24+'JAN-MAR 2023'!CN24+'APR-JUN 2023'!CN24</f>
        <v>0</v>
      </c>
      <c r="CO24" s="39">
        <f t="shared" si="113"/>
        <v>0</v>
      </c>
      <c r="CP24" s="36">
        <f t="shared" si="114"/>
        <v>992835.25499998778</v>
      </c>
      <c r="CQ24" s="40">
        <f t="shared" si="115"/>
        <v>0.259315626163095</v>
      </c>
      <c r="CR24" s="116">
        <f t="shared" si="116"/>
        <v>101525910.53756276</v>
      </c>
      <c r="CS24" s="117">
        <f t="shared" si="117"/>
        <v>7161072.8425002564</v>
      </c>
      <c r="CT24" s="118">
        <f t="shared" si="118"/>
        <v>108686983.38006301</v>
      </c>
      <c r="CU24" s="32"/>
      <c r="CV24" s="38">
        <f t="shared" si="119"/>
        <v>504934830.18788171</v>
      </c>
      <c r="CW24" s="39">
        <f t="shared" si="120"/>
        <v>179.8570860595018</v>
      </c>
      <c r="CX24" s="39">
        <f t="shared" si="121"/>
        <v>32398362.451227717</v>
      </c>
      <c r="CY24" s="39">
        <f t="shared" si="122"/>
        <v>40.488316844625622</v>
      </c>
      <c r="CZ24" s="36">
        <f t="shared" si="123"/>
        <v>537333192.63910937</v>
      </c>
      <c r="DA24" s="40">
        <f t="shared" si="124"/>
        <v>148.94424860247878</v>
      </c>
      <c r="DB24" s="38">
        <f t="shared" si="125"/>
        <v>1142754.6728570496</v>
      </c>
      <c r="DC24" s="39">
        <f t="shared" si="126"/>
        <v>9.1774344538670588E-2</v>
      </c>
      <c r="DD24" s="36">
        <f t="shared" si="127"/>
        <v>27677.729933636361</v>
      </c>
      <c r="DE24" s="39">
        <f t="shared" si="128"/>
        <v>3.861263675897275E-3</v>
      </c>
      <c r="DF24" s="36">
        <f t="shared" si="129"/>
        <v>1170432.4027906859</v>
      </c>
      <c r="DG24" s="40">
        <f t="shared" si="130"/>
        <v>5.9655560186221201E-2</v>
      </c>
      <c r="DH24" s="152"/>
      <c r="DI24" s="161" t="s">
        <v>23</v>
      </c>
      <c r="DJ24" s="38">
        <f t="shared" si="131"/>
        <v>537333192.63910937</v>
      </c>
      <c r="DK24" s="36">
        <f t="shared" si="132"/>
        <v>1170432.4027906859</v>
      </c>
      <c r="DL24" s="37">
        <f t="shared" si="133"/>
        <v>538503625.04190004</v>
      </c>
      <c r="DM24"/>
    </row>
    <row r="25" spans="1:117" s="19" customFormat="1" ht="15.75">
      <c r="A25" s="26">
        <v>13</v>
      </c>
      <c r="B25" s="26" t="s">
        <v>24</v>
      </c>
      <c r="C25" s="34"/>
      <c r="D25" s="35">
        <f>+'JUL-SEP 2022'!D25+'OCT-DEC 2022'!D25+'JAN-MAR 2023'!D25+'APR-JUN 2023'!D25</f>
        <v>4993073.0525000356</v>
      </c>
      <c r="E25" s="39">
        <f t="shared" si="55"/>
        <v>11.335167000004621</v>
      </c>
      <c r="F25" s="36">
        <f>+'JUL-SEP 2022'!F25+'OCT-DEC 2022'!F25+'JAN-MAR 2023'!F25+'APR-JUN 2023'!F25</f>
        <v>0</v>
      </c>
      <c r="G25" s="39">
        <f t="shared" si="56"/>
        <v>0</v>
      </c>
      <c r="H25" s="36">
        <f t="shared" si="57"/>
        <v>4993073.0525000356</v>
      </c>
      <c r="I25" s="202">
        <f t="shared" si="58"/>
        <v>8.8329669392174726</v>
      </c>
      <c r="J25" s="38">
        <f>+'JUL-SEP 2022'!J25+'OCT-DEC 2022'!J25+'JAN-MAR 2023'!J25+'APR-JUN 2023'!J25</f>
        <v>0</v>
      </c>
      <c r="K25" s="39">
        <f t="shared" si="59"/>
        <v>0</v>
      </c>
      <c r="L25" s="36">
        <f>+'JUL-SEP 2022'!L25+'OCT-DEC 2022'!L25+'JAN-MAR 2023'!L25+'APR-JUN 2023'!L25</f>
        <v>163.80000000000001</v>
      </c>
      <c r="M25" s="39">
        <f t="shared" si="60"/>
        <v>1.3001909010449948E-4</v>
      </c>
      <c r="N25" s="36">
        <f t="shared" si="61"/>
        <v>163.80000000000001</v>
      </c>
      <c r="O25" s="40">
        <f t="shared" si="62"/>
        <v>6.0936117149127198E-5</v>
      </c>
      <c r="P25" s="116">
        <f t="shared" si="63"/>
        <v>4993073.0525000356</v>
      </c>
      <c r="Q25" s="117">
        <f t="shared" si="64"/>
        <v>163.80000000000001</v>
      </c>
      <c r="R25" s="118">
        <f t="shared" si="65"/>
        <v>4993236.8525000354</v>
      </c>
      <c r="S25" s="32"/>
      <c r="T25" s="38">
        <f>+'JUL-SEP 2022'!T25+'OCT-DEC 2022'!T25+'JAN-MAR 2023'!T25+'APR-JUN 2023'!T25</f>
        <v>33516875.172589522</v>
      </c>
      <c r="U25" s="39">
        <f t="shared" si="66"/>
        <v>42.51333444013968</v>
      </c>
      <c r="V25" s="36">
        <f>+'JUL-SEP 2022'!V25+'OCT-DEC 2022'!V25+'JAN-MAR 2023'!V25+'APR-JUN 2023'!V25</f>
        <v>1881350.4189426103</v>
      </c>
      <c r="W25" s="39">
        <f t="shared" si="67"/>
        <v>7.9563830318391018</v>
      </c>
      <c r="X25" s="36">
        <f t="shared" si="68"/>
        <v>35398225.591532134</v>
      </c>
      <c r="Y25" s="40">
        <f t="shared" si="69"/>
        <v>34.540144774889555</v>
      </c>
      <c r="Z25" s="244">
        <f>+'OCT-DEC 2022'!Z25+'JUL-SEP 2022'!Z25+'JAN-MAR 2023'!Z25+'APR-JUN 2023'!Z25</f>
        <v>9860.6702085246307</v>
      </c>
      <c r="AA25" s="39">
        <f t="shared" si="70"/>
        <v>2.3911866290160307E-3</v>
      </c>
      <c r="AB25" s="36">
        <f>+'OCT-DEC 2022'!AB25+'JUL-SEP 2022'!AB25+'JAN-MAR 2023'!AB25+'APR-JUN 2023'!AB25</f>
        <v>353.96463538590251</v>
      </c>
      <c r="AC25" s="39">
        <f t="shared" si="71"/>
        <v>1.9415663719244628E-4</v>
      </c>
      <c r="AD25" s="36">
        <f t="shared" si="72"/>
        <v>10214.634843910533</v>
      </c>
      <c r="AE25" s="40">
        <f t="shared" si="73"/>
        <v>1.7176564315308309E-3</v>
      </c>
      <c r="AF25" s="116">
        <f t="shared" si="74"/>
        <v>33526735.842798047</v>
      </c>
      <c r="AG25" s="117">
        <f t="shared" si="75"/>
        <v>1881704.3835779962</v>
      </c>
      <c r="AH25" s="118">
        <f t="shared" si="76"/>
        <v>35408440.226376042</v>
      </c>
      <c r="AI25" s="32"/>
      <c r="AJ25" s="35">
        <f>+'OCT-DEC 2022'!AJ25+'JUL-SEP 2022'!AJ25+'JAN-MAR 2023'!AJ25+'APR-JUN 2023'!AJ25</f>
        <v>7656021.3045173893</v>
      </c>
      <c r="AK25" s="39">
        <f t="shared" si="77"/>
        <v>31.613786415596213</v>
      </c>
      <c r="AL25" s="36">
        <f>+'OCT-DEC 2022'!AL25+'JUL-SEP 2022'!AL25+'JAN-MAR 2023'!AL25+'APR-JUN 2023'!AL25</f>
        <v>611980.81721348944</v>
      </c>
      <c r="AM25" s="39">
        <f t="shared" si="78"/>
        <v>5.7550312701102282</v>
      </c>
      <c r="AN25" s="36">
        <f t="shared" si="79"/>
        <v>8268002.1217308789</v>
      </c>
      <c r="AO25" s="40">
        <f t="shared" si="80"/>
        <v>23.723729725529825</v>
      </c>
      <c r="AP25" s="36">
        <f>+'OCT-DEC 2022'!AP25+'JUL-SEP 2022'!AP25+'JAN-MAR 2023'!AP25+'APR-JUN 2023'!AP25</f>
        <v>21443.432191952554</v>
      </c>
      <c r="AQ25" s="39">
        <f t="shared" si="81"/>
        <v>3.2708207564350882E-2</v>
      </c>
      <c r="AR25" s="36">
        <f>+'OCT-DEC 2022'!AR25+'JUL-SEP 2022'!AR25+'JAN-MAR 2023'!AR25+'APR-JUN 2023'!AR25</f>
        <v>0</v>
      </c>
      <c r="AS25" s="39">
        <f t="shared" si="82"/>
        <v>0</v>
      </c>
      <c r="AT25" s="36">
        <f t="shared" si="83"/>
        <v>21443.432191952554</v>
      </c>
      <c r="AU25" s="40">
        <f t="shared" si="84"/>
        <v>1.6826090477825722E-2</v>
      </c>
      <c r="AV25" s="116">
        <f t="shared" si="85"/>
        <v>7677464.7367093414</v>
      </c>
      <c r="AW25" s="117">
        <f t="shared" si="86"/>
        <v>611980.81721348944</v>
      </c>
      <c r="AX25" s="118">
        <f t="shared" si="87"/>
        <v>8289445.5539228311</v>
      </c>
      <c r="AY25" s="32"/>
      <c r="AZ25" s="35">
        <f>+'OCT-DEC 2022'!AZ25+'JUL-SEP 2022'!AZ25+'JAN-MAR 2023'!AZ25+'APR-JUN 2023'!AZ25</f>
        <v>16201741.180154605</v>
      </c>
      <c r="BA25" s="39">
        <f t="shared" si="134"/>
        <v>36.580376015232517</v>
      </c>
      <c r="BB25" s="36">
        <f>+'OCT-DEC 2022'!BB25+'JUL-SEP 2022'!BB25+'JAN-MAR 2023'!BB25+'APR-JUN 2023'!BB25</f>
        <v>1082605.0322002387</v>
      </c>
      <c r="BC25" s="39">
        <f t="shared" si="135"/>
        <v>7.8607995251320677</v>
      </c>
      <c r="BD25" s="36">
        <f t="shared" si="88"/>
        <v>17284346.212354843</v>
      </c>
      <c r="BE25" s="40">
        <f t="shared" si="89"/>
        <v>29.768262425907793</v>
      </c>
      <c r="BF25" s="38">
        <f>+'OCT-DEC 2022'!BF25+'JUL-SEP 2022'!BF25+'JAN-MAR 2023'!BF25+'APR-JUN 2023'!BF25</f>
        <v>0</v>
      </c>
      <c r="BG25" s="39">
        <f t="shared" si="90"/>
        <v>0</v>
      </c>
      <c r="BH25" s="36">
        <f>+'OCT-DEC 2022'!BH25+'JUL-SEP 2022'!BH25+'JAN-MAR 2023'!BH25+'APR-JUN 2023'!BH25</f>
        <v>0</v>
      </c>
      <c r="BI25" s="39">
        <f t="shared" si="91"/>
        <v>0</v>
      </c>
      <c r="BJ25" s="36">
        <f t="shared" si="92"/>
        <v>0</v>
      </c>
      <c r="BK25" s="40">
        <f t="shared" si="93"/>
        <v>0</v>
      </c>
      <c r="BL25" s="116">
        <f t="shared" si="94"/>
        <v>16201741.180154605</v>
      </c>
      <c r="BM25" s="117">
        <f t="shared" si="95"/>
        <v>1082605.0322002387</v>
      </c>
      <c r="BN25" s="118">
        <f t="shared" si="96"/>
        <v>17284346.212354843</v>
      </c>
      <c r="BO25" s="32"/>
      <c r="BP25" s="35">
        <f>+'OCT-DEC 2022'!BP25+'JUL-SEP 2022'!BP25+'JAN-MAR 2023'!BP25+'APR-JUN 2023'!BP25</f>
        <v>10507867.773635173</v>
      </c>
      <c r="BQ25" s="39">
        <f t="shared" si="97"/>
        <v>26.829397744533257</v>
      </c>
      <c r="BR25" s="36">
        <f>+'OCT-DEC 2022'!BR25+'JUL-SEP 2022'!BR25+'JAN-MAR 2023'!BR25+'APR-JUN 2023'!BR25</f>
        <v>609349.03068336868</v>
      </c>
      <c r="BS25" s="39">
        <f t="shared" si="98"/>
        <v>6.8269811629847705</v>
      </c>
      <c r="BT25" s="36">
        <f t="shared" si="99"/>
        <v>11117216.804318542</v>
      </c>
      <c r="BU25" s="40">
        <f t="shared" si="100"/>
        <v>23.116994213728823</v>
      </c>
      <c r="BV25" s="38">
        <f>+'OCT-DEC 2022'!BV25+'JUL-SEP 2022'!BV25+'JAN-MAR 2023'!BV25+'APR-JUN 2023'!BV25</f>
        <v>135046.00125497798</v>
      </c>
      <c r="BW25" s="39">
        <f t="shared" si="101"/>
        <v>0.10723621829269643</v>
      </c>
      <c r="BX25" s="36">
        <f>+'OCT-DEC 2022'!BX25+'JUL-SEP 2022'!BX25+'JAN-MAR 2023'!BX25+'APR-JUN 2023'!BX25</f>
        <v>66662.561266893579</v>
      </c>
      <c r="BY25" s="39">
        <f t="shared" si="102"/>
        <v>7.7025405236617647E-2</v>
      </c>
      <c r="BZ25" s="36">
        <f t="shared" si="103"/>
        <v>201708.56252187156</v>
      </c>
      <c r="CA25" s="40">
        <f t="shared" si="104"/>
        <v>9.4930879191992987E-2</v>
      </c>
      <c r="CB25" s="116">
        <f t="shared" si="105"/>
        <v>10642913.774890151</v>
      </c>
      <c r="CC25" s="117">
        <f t="shared" si="106"/>
        <v>676011.5919502622</v>
      </c>
      <c r="CD25" s="118">
        <f t="shared" si="107"/>
        <v>11318925.366840413</v>
      </c>
      <c r="CE25" s="32"/>
      <c r="CF25" s="35">
        <f>+'OCT-DEC 2022'!CF25+'JUL-SEP 2022'!CF25+'JAN-MAR 2023'!CF25+'APR-JUN 2023'!CF25</f>
        <v>17937144.372502729</v>
      </c>
      <c r="CG25" s="39">
        <f t="shared" si="108"/>
        <v>35.745105932166609</v>
      </c>
      <c r="CH25" s="36">
        <f>+'OCT-DEC 2022'!CH25+'JUL-SEP 2022'!CH25+'JAN-MAR 2023'!CH25+'APR-JUN 2023'!CH25</f>
        <v>1359409.772499948</v>
      </c>
      <c r="CI25" s="39">
        <f t="shared" si="109"/>
        <v>12.869176985411263</v>
      </c>
      <c r="CJ25" s="36">
        <f t="shared" si="110"/>
        <v>19296554.145002678</v>
      </c>
      <c r="CK25" s="40">
        <f t="shared" si="111"/>
        <v>31.767012618534633</v>
      </c>
      <c r="CL25" s="38">
        <f>+'OCT-DEC 2022'!CL25+'JUL-SEP 2022'!CL25+'JAN-MAR 2023'!CL25+'APR-JUN 2023'!CL25</f>
        <v>0</v>
      </c>
      <c r="CM25" s="39">
        <f t="shared" si="112"/>
        <v>0</v>
      </c>
      <c r="CN25" s="36">
        <f>+'OCT-DEC 2022'!CN25+'JUL-SEP 2022'!CN25+'JAN-MAR 2023'!CN25+'APR-JUN 2023'!CN25</f>
        <v>0</v>
      </c>
      <c r="CO25" s="39">
        <f t="shared" si="113"/>
        <v>0</v>
      </c>
      <c r="CP25" s="36">
        <f t="shared" si="114"/>
        <v>0</v>
      </c>
      <c r="CQ25" s="40">
        <f t="shared" si="115"/>
        <v>0</v>
      </c>
      <c r="CR25" s="116">
        <f t="shared" si="116"/>
        <v>17937144.372502729</v>
      </c>
      <c r="CS25" s="117">
        <f t="shared" si="117"/>
        <v>1359409.772499948</v>
      </c>
      <c r="CT25" s="118">
        <f t="shared" si="118"/>
        <v>19296554.145002678</v>
      </c>
      <c r="CU25" s="32"/>
      <c r="CV25" s="38">
        <f t="shared" si="119"/>
        <v>90812722.855899453</v>
      </c>
      <c r="CW25" s="39">
        <f t="shared" si="120"/>
        <v>32.347365904454868</v>
      </c>
      <c r="CX25" s="39">
        <f t="shared" si="121"/>
        <v>5544695.0715396544</v>
      </c>
      <c r="CY25" s="39">
        <f t="shared" si="122"/>
        <v>6.9292196851395049</v>
      </c>
      <c r="CZ25" s="36">
        <f t="shared" si="123"/>
        <v>96357417.927439108</v>
      </c>
      <c r="DA25" s="40">
        <f t="shared" si="124"/>
        <v>26.709467062677128</v>
      </c>
      <c r="DB25" s="38">
        <f t="shared" si="125"/>
        <v>166350.10365545517</v>
      </c>
      <c r="DC25" s="39">
        <f t="shared" si="126"/>
        <v>1.3359535593716238E-2</v>
      </c>
      <c r="DD25" s="36">
        <f t="shared" si="127"/>
        <v>67180.325902279481</v>
      </c>
      <c r="DE25" s="39">
        <f t="shared" si="128"/>
        <v>9.3721903047462793E-3</v>
      </c>
      <c r="DF25" s="36">
        <f t="shared" si="129"/>
        <v>233530.42955773463</v>
      </c>
      <c r="DG25" s="40">
        <f t="shared" si="130"/>
        <v>1.190277077307381E-2</v>
      </c>
      <c r="DH25" s="152"/>
      <c r="DI25" s="161" t="s">
        <v>24</v>
      </c>
      <c r="DJ25" s="38">
        <f t="shared" si="131"/>
        <v>96357417.927439108</v>
      </c>
      <c r="DK25" s="36">
        <f t="shared" si="132"/>
        <v>233530.42955773463</v>
      </c>
      <c r="DL25" s="37">
        <f t="shared" si="133"/>
        <v>96590948.356996849</v>
      </c>
      <c r="DM25"/>
    </row>
    <row r="26" spans="1:117" s="19" customFormat="1" ht="15.75">
      <c r="A26" s="26">
        <v>14</v>
      </c>
      <c r="B26" s="26" t="s">
        <v>25</v>
      </c>
      <c r="C26" s="34"/>
      <c r="D26" s="35">
        <f>+'JUL-SEP 2022'!D26+'OCT-DEC 2022'!D26+'JAN-MAR 2023'!D26+'APR-JUN 2023'!D26</f>
        <v>11808181.275699999</v>
      </c>
      <c r="E26" s="39">
        <f t="shared" si="55"/>
        <v>26.806679036944882</v>
      </c>
      <c r="F26" s="36">
        <f>+'JUL-SEP 2022'!F26+'OCT-DEC 2022'!F26+'JAN-MAR 2023'!F26+'APR-JUN 2023'!F26</f>
        <v>2998372.8733000001</v>
      </c>
      <c r="G26" s="39">
        <f t="shared" si="56"/>
        <v>24.028696804051833</v>
      </c>
      <c r="H26" s="36">
        <f t="shared" si="57"/>
        <v>14806554.149</v>
      </c>
      <c r="I26" s="202">
        <f t="shared" si="58"/>
        <v>26.193448785285799</v>
      </c>
      <c r="J26" s="38">
        <f>+'JUL-SEP 2022'!J26+'OCT-DEC 2022'!J26+'JAN-MAR 2023'!J26+'APR-JUN 2023'!J26</f>
        <v>3906341.62</v>
      </c>
      <c r="K26" s="39">
        <f t="shared" si="59"/>
        <v>2.7350621811648694</v>
      </c>
      <c r="L26" s="36">
        <f>+'JUL-SEP 2022'!L26+'OCT-DEC 2022'!L26+'JAN-MAR 2023'!L26+'APR-JUN 2023'!L26</f>
        <v>4730966.3333000001</v>
      </c>
      <c r="M26" s="39">
        <f t="shared" si="60"/>
        <v>3.7552865565975959</v>
      </c>
      <c r="N26" s="36">
        <f t="shared" si="61"/>
        <v>8637307.9532999992</v>
      </c>
      <c r="O26" s="40">
        <f t="shared" si="62"/>
        <v>3.2132112899595655</v>
      </c>
      <c r="P26" s="116">
        <f t="shared" si="63"/>
        <v>15714522.8957</v>
      </c>
      <c r="Q26" s="117">
        <f t="shared" si="64"/>
        <v>7729339.2066000002</v>
      </c>
      <c r="R26" s="118">
        <f t="shared" si="65"/>
        <v>23443862.102299999</v>
      </c>
      <c r="S26" s="32"/>
      <c r="T26" s="38">
        <f>+'JUL-SEP 2022'!T26+'OCT-DEC 2022'!T26+'JAN-MAR 2023'!T26+'APR-JUN 2023'!T26</f>
        <v>29947744.784796018</v>
      </c>
      <c r="U26" s="39">
        <f t="shared" si="66"/>
        <v>37.986193020917469</v>
      </c>
      <c r="V26" s="36">
        <f>+'JUL-SEP 2022'!V26+'OCT-DEC 2022'!V26+'JAN-MAR 2023'!V26+'APR-JUN 2023'!V26</f>
        <v>5884007.2602539966</v>
      </c>
      <c r="W26" s="39">
        <f t="shared" si="67"/>
        <v>24.88394243482562</v>
      </c>
      <c r="X26" s="36">
        <f t="shared" si="68"/>
        <v>35831752.045050018</v>
      </c>
      <c r="Y26" s="40">
        <f t="shared" si="69"/>
        <v>34.963162206357481</v>
      </c>
      <c r="Z26" s="244">
        <f>+'OCT-DEC 2022'!Z26+'JUL-SEP 2022'!Z26+'JAN-MAR 2023'!Z26+'APR-JUN 2023'!Z26</f>
        <v>10174661.202442411</v>
      </c>
      <c r="AA26" s="39">
        <f t="shared" si="70"/>
        <v>2.4673286204233253</v>
      </c>
      <c r="AB26" s="36">
        <f>+'OCT-DEC 2022'!AB26+'JUL-SEP 2022'!AB26+'JAN-MAR 2023'!AB26+'APR-JUN 2023'!AB26</f>
        <v>5227082.7379800426</v>
      </c>
      <c r="AC26" s="39">
        <f t="shared" si="71"/>
        <v>2.8671587646784151</v>
      </c>
      <c r="AD26" s="36">
        <f t="shared" si="72"/>
        <v>15401743.940422453</v>
      </c>
      <c r="AE26" s="40">
        <f t="shared" si="73"/>
        <v>2.5899021296712093</v>
      </c>
      <c r="AF26" s="116">
        <f t="shared" si="74"/>
        <v>40122405.987238429</v>
      </c>
      <c r="AG26" s="117">
        <f t="shared" si="75"/>
        <v>11111089.998234039</v>
      </c>
      <c r="AH26" s="118">
        <f t="shared" si="76"/>
        <v>51233495.985472471</v>
      </c>
      <c r="AI26" s="32"/>
      <c r="AJ26" s="35">
        <f>+'OCT-DEC 2022'!AJ26+'JUL-SEP 2022'!AJ26+'JAN-MAR 2023'!AJ26+'APR-JUN 2023'!AJ26</f>
        <v>3335766.6398349819</v>
      </c>
      <c r="AK26" s="39">
        <f t="shared" si="77"/>
        <v>13.774284303753227</v>
      </c>
      <c r="AL26" s="36">
        <f>+'OCT-DEC 2022'!AL26+'JUL-SEP 2022'!AL26+'JAN-MAR 2023'!AL26+'APR-JUN 2023'!AL26</f>
        <v>1746148.8638876975</v>
      </c>
      <c r="AM26" s="39">
        <f t="shared" si="78"/>
        <v>16.420680242393129</v>
      </c>
      <c r="AN26" s="36">
        <f t="shared" si="79"/>
        <v>5081915.5037226789</v>
      </c>
      <c r="AO26" s="40">
        <f t="shared" si="80"/>
        <v>14.58175604254167</v>
      </c>
      <c r="AP26" s="36">
        <f>+'OCT-DEC 2022'!AP26+'JUL-SEP 2022'!AP26+'JAN-MAR 2023'!AP26+'APR-JUN 2023'!AP26</f>
        <v>1364015.9089577247</v>
      </c>
      <c r="AQ26" s="39">
        <f t="shared" si="81"/>
        <v>2.0805678434261683</v>
      </c>
      <c r="AR26" s="36">
        <f>+'OCT-DEC 2022'!AR26+'JUL-SEP 2022'!AR26+'JAN-MAR 2023'!AR26+'APR-JUN 2023'!AR26</f>
        <v>1110604.014814045</v>
      </c>
      <c r="AS26" s="39">
        <f t="shared" si="82"/>
        <v>1.7947192118358042</v>
      </c>
      <c r="AT26" s="36">
        <f t="shared" si="83"/>
        <v>2474619.9237717697</v>
      </c>
      <c r="AU26" s="40">
        <f t="shared" si="84"/>
        <v>1.9417683868368918</v>
      </c>
      <c r="AV26" s="116">
        <f t="shared" si="85"/>
        <v>4699782.5487927068</v>
      </c>
      <c r="AW26" s="117">
        <f t="shared" si="86"/>
        <v>2856752.8787017427</v>
      </c>
      <c r="AX26" s="118">
        <f t="shared" si="87"/>
        <v>7556535.4274944495</v>
      </c>
      <c r="AY26" s="32"/>
      <c r="AZ26" s="35">
        <f>+'OCT-DEC 2022'!AZ26+'JUL-SEP 2022'!AZ26+'JAN-MAR 2023'!AZ26+'APR-JUN 2023'!AZ26</f>
        <v>23549047.68493991</v>
      </c>
      <c r="BA26" s="39">
        <f t="shared" si="134"/>
        <v>53.169163087909702</v>
      </c>
      <c r="BB26" s="36">
        <f>+'OCT-DEC 2022'!BB26+'JUL-SEP 2022'!BB26+'JAN-MAR 2023'!BB26+'APR-JUN 2023'!BB26</f>
        <v>4734267.3864678815</v>
      </c>
      <c r="BC26" s="39">
        <f t="shared" si="135"/>
        <v>34.375534674691636</v>
      </c>
      <c r="BD26" s="36">
        <f t="shared" si="88"/>
        <v>28283315.071407791</v>
      </c>
      <c r="BE26" s="40">
        <f t="shared" si="89"/>
        <v>48.711425643538554</v>
      </c>
      <c r="BF26" s="38">
        <f>+'OCT-DEC 2022'!BF26+'JUL-SEP 2022'!BF26+'JAN-MAR 2023'!BF26+'APR-JUN 2023'!BF26</f>
        <v>9190263.6282624416</v>
      </c>
      <c r="BG26" s="39">
        <f t="shared" si="90"/>
        <v>3.7174238741817316</v>
      </c>
      <c r="BH26" s="36">
        <f>+'OCT-DEC 2022'!BH26+'JUL-SEP 2022'!BH26+'JAN-MAR 2023'!BH26+'APR-JUN 2023'!BH26</f>
        <v>8530430.4409008417</v>
      </c>
      <c r="BI26" s="39">
        <f t="shared" si="91"/>
        <v>6.6393197888451372</v>
      </c>
      <c r="BJ26" s="36">
        <f t="shared" si="92"/>
        <v>17720694.069163285</v>
      </c>
      <c r="BK26" s="40">
        <f t="shared" si="93"/>
        <v>4.7166536251768107</v>
      </c>
      <c r="BL26" s="116">
        <f t="shared" si="94"/>
        <v>32739311.313202351</v>
      </c>
      <c r="BM26" s="117">
        <f t="shared" si="95"/>
        <v>13264697.827368723</v>
      </c>
      <c r="BN26" s="118">
        <f t="shared" si="96"/>
        <v>46004009.140571073</v>
      </c>
      <c r="BO26" s="32"/>
      <c r="BP26" s="35">
        <f>+'OCT-DEC 2022'!BP26+'JUL-SEP 2022'!BP26+'JAN-MAR 2023'!BP26+'APR-JUN 2023'!BP26</f>
        <v>4576389.1343263229</v>
      </c>
      <c r="BQ26" s="39">
        <f t="shared" si="97"/>
        <v>11.684745846028578</v>
      </c>
      <c r="BR26" s="36">
        <f>+'OCT-DEC 2022'!BR26+'JUL-SEP 2022'!BR26+'JAN-MAR 2023'!BR26+'APR-JUN 2023'!BR26</f>
        <v>1848539.2904866398</v>
      </c>
      <c r="BS26" s="39">
        <f t="shared" si="98"/>
        <v>20.710532518672579</v>
      </c>
      <c r="BT26" s="36">
        <f t="shared" si="99"/>
        <v>6424928.4248129632</v>
      </c>
      <c r="BU26" s="40">
        <f t="shared" si="100"/>
        <v>13.359911552892246</v>
      </c>
      <c r="BV26" s="38">
        <f>+'OCT-DEC 2022'!BV26+'JUL-SEP 2022'!BV26+'JAN-MAR 2023'!BV26+'APR-JUN 2023'!BV26</f>
        <v>2743355.895731457</v>
      </c>
      <c r="BW26" s="39">
        <f t="shared" si="101"/>
        <v>2.1784214930863799</v>
      </c>
      <c r="BX26" s="36">
        <f>+'OCT-DEC 2022'!BX26+'JUL-SEP 2022'!BX26+'JAN-MAR 2023'!BX26+'APR-JUN 2023'!BX26</f>
        <v>2925619.1586742382</v>
      </c>
      <c r="BY26" s="39">
        <f t="shared" si="102"/>
        <v>3.3804131881864694</v>
      </c>
      <c r="BZ26" s="36">
        <f t="shared" si="103"/>
        <v>5668975.0544056948</v>
      </c>
      <c r="CA26" s="40">
        <f t="shared" si="104"/>
        <v>2.6680116069631667</v>
      </c>
      <c r="CB26" s="116">
        <f t="shared" si="105"/>
        <v>7319745.0300577804</v>
      </c>
      <c r="CC26" s="117">
        <f t="shared" si="106"/>
        <v>4774158.4491608776</v>
      </c>
      <c r="CD26" s="118">
        <f t="shared" si="107"/>
        <v>12093903.479218658</v>
      </c>
      <c r="CE26" s="32"/>
      <c r="CF26" s="35">
        <f>+'OCT-DEC 2022'!CF26+'JUL-SEP 2022'!CF26+'JAN-MAR 2023'!CF26+'APR-JUN 2023'!CF26</f>
        <v>22805926.120000668</v>
      </c>
      <c r="CG26" s="39">
        <f t="shared" si="108"/>
        <v>45.447604596987823</v>
      </c>
      <c r="CH26" s="36">
        <f>+'OCT-DEC 2022'!CH26+'JUL-SEP 2022'!CH26+'JAN-MAR 2023'!CH26+'APR-JUN 2023'!CH26</f>
        <v>3350714.4800000056</v>
      </c>
      <c r="CI26" s="39">
        <f t="shared" si="109"/>
        <v>31.720338151903341</v>
      </c>
      <c r="CJ26" s="36">
        <f t="shared" si="110"/>
        <v>26156640.600000672</v>
      </c>
      <c r="CK26" s="40">
        <f t="shared" si="111"/>
        <v>43.06045140260877</v>
      </c>
      <c r="CL26" s="38">
        <f>+'OCT-DEC 2022'!CL26+'JUL-SEP 2022'!CL26+'JAN-MAR 2023'!CL26+'APR-JUN 2023'!CL26</f>
        <v>6818139.1299999747</v>
      </c>
      <c r="CM26" s="39">
        <f t="shared" si="112"/>
        <v>2.7135327740550386</v>
      </c>
      <c r="CN26" s="36">
        <f>+'OCT-DEC 2022'!CN26+'JUL-SEP 2022'!CN26+'JAN-MAR 2023'!CN26+'APR-JUN 2023'!CN26</f>
        <v>4388439.8000000063</v>
      </c>
      <c r="CO26" s="39">
        <f t="shared" si="113"/>
        <v>3.3345996145990418</v>
      </c>
      <c r="CP26" s="36">
        <f t="shared" si="114"/>
        <v>11206578.929999981</v>
      </c>
      <c r="CQ26" s="40">
        <f t="shared" si="115"/>
        <v>2.9270123293306383</v>
      </c>
      <c r="CR26" s="116">
        <f t="shared" si="116"/>
        <v>29624065.250000641</v>
      </c>
      <c r="CS26" s="117">
        <f t="shared" si="117"/>
        <v>7739154.2800000124</v>
      </c>
      <c r="CT26" s="118">
        <f t="shared" si="118"/>
        <v>37363219.530000657</v>
      </c>
      <c r="CU26" s="32"/>
      <c r="CV26" s="38">
        <f t="shared" si="119"/>
        <v>96023055.639597893</v>
      </c>
      <c r="CW26" s="39">
        <f t="shared" si="120"/>
        <v>34.203279214153866</v>
      </c>
      <c r="CX26" s="39">
        <f t="shared" si="121"/>
        <v>20562050.154396221</v>
      </c>
      <c r="CY26" s="39">
        <f t="shared" si="122"/>
        <v>25.696446938623883</v>
      </c>
      <c r="CZ26" s="36">
        <f t="shared" si="123"/>
        <v>116585105.79399411</v>
      </c>
      <c r="DA26" s="40">
        <f t="shared" si="124"/>
        <v>32.316412271946945</v>
      </c>
      <c r="DB26" s="38">
        <f t="shared" si="125"/>
        <v>34196777.385394007</v>
      </c>
      <c r="DC26" s="39">
        <f t="shared" si="126"/>
        <v>2.7463347159482216</v>
      </c>
      <c r="DD26" s="36">
        <f t="shared" si="127"/>
        <v>26913142.485669173</v>
      </c>
      <c r="DE26" s="39">
        <f t="shared" si="128"/>
        <v>3.7545976398111711</v>
      </c>
      <c r="DF26" s="36">
        <f t="shared" si="129"/>
        <v>61109919.87106318</v>
      </c>
      <c r="DG26" s="40">
        <f t="shared" si="130"/>
        <v>3.1147005962507648</v>
      </c>
      <c r="DH26" s="152"/>
      <c r="DI26" s="161" t="s">
        <v>25</v>
      </c>
      <c r="DJ26" s="38">
        <f t="shared" si="131"/>
        <v>116585105.79399411</v>
      </c>
      <c r="DK26" s="36">
        <f t="shared" si="132"/>
        <v>61109919.87106318</v>
      </c>
      <c r="DL26" s="37">
        <f t="shared" si="133"/>
        <v>177695025.6650573</v>
      </c>
      <c r="DM26"/>
    </row>
    <row r="27" spans="1:117" s="19" customFormat="1" ht="15.75">
      <c r="A27" s="26">
        <v>15</v>
      </c>
      <c r="B27" s="26" t="s">
        <v>26</v>
      </c>
      <c r="C27" s="34"/>
      <c r="D27" s="35">
        <f>+'JUL-SEP 2022'!D27+'OCT-DEC 2022'!D27+'JAN-MAR 2023'!D27+'APR-JUN 2023'!D27</f>
        <v>533405.09000000008</v>
      </c>
      <c r="E27" s="39">
        <f t="shared" si="55"/>
        <v>1.2109247572044115</v>
      </c>
      <c r="F27" s="36">
        <f>+'JUL-SEP 2022'!F27+'OCT-DEC 2022'!F27+'JAN-MAR 2023'!F27+'APR-JUN 2023'!F27</f>
        <v>0</v>
      </c>
      <c r="G27" s="39">
        <f t="shared" si="56"/>
        <v>0</v>
      </c>
      <c r="H27" s="36">
        <f t="shared" si="57"/>
        <v>533405.09000000008</v>
      </c>
      <c r="I27" s="202">
        <f t="shared" si="58"/>
        <v>0.94361718237253611</v>
      </c>
      <c r="J27" s="38">
        <f>+'JUL-SEP 2022'!J27+'OCT-DEC 2022'!J27+'JAN-MAR 2023'!J27+'APR-JUN 2023'!J27</f>
        <v>4124593.94</v>
      </c>
      <c r="K27" s="39">
        <f t="shared" si="59"/>
        <v>2.8878736156096356</v>
      </c>
      <c r="L27" s="36">
        <f>+'JUL-SEP 2022'!L27+'OCT-DEC 2022'!L27+'JAN-MAR 2023'!L27+'APR-JUN 2023'!L27</f>
        <v>0</v>
      </c>
      <c r="M27" s="39">
        <f t="shared" si="60"/>
        <v>0</v>
      </c>
      <c r="N27" s="36">
        <f t="shared" si="61"/>
        <v>4124593.94</v>
      </c>
      <c r="O27" s="40">
        <f t="shared" si="62"/>
        <v>1.534412329184494</v>
      </c>
      <c r="P27" s="116">
        <f t="shared" si="63"/>
        <v>4657999.03</v>
      </c>
      <c r="Q27" s="117">
        <f t="shared" si="64"/>
        <v>0</v>
      </c>
      <c r="R27" s="118">
        <f t="shared" si="65"/>
        <v>4657999.03</v>
      </c>
      <c r="S27" s="32"/>
      <c r="T27" s="38">
        <f>+'JUL-SEP 2022'!T27+'OCT-DEC 2022'!T27+'JAN-MAR 2023'!T27+'APR-JUN 2023'!T27</f>
        <v>1072414.7003639657</v>
      </c>
      <c r="U27" s="39">
        <f t="shared" si="66"/>
        <v>1.3602677630395881</v>
      </c>
      <c r="V27" s="36">
        <f>+'JUL-SEP 2022'!V27+'OCT-DEC 2022'!V27+'JAN-MAR 2023'!V27+'APR-JUN 2023'!V27</f>
        <v>-100.73056634901576</v>
      </c>
      <c r="W27" s="39">
        <f t="shared" si="67"/>
        <v>-4.259977093141943E-4</v>
      </c>
      <c r="X27" s="36">
        <f t="shared" si="68"/>
        <v>1072313.9697976166</v>
      </c>
      <c r="Y27" s="40">
        <f t="shared" si="69"/>
        <v>1.0463202361704345</v>
      </c>
      <c r="Z27" s="244">
        <f>+'OCT-DEC 2022'!Z27+'JUL-SEP 2022'!Z27+'JAN-MAR 2023'!Z27+'APR-JUN 2023'!Z27</f>
        <v>8964202.8557252288</v>
      </c>
      <c r="AA27" s="39">
        <f t="shared" si="70"/>
        <v>2.173795650306475</v>
      </c>
      <c r="AB27" s="36">
        <f>+'OCT-DEC 2022'!AB27+'JUL-SEP 2022'!AB27+'JAN-MAR 2023'!AB27+'APR-JUN 2023'!AB27</f>
        <v>59.825513940413785</v>
      </c>
      <c r="AC27" s="39">
        <f t="shared" si="71"/>
        <v>3.281548336691031E-5</v>
      </c>
      <c r="AD27" s="36">
        <f t="shared" si="72"/>
        <v>8964262.6812391691</v>
      </c>
      <c r="AE27" s="40">
        <f t="shared" si="73"/>
        <v>1.5073983244287505</v>
      </c>
      <c r="AF27" s="116">
        <f t="shared" si="74"/>
        <v>10036617.556089194</v>
      </c>
      <c r="AG27" s="117">
        <f t="shared" si="75"/>
        <v>-40.905052408601975</v>
      </c>
      <c r="AH27" s="118">
        <f t="shared" si="76"/>
        <v>10036576.651036786</v>
      </c>
      <c r="AI27" s="32"/>
      <c r="AJ27" s="35">
        <f>+'OCT-DEC 2022'!AJ27+'JUL-SEP 2022'!AJ27+'JAN-MAR 2023'!AJ27+'APR-JUN 2023'!AJ27</f>
        <v>158449.54083237448</v>
      </c>
      <c r="AK27" s="39">
        <f t="shared" si="77"/>
        <v>0.65428108704038412</v>
      </c>
      <c r="AL27" s="36">
        <f>+'OCT-DEC 2022'!AL27+'JUL-SEP 2022'!AL27+'JAN-MAR 2023'!AL27+'APR-JUN 2023'!AL27</f>
        <v>0</v>
      </c>
      <c r="AM27" s="39">
        <f t="shared" si="78"/>
        <v>0</v>
      </c>
      <c r="AN27" s="36">
        <f t="shared" si="79"/>
        <v>158449.54083237448</v>
      </c>
      <c r="AO27" s="40">
        <f t="shared" si="80"/>
        <v>0.45464599869437589</v>
      </c>
      <c r="AP27" s="36">
        <f>+'OCT-DEC 2022'!AP27+'JUL-SEP 2022'!AP27+'JAN-MAR 2023'!AP27+'APR-JUN 2023'!AP27</f>
        <v>1993282.0065097786</v>
      </c>
      <c r="AQ27" s="39">
        <f t="shared" si="81"/>
        <v>3.0404032815080377</v>
      </c>
      <c r="AR27" s="36">
        <f>+'OCT-DEC 2022'!AR27+'JUL-SEP 2022'!AR27+'JAN-MAR 2023'!AR27+'APR-JUN 2023'!AR27</f>
        <v>0</v>
      </c>
      <c r="AS27" s="39">
        <f t="shared" si="82"/>
        <v>0</v>
      </c>
      <c r="AT27" s="36">
        <f t="shared" si="83"/>
        <v>1993282.0065097786</v>
      </c>
      <c r="AU27" s="40">
        <f t="shared" si="84"/>
        <v>1.5640753350082801</v>
      </c>
      <c r="AV27" s="116">
        <f t="shared" si="85"/>
        <v>2151731.5473421533</v>
      </c>
      <c r="AW27" s="117">
        <f t="shared" si="86"/>
        <v>0</v>
      </c>
      <c r="AX27" s="118">
        <f t="shared" si="87"/>
        <v>2151731.5473421533</v>
      </c>
      <c r="AY27" s="32"/>
      <c r="AZ27" s="35">
        <f>+'OCT-DEC 2022'!AZ27+'JUL-SEP 2022'!AZ27+'JAN-MAR 2023'!AZ27+'APR-JUN 2023'!AZ27</f>
        <v>825367.27903262945</v>
      </c>
      <c r="BA27" s="39">
        <f t="shared" si="134"/>
        <v>1.8635185614904888</v>
      </c>
      <c r="BB27" s="36">
        <f>+'OCT-DEC 2022'!BB27+'JUL-SEP 2022'!BB27+'JAN-MAR 2023'!BB27+'APR-JUN 2023'!BB27</f>
        <v>0</v>
      </c>
      <c r="BC27" s="39">
        <f t="shared" si="135"/>
        <v>0</v>
      </c>
      <c r="BD27" s="36">
        <f t="shared" si="88"/>
        <v>825367.27903262945</v>
      </c>
      <c r="BE27" s="40">
        <f t="shared" si="89"/>
        <v>1.4215029864675084</v>
      </c>
      <c r="BF27" s="38">
        <f>+'OCT-DEC 2022'!BF27+'JUL-SEP 2022'!BF27+'JAN-MAR 2023'!BF27+'APR-JUN 2023'!BF27</f>
        <v>6518630.3325261511</v>
      </c>
      <c r="BG27" s="39">
        <f t="shared" si="90"/>
        <v>2.6367591839886577</v>
      </c>
      <c r="BH27" s="36">
        <f>+'OCT-DEC 2022'!BH27+'JUL-SEP 2022'!BH27+'JAN-MAR 2023'!BH27+'APR-JUN 2023'!BH27</f>
        <v>25.069135376523096</v>
      </c>
      <c r="BI27" s="39">
        <f t="shared" si="91"/>
        <v>1.9511560143149197E-5</v>
      </c>
      <c r="BJ27" s="36">
        <f t="shared" si="92"/>
        <v>6518655.4016615273</v>
      </c>
      <c r="BK27" s="40">
        <f t="shared" si="93"/>
        <v>1.7350471438378023</v>
      </c>
      <c r="BL27" s="116">
        <f t="shared" si="94"/>
        <v>7343997.6115587801</v>
      </c>
      <c r="BM27" s="117">
        <f t="shared" si="95"/>
        <v>25.069135376523096</v>
      </c>
      <c r="BN27" s="118">
        <f t="shared" si="96"/>
        <v>7344022.6806941563</v>
      </c>
      <c r="BO27" s="32"/>
      <c r="BP27" s="35">
        <f>+'OCT-DEC 2022'!BP27+'JUL-SEP 2022'!BP27+'JAN-MAR 2023'!BP27+'APR-JUN 2023'!BP27</f>
        <v>408186.77019112004</v>
      </c>
      <c r="BQ27" s="39">
        <f t="shared" si="97"/>
        <v>1.0422100322761616</v>
      </c>
      <c r="BR27" s="36">
        <f>+'OCT-DEC 2022'!BR27+'JUL-SEP 2022'!BR27+'JAN-MAR 2023'!BR27+'APR-JUN 2023'!BR27</f>
        <v>0</v>
      </c>
      <c r="BS27" s="39">
        <f t="shared" si="98"/>
        <v>0</v>
      </c>
      <c r="BT27" s="36">
        <f t="shared" si="99"/>
        <v>408186.77019112004</v>
      </c>
      <c r="BU27" s="40">
        <f t="shared" si="100"/>
        <v>0.84877819428359935</v>
      </c>
      <c r="BV27" s="38">
        <f>+'OCT-DEC 2022'!BV27+'JUL-SEP 2022'!BV27+'JAN-MAR 2023'!BV27+'APR-JUN 2023'!BV27</f>
        <v>3174423.5850040438</v>
      </c>
      <c r="BW27" s="39">
        <f t="shared" si="101"/>
        <v>2.5207201794316698</v>
      </c>
      <c r="BX27" s="36">
        <f>+'OCT-DEC 2022'!BX27+'JUL-SEP 2022'!BX27+'JAN-MAR 2023'!BX27+'APR-JUN 2023'!BX27</f>
        <v>8.8322767250355394</v>
      </c>
      <c r="BY27" s="39">
        <f t="shared" si="102"/>
        <v>1.0205273859551938E-5</v>
      </c>
      <c r="BZ27" s="36">
        <f t="shared" si="103"/>
        <v>3174432.417280769</v>
      </c>
      <c r="CA27" s="40">
        <f t="shared" si="104"/>
        <v>1.4939953789782769</v>
      </c>
      <c r="CB27" s="116">
        <f t="shared" si="105"/>
        <v>3582610.3551951637</v>
      </c>
      <c r="CC27" s="117">
        <f t="shared" si="106"/>
        <v>8.8322767250355394</v>
      </c>
      <c r="CD27" s="118">
        <f t="shared" si="107"/>
        <v>3582619.187471889</v>
      </c>
      <c r="CE27" s="32"/>
      <c r="CF27" s="35">
        <f>+'OCT-DEC 2022'!CF27+'JUL-SEP 2022'!CF27+'JAN-MAR 2023'!CF27+'APR-JUN 2023'!CF27</f>
        <v>653269.99999999953</v>
      </c>
      <c r="CG27" s="39">
        <f t="shared" si="108"/>
        <v>1.3018351677039171</v>
      </c>
      <c r="CH27" s="36">
        <f>+'OCT-DEC 2022'!CH27+'JUL-SEP 2022'!CH27+'JAN-MAR 2023'!CH27+'APR-JUN 2023'!CH27</f>
        <v>0</v>
      </c>
      <c r="CI27" s="39">
        <f t="shared" si="109"/>
        <v>0</v>
      </c>
      <c r="CJ27" s="36">
        <f t="shared" si="110"/>
        <v>653269.99999999953</v>
      </c>
      <c r="CK27" s="40">
        <f t="shared" si="111"/>
        <v>1.0754477808507827</v>
      </c>
      <c r="CL27" s="38">
        <f>+'OCT-DEC 2022'!CL27+'JUL-SEP 2022'!CL27+'JAN-MAR 2023'!CL27+'APR-JUN 2023'!CL27</f>
        <v>6706289.6200001054</v>
      </c>
      <c r="CM27" s="39">
        <f t="shared" si="112"/>
        <v>2.6690180897167268</v>
      </c>
      <c r="CN27" s="36">
        <f>+'OCT-DEC 2022'!CN27+'JUL-SEP 2022'!CN27+'JAN-MAR 2023'!CN27+'APR-JUN 2023'!CN27</f>
        <v>1268.75</v>
      </c>
      <c r="CO27" s="39">
        <f t="shared" si="113"/>
        <v>9.6407230219325974E-4</v>
      </c>
      <c r="CP27" s="36">
        <f t="shared" si="114"/>
        <v>6707558.3700001054</v>
      </c>
      <c r="CQ27" s="40">
        <f t="shared" si="115"/>
        <v>1.7519268075770613</v>
      </c>
      <c r="CR27" s="116">
        <f t="shared" si="116"/>
        <v>7359559.6200001054</v>
      </c>
      <c r="CS27" s="117">
        <f t="shared" si="117"/>
        <v>1268.75</v>
      </c>
      <c r="CT27" s="118">
        <f t="shared" si="118"/>
        <v>7360828.3700001054</v>
      </c>
      <c r="CU27" s="32"/>
      <c r="CV27" s="38">
        <f t="shared" si="119"/>
        <v>3651093.3804200892</v>
      </c>
      <c r="CW27" s="39">
        <f t="shared" si="120"/>
        <v>1.3005143972523157</v>
      </c>
      <c r="CX27" s="39">
        <f t="shared" si="121"/>
        <v>-100.73056634901576</v>
      </c>
      <c r="CY27" s="39">
        <f t="shared" si="122"/>
        <v>-1.2588324772331154E-4</v>
      </c>
      <c r="CZ27" s="36">
        <f t="shared" si="123"/>
        <v>3650992.6498537404</v>
      </c>
      <c r="DA27" s="40">
        <f t="shared" si="124"/>
        <v>1.0120245023665762</v>
      </c>
      <c r="DB27" s="38">
        <f t="shared" si="125"/>
        <v>31481422.339765307</v>
      </c>
      <c r="DC27" s="39">
        <f t="shared" si="126"/>
        <v>2.5282652252505287</v>
      </c>
      <c r="DD27" s="36">
        <f t="shared" si="127"/>
        <v>1362.4769260419723</v>
      </c>
      <c r="DE27" s="39">
        <f t="shared" si="128"/>
        <v>1.9007637824302088E-4</v>
      </c>
      <c r="DF27" s="36">
        <f t="shared" si="129"/>
        <v>31482784.81669135</v>
      </c>
      <c r="DG27" s="40">
        <f t="shared" si="130"/>
        <v>1.6046404388531406</v>
      </c>
      <c r="DH27" s="152"/>
      <c r="DI27" s="161" t="s">
        <v>26</v>
      </c>
      <c r="DJ27" s="38">
        <f t="shared" si="131"/>
        <v>3650992.6498537404</v>
      </c>
      <c r="DK27" s="36">
        <f t="shared" si="132"/>
        <v>31482784.81669135</v>
      </c>
      <c r="DL27" s="37">
        <f t="shared" si="133"/>
        <v>35133777.46654509</v>
      </c>
      <c r="DM27"/>
    </row>
    <row r="28" spans="1:117" s="19" customFormat="1" ht="15.75">
      <c r="A28" s="26">
        <v>16</v>
      </c>
      <c r="B28" s="26" t="s">
        <v>27</v>
      </c>
      <c r="C28" s="34"/>
      <c r="D28" s="35">
        <f>+'JUL-SEP 2022'!D28+'OCT-DEC 2022'!D28+'JAN-MAR 2023'!D28+'APR-JUN 2023'!D28</f>
        <v>237005.17</v>
      </c>
      <c r="E28" s="39">
        <f t="shared" si="55"/>
        <v>0.53804403692218283</v>
      </c>
      <c r="F28" s="36">
        <f>+'JUL-SEP 2022'!F28+'OCT-DEC 2022'!F28+'JAN-MAR 2023'!F28+'APR-JUN 2023'!F28</f>
        <v>35587.79</v>
      </c>
      <c r="G28" s="39">
        <f t="shared" si="56"/>
        <v>0.28519742272585208</v>
      </c>
      <c r="H28" s="36">
        <f t="shared" si="57"/>
        <v>272592.96000000002</v>
      </c>
      <c r="I28" s="202">
        <f t="shared" si="58"/>
        <v>0.48222899569591549</v>
      </c>
      <c r="J28" s="38">
        <f>+'JUL-SEP 2022'!J28+'OCT-DEC 2022'!J28+'JAN-MAR 2023'!J28+'APR-JUN 2023'!J28</f>
        <v>27748.82</v>
      </c>
      <c r="K28" s="39">
        <f t="shared" si="59"/>
        <v>1.9428599835042422E-2</v>
      </c>
      <c r="L28" s="36">
        <f>+'JUL-SEP 2022'!L28+'OCT-DEC 2022'!L28+'JAN-MAR 2023'!L28+'APR-JUN 2023'!L28</f>
        <v>37080.080000000002</v>
      </c>
      <c r="M28" s="39">
        <f t="shared" si="60"/>
        <v>2.9432956426141934E-2</v>
      </c>
      <c r="N28" s="36">
        <f t="shared" si="61"/>
        <v>64828.9</v>
      </c>
      <c r="O28" s="40">
        <f t="shared" si="62"/>
        <v>2.4117347039371503E-2</v>
      </c>
      <c r="P28" s="116">
        <f t="shared" si="63"/>
        <v>264753.99</v>
      </c>
      <c r="Q28" s="117">
        <f t="shared" si="64"/>
        <v>72667.87</v>
      </c>
      <c r="R28" s="118">
        <f t="shared" si="65"/>
        <v>337421.86</v>
      </c>
      <c r="S28" s="32"/>
      <c r="T28" s="38">
        <f>+'JUL-SEP 2022'!T28+'OCT-DEC 2022'!T28+'JAN-MAR 2023'!T28+'APR-JUN 2023'!T28</f>
        <v>1058334.6959312062</v>
      </c>
      <c r="U28" s="39">
        <f t="shared" si="66"/>
        <v>1.342408462783039</v>
      </c>
      <c r="V28" s="36">
        <f>+'JUL-SEP 2022'!V28+'OCT-DEC 2022'!V28+'JAN-MAR 2023'!V28+'APR-JUN 2023'!V28</f>
        <v>717474.69359264162</v>
      </c>
      <c r="W28" s="39">
        <f t="shared" si="67"/>
        <v>3.0342584881570578</v>
      </c>
      <c r="X28" s="36">
        <f t="shared" si="68"/>
        <v>1775809.389523848</v>
      </c>
      <c r="Y28" s="40">
        <f t="shared" si="69"/>
        <v>1.7327623738698006</v>
      </c>
      <c r="Z28" s="244">
        <f>+'OCT-DEC 2022'!Z28+'JUL-SEP 2022'!Z28+'JAN-MAR 2023'!Z28+'APR-JUN 2023'!Z28</f>
        <v>6325742.9066207074</v>
      </c>
      <c r="AA28" s="39">
        <f t="shared" si="70"/>
        <v>1.5339760418949877</v>
      </c>
      <c r="AB28" s="36">
        <f>+'OCT-DEC 2022'!AB28+'JUL-SEP 2022'!AB28+'JAN-MAR 2023'!AB28+'APR-JUN 2023'!AB28</f>
        <v>2809396.8624575366</v>
      </c>
      <c r="AC28" s="39">
        <f t="shared" si="71"/>
        <v>1.5410100129327473</v>
      </c>
      <c r="AD28" s="36">
        <f t="shared" si="72"/>
        <v>9135139.7690782435</v>
      </c>
      <c r="AE28" s="40">
        <f t="shared" si="73"/>
        <v>1.5361324038562711</v>
      </c>
      <c r="AF28" s="116">
        <f t="shared" si="74"/>
        <v>7384077.6025519138</v>
      </c>
      <c r="AG28" s="117">
        <f t="shared" si="75"/>
        <v>3526871.5560501781</v>
      </c>
      <c r="AH28" s="118">
        <f t="shared" si="76"/>
        <v>10910949.158602092</v>
      </c>
      <c r="AI28" s="32"/>
      <c r="AJ28" s="35">
        <f>+'OCT-DEC 2022'!AJ28+'JUL-SEP 2022'!AJ28+'JAN-MAR 2023'!AJ28+'APR-JUN 2023'!AJ28</f>
        <v>253505.03555919559</v>
      </c>
      <c r="AK28" s="39">
        <f t="shared" si="77"/>
        <v>1.0467909806778841</v>
      </c>
      <c r="AL28" s="36">
        <f>+'OCT-DEC 2022'!AL28+'JUL-SEP 2022'!AL28+'JAN-MAR 2023'!AL28+'APR-JUN 2023'!AL28</f>
        <v>314952.35882467648</v>
      </c>
      <c r="AM28" s="39">
        <f t="shared" si="78"/>
        <v>2.9617932828091873</v>
      </c>
      <c r="AN28" s="36">
        <f t="shared" si="79"/>
        <v>568457.39438387204</v>
      </c>
      <c r="AO28" s="40">
        <f t="shared" si="80"/>
        <v>1.6310989506638711</v>
      </c>
      <c r="AP28" s="36">
        <f>+'OCT-DEC 2022'!AP28+'JUL-SEP 2022'!AP28+'JAN-MAR 2023'!AP28+'APR-JUN 2023'!AP28</f>
        <v>573775.81886510469</v>
      </c>
      <c r="AQ28" s="39">
        <f t="shared" si="81"/>
        <v>0.87519471747103628</v>
      </c>
      <c r="AR28" s="36">
        <f>+'OCT-DEC 2022'!AR28+'JUL-SEP 2022'!AR28+'JAN-MAR 2023'!AR28+'APR-JUN 2023'!AR28</f>
        <v>596174.08201221947</v>
      </c>
      <c r="AS28" s="39">
        <f t="shared" si="82"/>
        <v>0.9634082574112206</v>
      </c>
      <c r="AT28" s="36">
        <f t="shared" si="83"/>
        <v>1169949.9008773242</v>
      </c>
      <c r="AU28" s="40">
        <f t="shared" si="84"/>
        <v>0.91802854647834198</v>
      </c>
      <c r="AV28" s="116">
        <f t="shared" si="85"/>
        <v>827280.85442430025</v>
      </c>
      <c r="AW28" s="117">
        <f t="shared" si="86"/>
        <v>911126.44083689596</v>
      </c>
      <c r="AX28" s="118">
        <f t="shared" si="87"/>
        <v>1738407.2952611963</v>
      </c>
      <c r="AY28" s="32"/>
      <c r="AZ28" s="35">
        <f>+'OCT-DEC 2022'!AZ28+'JUL-SEP 2022'!AZ28+'JAN-MAR 2023'!AZ28+'APR-JUN 2023'!AZ28</f>
        <v>343978.17441827827</v>
      </c>
      <c r="BA28" s="39">
        <f t="shared" si="134"/>
        <v>0.77663572213253829</v>
      </c>
      <c r="BB28" s="36">
        <f>+'OCT-DEC 2022'!BB28+'JUL-SEP 2022'!BB28+'JAN-MAR 2023'!BB28+'APR-JUN 2023'!BB28</f>
        <v>206305.27207689546</v>
      </c>
      <c r="BC28" s="39">
        <f t="shared" si="135"/>
        <v>1.4979834164250843</v>
      </c>
      <c r="BD28" s="36">
        <f t="shared" si="88"/>
        <v>550283.44649517373</v>
      </c>
      <c r="BE28" s="40">
        <f t="shared" si="89"/>
        <v>0.94773512649221314</v>
      </c>
      <c r="BF28" s="38">
        <f>+'OCT-DEC 2022'!BF28+'JUL-SEP 2022'!BF28+'JAN-MAR 2023'!BF28+'APR-JUN 2023'!BF28</f>
        <v>1370617.2520242026</v>
      </c>
      <c r="BG28" s="39">
        <f t="shared" si="90"/>
        <v>0.5544090464794913</v>
      </c>
      <c r="BH28" s="36">
        <f>+'OCT-DEC 2022'!BH28+'JUL-SEP 2022'!BH28+'JAN-MAR 2023'!BH28+'APR-JUN 2023'!BH28</f>
        <v>886740.58619588008</v>
      </c>
      <c r="BI28" s="39">
        <f t="shared" si="91"/>
        <v>0.69015911474693648</v>
      </c>
      <c r="BJ28" s="36">
        <f t="shared" si="92"/>
        <v>2257357.8382200827</v>
      </c>
      <c r="BK28" s="40">
        <f t="shared" si="93"/>
        <v>0.60083284488781685</v>
      </c>
      <c r="BL28" s="116">
        <f t="shared" si="94"/>
        <v>1714595.4264424809</v>
      </c>
      <c r="BM28" s="117">
        <f t="shared" si="95"/>
        <v>1093045.8582727755</v>
      </c>
      <c r="BN28" s="118">
        <f t="shared" si="96"/>
        <v>2807641.2847152567</v>
      </c>
      <c r="BO28" s="32"/>
      <c r="BP28" s="35">
        <f>+'OCT-DEC 2022'!BP28+'JUL-SEP 2022'!BP28+'JAN-MAR 2023'!BP28+'APR-JUN 2023'!BP28</f>
        <v>160720.13472462189</v>
      </c>
      <c r="BQ28" s="39">
        <f t="shared" si="97"/>
        <v>0.41036150368212304</v>
      </c>
      <c r="BR28" s="36">
        <f>+'OCT-DEC 2022'!BR28+'JUL-SEP 2022'!BR28+'JAN-MAR 2023'!BR28+'APR-JUN 2023'!BR28</f>
        <v>122657.22480634876</v>
      </c>
      <c r="BS28" s="39">
        <f t="shared" si="98"/>
        <v>1.3742182576672579</v>
      </c>
      <c r="BT28" s="36">
        <f t="shared" si="99"/>
        <v>283377.35953097069</v>
      </c>
      <c r="BU28" s="40">
        <f t="shared" si="100"/>
        <v>0.58925114944547052</v>
      </c>
      <c r="BV28" s="38">
        <f>+'OCT-DEC 2022'!BV28+'JUL-SEP 2022'!BV28+'JAN-MAR 2023'!BV28+'APR-JUN 2023'!BV28</f>
        <v>913305.23662892194</v>
      </c>
      <c r="BW28" s="39">
        <f t="shared" si="101"/>
        <v>0.72522991286564775</v>
      </c>
      <c r="BX28" s="36">
        <f>+'OCT-DEC 2022'!BX28+'JUL-SEP 2022'!BX28+'JAN-MAR 2023'!BX28+'APR-JUN 2023'!BX28</f>
        <v>554700.42119254475</v>
      </c>
      <c r="BY28" s="39">
        <f t="shared" si="102"/>
        <v>0.64092984000746966</v>
      </c>
      <c r="BZ28" s="36">
        <f t="shared" si="103"/>
        <v>1468005.6578214667</v>
      </c>
      <c r="CA28" s="40">
        <f t="shared" si="104"/>
        <v>0.69089316791249722</v>
      </c>
      <c r="CB28" s="116">
        <f t="shared" si="105"/>
        <v>1074025.3713535438</v>
      </c>
      <c r="CC28" s="117">
        <f t="shared" si="106"/>
        <v>677357.64599889354</v>
      </c>
      <c r="CD28" s="118">
        <f t="shared" si="107"/>
        <v>1751383.0173524374</v>
      </c>
      <c r="CE28" s="32"/>
      <c r="CF28" s="35">
        <f>+'OCT-DEC 2022'!CF28+'JUL-SEP 2022'!CF28+'JAN-MAR 2023'!CF28+'APR-JUN 2023'!CF28</f>
        <v>876714.93999999599</v>
      </c>
      <c r="CG28" s="39">
        <f t="shared" si="108"/>
        <v>1.7471158034861929</v>
      </c>
      <c r="CH28" s="36">
        <f>+'OCT-DEC 2022'!CH28+'JUL-SEP 2022'!CH28+'JAN-MAR 2023'!CH28+'APR-JUN 2023'!CH28</f>
        <v>358418.20999999944</v>
      </c>
      <c r="CI28" s="39">
        <f t="shared" si="109"/>
        <v>3.3930515085247928</v>
      </c>
      <c r="CJ28" s="36">
        <f t="shared" si="110"/>
        <v>1235133.1499999955</v>
      </c>
      <c r="CK28" s="40">
        <f t="shared" si="111"/>
        <v>2.0333418115369346</v>
      </c>
      <c r="CL28" s="38">
        <f>+'OCT-DEC 2022'!CL28+'JUL-SEP 2022'!CL28+'JAN-MAR 2023'!CL28+'APR-JUN 2023'!CL28</f>
        <v>4472696.4800001504</v>
      </c>
      <c r="CM28" s="39">
        <f t="shared" si="112"/>
        <v>1.7800763896821596</v>
      </c>
      <c r="CN28" s="36">
        <f>+'OCT-DEC 2022'!CN28+'JUL-SEP 2022'!CN28+'JAN-MAR 2023'!CN28+'APR-JUN 2023'!CN28</f>
        <v>2100622.4700000547</v>
      </c>
      <c r="CO28" s="39">
        <f t="shared" si="113"/>
        <v>1.5961788695108132</v>
      </c>
      <c r="CP28" s="36">
        <f t="shared" si="114"/>
        <v>6573318.9500002051</v>
      </c>
      <c r="CQ28" s="40">
        <f t="shared" si="115"/>
        <v>1.7168652209968736</v>
      </c>
      <c r="CR28" s="116">
        <f t="shared" si="116"/>
        <v>5349411.4200001461</v>
      </c>
      <c r="CS28" s="117">
        <f t="shared" si="117"/>
        <v>2459040.6800000542</v>
      </c>
      <c r="CT28" s="118">
        <f t="shared" si="118"/>
        <v>7808452.1000002008</v>
      </c>
      <c r="CU28" s="32"/>
      <c r="CV28" s="38">
        <f t="shared" si="119"/>
        <v>2930258.1506332979</v>
      </c>
      <c r="CW28" s="39">
        <f t="shared" si="120"/>
        <v>1.0437538883560624</v>
      </c>
      <c r="CX28" s="39">
        <f t="shared" si="121"/>
        <v>1755395.5493005619</v>
      </c>
      <c r="CY28" s="39">
        <f t="shared" si="122"/>
        <v>2.193722330710993</v>
      </c>
      <c r="CZ28" s="36">
        <f t="shared" si="123"/>
        <v>4685653.6999338595</v>
      </c>
      <c r="DA28" s="40">
        <f t="shared" si="124"/>
        <v>1.2988238566099648</v>
      </c>
      <c r="DB28" s="38">
        <f t="shared" si="125"/>
        <v>13683886.514139086</v>
      </c>
      <c r="DC28" s="39">
        <f t="shared" si="126"/>
        <v>1.0989495343186086</v>
      </c>
      <c r="DD28" s="36">
        <f t="shared" si="127"/>
        <v>6984714.5018582353</v>
      </c>
      <c r="DE28" s="39">
        <f t="shared" si="128"/>
        <v>0.9744232802763958</v>
      </c>
      <c r="DF28" s="36">
        <f t="shared" si="129"/>
        <v>20668601.01599732</v>
      </c>
      <c r="DG28" s="40">
        <f t="shared" si="130"/>
        <v>1.0534542353193239</v>
      </c>
      <c r="DH28" s="152"/>
      <c r="DI28" s="161" t="s">
        <v>27</v>
      </c>
      <c r="DJ28" s="38">
        <f t="shared" si="131"/>
        <v>4685653.6999338595</v>
      </c>
      <c r="DK28" s="36">
        <f t="shared" si="132"/>
        <v>20668601.01599732</v>
      </c>
      <c r="DL28" s="37">
        <f t="shared" si="133"/>
        <v>25354254.715931181</v>
      </c>
      <c r="DM28"/>
    </row>
    <row r="29" spans="1:117" s="19" customFormat="1" ht="15.75">
      <c r="A29" s="26">
        <v>17</v>
      </c>
      <c r="B29" s="26" t="s">
        <v>28</v>
      </c>
      <c r="C29" s="34"/>
      <c r="D29" s="35">
        <f>+'JUL-SEP 2022'!D29+'OCT-DEC 2022'!D29+'JAN-MAR 2023'!D29+'APR-JUN 2023'!D29</f>
        <v>342916.44999999995</v>
      </c>
      <c r="E29" s="39">
        <f t="shared" si="55"/>
        <v>0.77848154571912431</v>
      </c>
      <c r="F29" s="36">
        <f>+'JUL-SEP 2022'!F29+'OCT-DEC 2022'!F29+'JAN-MAR 2023'!F29+'APR-JUN 2023'!F29</f>
        <v>274536.94</v>
      </c>
      <c r="G29" s="39">
        <f t="shared" si="56"/>
        <v>2.2001149195002525</v>
      </c>
      <c r="H29" s="36">
        <f t="shared" si="57"/>
        <v>617453.3899999999</v>
      </c>
      <c r="I29" s="202">
        <f t="shared" si="58"/>
        <v>1.0923023402685761</v>
      </c>
      <c r="J29" s="38">
        <f>+'JUL-SEP 2022'!J29+'OCT-DEC 2022'!J29+'JAN-MAR 2023'!J29+'APR-JUN 2023'!J29</f>
        <v>59427.95</v>
      </c>
      <c r="K29" s="39">
        <f t="shared" si="59"/>
        <v>4.1609043540118434E-2</v>
      </c>
      <c r="L29" s="36">
        <f>+'JUL-SEP 2022'!L29+'OCT-DEC 2022'!L29+'JAN-MAR 2023'!L29+'APR-JUN 2023'!L29</f>
        <v>347023.07999999996</v>
      </c>
      <c r="M29" s="39">
        <f t="shared" si="60"/>
        <v>0.27545558673297266</v>
      </c>
      <c r="N29" s="36">
        <f t="shared" si="61"/>
        <v>406451.02999999997</v>
      </c>
      <c r="O29" s="40">
        <f t="shared" si="62"/>
        <v>0.15120602917865331</v>
      </c>
      <c r="P29" s="116">
        <f t="shared" si="63"/>
        <v>402344.39999999997</v>
      </c>
      <c r="Q29" s="117">
        <f t="shared" si="64"/>
        <v>621560.02</v>
      </c>
      <c r="R29" s="118">
        <f t="shared" si="65"/>
        <v>1023904.4199999999</v>
      </c>
      <c r="S29" s="32"/>
      <c r="T29" s="38">
        <f>+'JUL-SEP 2022'!T29+'OCT-DEC 2022'!T29+'JAN-MAR 2023'!T29+'APR-JUN 2023'!T29</f>
        <v>7253145.3056212617</v>
      </c>
      <c r="U29" s="39">
        <f t="shared" si="66"/>
        <v>9.2000041929022771</v>
      </c>
      <c r="V29" s="36">
        <f>+'JUL-SEP 2022'!V29+'OCT-DEC 2022'!V29+'JAN-MAR 2023'!V29+'APR-JUN 2023'!V29</f>
        <v>1426419.1732932245</v>
      </c>
      <c r="W29" s="39">
        <f t="shared" si="67"/>
        <v>6.0324420120834334</v>
      </c>
      <c r="X29" s="36">
        <f t="shared" si="68"/>
        <v>8679564.4789144862</v>
      </c>
      <c r="Y29" s="40">
        <f t="shared" si="69"/>
        <v>8.4691650125087321</v>
      </c>
      <c r="Z29" s="244">
        <f>+'OCT-DEC 2022'!Z29+'JUL-SEP 2022'!Z29+'JAN-MAR 2023'!Z29+'APR-JUN 2023'!Z29</f>
        <v>395928.9811528658</v>
      </c>
      <c r="AA29" s="39">
        <f t="shared" si="70"/>
        <v>9.6011738122446094E-2</v>
      </c>
      <c r="AB29" s="36">
        <f>+'OCT-DEC 2022'!AB29+'JUL-SEP 2022'!AB29+'JAN-MAR 2023'!AB29+'APR-JUN 2023'!AB29</f>
        <v>997211.98241636809</v>
      </c>
      <c r="AC29" s="39">
        <f t="shared" si="71"/>
        <v>0.54699059091846802</v>
      </c>
      <c r="AD29" s="36">
        <f t="shared" si="72"/>
        <v>1393140.9635692339</v>
      </c>
      <c r="AE29" s="40">
        <f t="shared" si="73"/>
        <v>0.23426559761265536</v>
      </c>
      <c r="AF29" s="116">
        <f t="shared" si="74"/>
        <v>7649074.2867741277</v>
      </c>
      <c r="AG29" s="117">
        <f t="shared" si="75"/>
        <v>2423631.1557095926</v>
      </c>
      <c r="AH29" s="118">
        <f t="shared" si="76"/>
        <v>10072705.442483719</v>
      </c>
      <c r="AI29" s="32"/>
      <c r="AJ29" s="35">
        <f>+'OCT-DEC 2022'!AJ29+'JUL-SEP 2022'!AJ29+'JAN-MAR 2023'!AJ29+'APR-JUN 2023'!AJ29</f>
        <v>529424.83272039774</v>
      </c>
      <c r="AK29" s="39">
        <f t="shared" si="77"/>
        <v>2.1861385854372908</v>
      </c>
      <c r="AL29" s="36">
        <f>+'OCT-DEC 2022'!AL29+'JUL-SEP 2022'!AL29+'JAN-MAR 2023'!AL29+'APR-JUN 2023'!AL29</f>
        <v>686883.38396046637</v>
      </c>
      <c r="AM29" s="39">
        <f t="shared" si="78"/>
        <v>6.4594105606297108</v>
      </c>
      <c r="AN29" s="36">
        <f t="shared" si="79"/>
        <v>1216308.2166808641</v>
      </c>
      <c r="AO29" s="40">
        <f t="shared" si="80"/>
        <v>3.4900048367957135</v>
      </c>
      <c r="AP29" s="36">
        <f>+'OCT-DEC 2022'!AP29+'JUL-SEP 2022'!AP29+'JAN-MAR 2023'!AP29+'APR-JUN 2023'!AP29</f>
        <v>65822.447191677871</v>
      </c>
      <c r="AQ29" s="39">
        <f t="shared" si="81"/>
        <v>0.10040063763425397</v>
      </c>
      <c r="AR29" s="36">
        <f>+'OCT-DEC 2022'!AR29+'JUL-SEP 2022'!AR29+'JAN-MAR 2023'!AR29+'APR-JUN 2023'!AR29</f>
        <v>244506.57315676945</v>
      </c>
      <c r="AS29" s="39">
        <f t="shared" si="82"/>
        <v>0.39511890683923467</v>
      </c>
      <c r="AT29" s="36">
        <f t="shared" si="83"/>
        <v>310329.02034844732</v>
      </c>
      <c r="AU29" s="40">
        <f t="shared" si="84"/>
        <v>0.24350692219119674</v>
      </c>
      <c r="AV29" s="116">
        <f t="shared" si="85"/>
        <v>595247.27991207561</v>
      </c>
      <c r="AW29" s="117">
        <f t="shared" si="86"/>
        <v>931389.95711723575</v>
      </c>
      <c r="AX29" s="118">
        <f t="shared" si="87"/>
        <v>1526637.2370293112</v>
      </c>
      <c r="AY29" s="32"/>
      <c r="AZ29" s="35">
        <f>+'OCT-DEC 2022'!AZ29+'JUL-SEP 2022'!AZ29+'JAN-MAR 2023'!AZ29+'APR-JUN 2023'!AZ29</f>
        <v>1284177.1304177241</v>
      </c>
      <c r="BA29" s="39">
        <f t="shared" si="134"/>
        <v>2.8994218447572049</v>
      </c>
      <c r="BB29" s="36">
        <f>+'OCT-DEC 2022'!BB29+'JUL-SEP 2022'!BB29+'JAN-MAR 2023'!BB29+'APR-JUN 2023'!BB29</f>
        <v>631500.49929530837</v>
      </c>
      <c r="BC29" s="39">
        <f t="shared" si="135"/>
        <v>4.5853276839960815</v>
      </c>
      <c r="BD29" s="36">
        <f t="shared" si="88"/>
        <v>1915677.6297130324</v>
      </c>
      <c r="BE29" s="40">
        <f t="shared" si="89"/>
        <v>3.2993087331226985</v>
      </c>
      <c r="BF29" s="38">
        <f>+'OCT-DEC 2022'!BF29+'JUL-SEP 2022'!BF29+'JAN-MAR 2023'!BF29+'APR-JUN 2023'!BF29</f>
        <v>213527.32721300054</v>
      </c>
      <c r="BG29" s="39">
        <f t="shared" si="90"/>
        <v>8.6370926458602282E-2</v>
      </c>
      <c r="BH29" s="36">
        <f>+'OCT-DEC 2022'!BH29+'JUL-SEP 2022'!BH29+'JAN-MAR 2023'!BH29+'APR-JUN 2023'!BH29</f>
        <v>818711.52329048619</v>
      </c>
      <c r="BI29" s="39">
        <f t="shared" si="91"/>
        <v>0.63721141102981016</v>
      </c>
      <c r="BJ29" s="36">
        <f t="shared" si="92"/>
        <v>1032238.8505034867</v>
      </c>
      <c r="BK29" s="40">
        <f t="shared" si="93"/>
        <v>0.27474731504720906</v>
      </c>
      <c r="BL29" s="116">
        <f t="shared" si="94"/>
        <v>1497704.4576307246</v>
      </c>
      <c r="BM29" s="117">
        <f t="shared" si="95"/>
        <v>1450212.0225857946</v>
      </c>
      <c r="BN29" s="118">
        <f t="shared" si="96"/>
        <v>2947916.480216519</v>
      </c>
      <c r="BO29" s="32"/>
      <c r="BP29" s="35">
        <f>+'OCT-DEC 2022'!BP29+'JUL-SEP 2022'!BP29+'JAN-MAR 2023'!BP29+'APR-JUN 2023'!BP29</f>
        <v>1239470.8440598559</v>
      </c>
      <c r="BQ29" s="39">
        <f t="shared" si="97"/>
        <v>3.164700678045361</v>
      </c>
      <c r="BR29" s="36">
        <f>+'OCT-DEC 2022'!BR29+'JUL-SEP 2022'!BR29+'JAN-MAR 2023'!BR29+'APR-JUN 2023'!BR29</f>
        <v>3694080.5957832378</v>
      </c>
      <c r="BS29" s="39">
        <f t="shared" si="98"/>
        <v>41.387476424926476</v>
      </c>
      <c r="BT29" s="36">
        <f t="shared" si="99"/>
        <v>4933551.439843094</v>
      </c>
      <c r="BU29" s="40">
        <f t="shared" si="100"/>
        <v>10.258761891167168</v>
      </c>
      <c r="BV29" s="38">
        <f>+'OCT-DEC 2022'!BV29+'JUL-SEP 2022'!BV29+'JAN-MAR 2023'!BV29+'APR-JUN 2023'!BV29</f>
        <v>104311.45520454083</v>
      </c>
      <c r="BW29" s="39">
        <f t="shared" si="101"/>
        <v>8.2830782672512759E-2</v>
      </c>
      <c r="BX29" s="36">
        <f>+'OCT-DEC 2022'!BX29+'JUL-SEP 2022'!BX29+'JAN-MAR 2023'!BX29+'APR-JUN 2023'!BX29</f>
        <v>670981.01242018607</v>
      </c>
      <c r="BY29" s="39">
        <f t="shared" si="102"/>
        <v>0.77528650873196747</v>
      </c>
      <c r="BZ29" s="36">
        <f t="shared" si="103"/>
        <v>775292.46762472694</v>
      </c>
      <c r="CA29" s="40">
        <f t="shared" si="104"/>
        <v>0.36487888596481677</v>
      </c>
      <c r="CB29" s="116">
        <f t="shared" si="105"/>
        <v>1343782.2992643968</v>
      </c>
      <c r="CC29" s="117">
        <f t="shared" si="106"/>
        <v>4365061.6082034241</v>
      </c>
      <c r="CD29" s="118">
        <f t="shared" si="107"/>
        <v>5708843.9074678207</v>
      </c>
      <c r="CE29" s="32"/>
      <c r="CF29" s="35">
        <f>+'OCT-DEC 2022'!CF29+'JUL-SEP 2022'!CF29+'JAN-MAR 2023'!CF29+'APR-JUN 2023'!CF29</f>
        <v>862969.63000000035</v>
      </c>
      <c r="CG29" s="39">
        <f t="shared" si="108"/>
        <v>1.7197241768249554</v>
      </c>
      <c r="CH29" s="36">
        <f>+'OCT-DEC 2022'!CH29+'JUL-SEP 2022'!CH29+'JAN-MAR 2023'!CH29+'APR-JUN 2023'!CH29</f>
        <v>436364.41</v>
      </c>
      <c r="CI29" s="39">
        <f t="shared" si="109"/>
        <v>4.1309478098700216</v>
      </c>
      <c r="CJ29" s="36">
        <f t="shared" si="110"/>
        <v>1299334.0400000003</v>
      </c>
      <c r="CK29" s="40">
        <f t="shared" si="111"/>
        <v>2.1390327275121828</v>
      </c>
      <c r="CL29" s="38">
        <f>+'OCT-DEC 2022'!CL29+'JUL-SEP 2022'!CL29+'JAN-MAR 2023'!CL29+'APR-JUN 2023'!CL29</f>
        <v>120903.79999999999</v>
      </c>
      <c r="CM29" s="39">
        <f t="shared" si="112"/>
        <v>4.8118176756506988E-2</v>
      </c>
      <c r="CN29" s="36">
        <f>+'OCT-DEC 2022'!CN29+'JUL-SEP 2022'!CN29+'JAN-MAR 2023'!CN29+'APR-JUN 2023'!CN29</f>
        <v>425116.15000000014</v>
      </c>
      <c r="CO29" s="39">
        <f t="shared" si="113"/>
        <v>0.32302873334387017</v>
      </c>
      <c r="CP29" s="36">
        <f t="shared" si="114"/>
        <v>546019.95000000019</v>
      </c>
      <c r="CQ29" s="40">
        <f t="shared" si="115"/>
        <v>0.14261329311054091</v>
      </c>
      <c r="CR29" s="116">
        <f t="shared" si="116"/>
        <v>983873.4300000004</v>
      </c>
      <c r="CS29" s="117">
        <f t="shared" si="117"/>
        <v>861480.56</v>
      </c>
      <c r="CT29" s="118">
        <f t="shared" si="118"/>
        <v>1845353.9900000005</v>
      </c>
      <c r="CU29" s="32"/>
      <c r="CV29" s="38">
        <f t="shared" si="119"/>
        <v>11512104.192819241</v>
      </c>
      <c r="CW29" s="39">
        <f t="shared" si="120"/>
        <v>4.1005955437128687</v>
      </c>
      <c r="CX29" s="39">
        <f t="shared" si="121"/>
        <v>7149785.0023322366</v>
      </c>
      <c r="CY29" s="39">
        <f t="shared" si="122"/>
        <v>8.935104697997172</v>
      </c>
      <c r="CZ29" s="36">
        <f t="shared" si="123"/>
        <v>18661889.195151478</v>
      </c>
      <c r="DA29" s="40">
        <f t="shared" si="124"/>
        <v>5.1729189667637234</v>
      </c>
      <c r="DB29" s="38">
        <f t="shared" si="125"/>
        <v>959921.96076208516</v>
      </c>
      <c r="DC29" s="39">
        <f t="shared" si="126"/>
        <v>7.7091094746488981E-2</v>
      </c>
      <c r="DD29" s="36">
        <f t="shared" si="127"/>
        <v>3503550.3212838098</v>
      </c>
      <c r="DE29" s="39">
        <f t="shared" si="128"/>
        <v>0.48877316256384351</v>
      </c>
      <c r="DF29" s="36">
        <f t="shared" si="129"/>
        <v>4463472.2820458952</v>
      </c>
      <c r="DG29" s="40">
        <f t="shared" si="130"/>
        <v>0.22749792190155005</v>
      </c>
      <c r="DH29" s="152"/>
      <c r="DI29" s="161" t="s">
        <v>28</v>
      </c>
      <c r="DJ29" s="38">
        <f t="shared" si="131"/>
        <v>18661889.195151478</v>
      </c>
      <c r="DK29" s="36">
        <f t="shared" si="132"/>
        <v>4463472.2820458952</v>
      </c>
      <c r="DL29" s="37">
        <f t="shared" si="133"/>
        <v>23125361.477197371</v>
      </c>
      <c r="DM29"/>
    </row>
    <row r="30" spans="1:117" s="19" customFormat="1" ht="15.75">
      <c r="A30" s="26">
        <v>18</v>
      </c>
      <c r="B30" s="26" t="s">
        <v>29</v>
      </c>
      <c r="C30" s="34"/>
      <c r="D30" s="35">
        <f>+'JUL-SEP 2022'!D30+'OCT-DEC 2022'!D30+'JAN-MAR 2023'!D30+'APR-JUN 2023'!D30</f>
        <v>921981.64</v>
      </c>
      <c r="E30" s="39">
        <f t="shared" si="55"/>
        <v>2.0930628794035786</v>
      </c>
      <c r="F30" s="36">
        <f>+'JUL-SEP 2022'!F30+'OCT-DEC 2022'!F30+'JAN-MAR 2023'!F30+'APR-JUN 2023'!F30</f>
        <v>361617.39</v>
      </c>
      <c r="G30" s="39">
        <f t="shared" si="56"/>
        <v>2.8979699959129048</v>
      </c>
      <c r="H30" s="36">
        <f t="shared" si="57"/>
        <v>1283599.03</v>
      </c>
      <c r="I30" s="202">
        <f t="shared" si="58"/>
        <v>2.2707434231359138</v>
      </c>
      <c r="J30" s="38">
        <f>+'JUL-SEP 2022'!J30+'OCT-DEC 2022'!J30+'JAN-MAR 2023'!J30+'APR-JUN 2023'!J30</f>
        <v>12746.309999999998</v>
      </c>
      <c r="K30" s="39">
        <f t="shared" si="59"/>
        <v>8.9244499897076536E-3</v>
      </c>
      <c r="L30" s="36">
        <f>+'JUL-SEP 2022'!L30+'OCT-DEC 2022'!L30+'JAN-MAR 2023'!L30+'APR-JUN 2023'!L30</f>
        <v>56409.200000000004</v>
      </c>
      <c r="M30" s="39">
        <f t="shared" si="60"/>
        <v>4.4775780570956852E-2</v>
      </c>
      <c r="N30" s="36">
        <f t="shared" si="61"/>
        <v>69155.510000000009</v>
      </c>
      <c r="O30" s="40">
        <f t="shared" si="62"/>
        <v>2.5726912447299376E-2</v>
      </c>
      <c r="P30" s="116">
        <f t="shared" si="63"/>
        <v>934727.95</v>
      </c>
      <c r="Q30" s="117">
        <f t="shared" si="64"/>
        <v>418026.59</v>
      </c>
      <c r="R30" s="118">
        <f t="shared" si="65"/>
        <v>1352754.54</v>
      </c>
      <c r="S30" s="32"/>
      <c r="T30" s="38">
        <f>+'JUL-SEP 2022'!T30+'OCT-DEC 2022'!T30+'JAN-MAR 2023'!T30+'APR-JUN 2023'!T30</f>
        <v>3659376.5323953726</v>
      </c>
      <c r="U30" s="39">
        <f t="shared" si="66"/>
        <v>4.6416110560137147</v>
      </c>
      <c r="V30" s="36">
        <f>+'JUL-SEP 2022'!V30+'OCT-DEC 2022'!V30+'JAN-MAR 2023'!V30+'APR-JUN 2023'!V30</f>
        <v>1116948.1928434442</v>
      </c>
      <c r="W30" s="39">
        <f t="shared" si="67"/>
        <v>4.7236642145473793</v>
      </c>
      <c r="X30" s="36">
        <f t="shared" si="68"/>
        <v>4776324.7252388168</v>
      </c>
      <c r="Y30" s="40">
        <f t="shared" si="69"/>
        <v>4.6605428589928577</v>
      </c>
      <c r="Z30" s="244">
        <f>+'OCT-DEC 2022'!Z30+'JUL-SEP 2022'!Z30+'JAN-MAR 2023'!Z30+'APR-JUN 2023'!Z30</f>
        <v>59339.36933158405</v>
      </c>
      <c r="AA30" s="39">
        <f t="shared" si="70"/>
        <v>1.4389641223094687E-2</v>
      </c>
      <c r="AB30" s="36">
        <f>+'OCT-DEC 2022'!AB30+'JUL-SEP 2022'!AB30+'JAN-MAR 2023'!AB30+'APR-JUN 2023'!AB30</f>
        <v>33077.276725682394</v>
      </c>
      <c r="AC30" s="39">
        <f t="shared" si="71"/>
        <v>1.8143543660910717E-2</v>
      </c>
      <c r="AD30" s="36">
        <f t="shared" si="72"/>
        <v>92416.646057266451</v>
      </c>
      <c r="AE30" s="40">
        <f t="shared" si="73"/>
        <v>1.5540452390758266E-2</v>
      </c>
      <c r="AF30" s="116">
        <f t="shared" si="74"/>
        <v>3718715.9017269565</v>
      </c>
      <c r="AG30" s="117">
        <f t="shared" si="75"/>
        <v>1150025.4695691266</v>
      </c>
      <c r="AH30" s="118">
        <f t="shared" si="76"/>
        <v>4868741.3712960836</v>
      </c>
      <c r="AI30" s="32"/>
      <c r="AJ30" s="35">
        <f>+'OCT-DEC 2022'!AJ30+'JUL-SEP 2022'!AJ30+'JAN-MAR 2023'!AJ30+'APR-JUN 2023'!AJ30</f>
        <v>213065.888627193</v>
      </c>
      <c r="AK30" s="39">
        <f t="shared" si="77"/>
        <v>0.87980678574325022</v>
      </c>
      <c r="AL30" s="36">
        <f>+'OCT-DEC 2022'!AL30+'JUL-SEP 2022'!AL30+'JAN-MAR 2023'!AL30+'APR-JUN 2023'!AL30</f>
        <v>146786.4062680589</v>
      </c>
      <c r="AM30" s="39">
        <f t="shared" si="78"/>
        <v>1.3803706494366936</v>
      </c>
      <c r="AN30" s="36">
        <f t="shared" si="79"/>
        <v>359852.29489525186</v>
      </c>
      <c r="AO30" s="40">
        <f t="shared" si="80"/>
        <v>1.0325394768306386</v>
      </c>
      <c r="AP30" s="36">
        <f>+'OCT-DEC 2022'!AP30+'JUL-SEP 2022'!AP30+'JAN-MAR 2023'!AP30+'APR-JUN 2023'!AP30</f>
        <v>4678</v>
      </c>
      <c r="AQ30" s="39">
        <f t="shared" si="81"/>
        <v>7.1354713003199061E-3</v>
      </c>
      <c r="AR30" s="36">
        <f>+'OCT-DEC 2022'!AR30+'JUL-SEP 2022'!AR30+'JAN-MAR 2023'!AR30+'APR-JUN 2023'!AR30</f>
        <v>15494.551196339637</v>
      </c>
      <c r="AS30" s="39">
        <f t="shared" si="82"/>
        <v>2.5038959286942889E-2</v>
      </c>
      <c r="AT30" s="36">
        <f t="shared" si="83"/>
        <v>20172.551196339635</v>
      </c>
      <c r="AU30" s="40">
        <f t="shared" si="84"/>
        <v>1.5828863987807144E-2</v>
      </c>
      <c r="AV30" s="116">
        <f t="shared" si="85"/>
        <v>217743.888627193</v>
      </c>
      <c r="AW30" s="117">
        <f t="shared" si="86"/>
        <v>162280.95746439853</v>
      </c>
      <c r="AX30" s="118">
        <f t="shared" si="87"/>
        <v>380024.84609159152</v>
      </c>
      <c r="AY30" s="32"/>
      <c r="AZ30" s="35">
        <f>+'OCT-DEC 2022'!AZ30+'JUL-SEP 2022'!AZ30+'JAN-MAR 2023'!AZ30+'APR-JUN 2023'!AZ30</f>
        <v>2154846.0199893056</v>
      </c>
      <c r="BA30" s="39">
        <f t="shared" si="134"/>
        <v>4.8652226195717976</v>
      </c>
      <c r="BB30" s="36">
        <f>+'OCT-DEC 2022'!BB30+'JUL-SEP 2022'!BB30+'JAN-MAR 2023'!BB30+'APR-JUN 2023'!BB30</f>
        <v>704140.01476254547</v>
      </c>
      <c r="BC30" s="39">
        <f t="shared" si="135"/>
        <v>5.1127635001128757</v>
      </c>
      <c r="BD30" s="36">
        <f t="shared" si="88"/>
        <v>2858986.0347518511</v>
      </c>
      <c r="BE30" s="40">
        <f t="shared" si="89"/>
        <v>4.9239378515609786</v>
      </c>
      <c r="BF30" s="38">
        <f>+'OCT-DEC 2022'!BF30+'JUL-SEP 2022'!BF30+'JAN-MAR 2023'!BF30+'APR-JUN 2023'!BF30</f>
        <v>17919.708874065847</v>
      </c>
      <c r="BG30" s="39">
        <f t="shared" si="90"/>
        <v>7.248448606194469E-3</v>
      </c>
      <c r="BH30" s="36">
        <f>+'OCT-DEC 2022'!BH30+'JUL-SEP 2022'!BH30+'JAN-MAR 2023'!BH30+'APR-JUN 2023'!BH30</f>
        <v>44350.280087125044</v>
      </c>
      <c r="BI30" s="39">
        <f t="shared" si="91"/>
        <v>3.4518268950585129E-2</v>
      </c>
      <c r="BJ30" s="36">
        <f t="shared" si="92"/>
        <v>62269.988961190887</v>
      </c>
      <c r="BK30" s="40">
        <f t="shared" si="93"/>
        <v>1.6574179771243511E-2</v>
      </c>
      <c r="BL30" s="116">
        <f t="shared" si="94"/>
        <v>2172765.7288633715</v>
      </c>
      <c r="BM30" s="117">
        <f t="shared" si="95"/>
        <v>748490.29484967049</v>
      </c>
      <c r="BN30" s="118">
        <f t="shared" si="96"/>
        <v>2921256.023713042</v>
      </c>
      <c r="BO30" s="32"/>
      <c r="BP30" s="35">
        <f>+'OCT-DEC 2022'!BP30+'JUL-SEP 2022'!BP30+'JAN-MAR 2023'!BP30+'APR-JUN 2023'!BP30</f>
        <v>1109039.0870918436</v>
      </c>
      <c r="BQ30" s="39">
        <f t="shared" si="97"/>
        <v>2.8316735062538294</v>
      </c>
      <c r="BR30" s="36">
        <f>+'OCT-DEC 2022'!BR30+'JUL-SEP 2022'!BR30+'JAN-MAR 2023'!BR30+'APR-JUN 2023'!BR30</f>
        <v>474000.18302675837</v>
      </c>
      <c r="BS30" s="39">
        <f t="shared" si="98"/>
        <v>5.3105694073984759</v>
      </c>
      <c r="BT30" s="36">
        <f t="shared" si="99"/>
        <v>1583039.2701186021</v>
      </c>
      <c r="BU30" s="40">
        <f t="shared" si="100"/>
        <v>3.2917510103087726</v>
      </c>
      <c r="BV30" s="38">
        <f>+'OCT-DEC 2022'!BV30+'JUL-SEP 2022'!BV30+'JAN-MAR 2023'!BV30+'APR-JUN 2023'!BV30</f>
        <v>247093.43232211011</v>
      </c>
      <c r="BW30" s="39">
        <f t="shared" si="101"/>
        <v>0.19620992107094087</v>
      </c>
      <c r="BX30" s="36">
        <f>+'OCT-DEC 2022'!BX30+'JUL-SEP 2022'!BX30+'JAN-MAR 2023'!BX30+'APR-JUN 2023'!BX30</f>
        <v>45669.603819554271</v>
      </c>
      <c r="BY30" s="39">
        <f t="shared" si="102"/>
        <v>5.2769045688377154E-2</v>
      </c>
      <c r="BZ30" s="36">
        <f t="shared" si="103"/>
        <v>292763.03614166437</v>
      </c>
      <c r="CA30" s="40">
        <f t="shared" si="104"/>
        <v>0.13778419749945847</v>
      </c>
      <c r="CB30" s="116">
        <f t="shared" si="105"/>
        <v>1356132.5194139536</v>
      </c>
      <c r="CC30" s="117">
        <f t="shared" si="106"/>
        <v>519669.78684631264</v>
      </c>
      <c r="CD30" s="118">
        <f t="shared" si="107"/>
        <v>1875802.3062602663</v>
      </c>
      <c r="CE30" s="32"/>
      <c r="CF30" s="35">
        <f>+'OCT-DEC 2022'!CF30+'JUL-SEP 2022'!CF30+'JAN-MAR 2023'!CF30+'APR-JUN 2023'!CF30</f>
        <v>2340347.8699999992</v>
      </c>
      <c r="CG30" s="39">
        <f t="shared" si="108"/>
        <v>4.6638406199993208</v>
      </c>
      <c r="CH30" s="36">
        <f>+'OCT-DEC 2022'!CH30+'JUL-SEP 2022'!CH30+'JAN-MAR 2023'!CH30+'APR-JUN 2023'!CH30</f>
        <v>546940.66000000015</v>
      </c>
      <c r="CI30" s="39">
        <f t="shared" si="109"/>
        <v>5.1777442655230859</v>
      </c>
      <c r="CJ30" s="36">
        <f t="shared" si="110"/>
        <v>2887288.5299999993</v>
      </c>
      <c r="CK30" s="40">
        <f t="shared" si="111"/>
        <v>4.7532077736072686</v>
      </c>
      <c r="CL30" s="38">
        <f>+'OCT-DEC 2022'!CL30+'JUL-SEP 2022'!CL30+'JAN-MAR 2023'!CL30+'APR-JUN 2023'!CL30</f>
        <v>44025.77</v>
      </c>
      <c r="CM30" s="39">
        <f t="shared" si="112"/>
        <v>1.7521697272553243E-2</v>
      </c>
      <c r="CN30" s="36">
        <f>+'OCT-DEC 2022'!CN30+'JUL-SEP 2022'!CN30+'JAN-MAR 2023'!CN30+'APR-JUN 2023'!CN30</f>
        <v>70877.13</v>
      </c>
      <c r="CO30" s="39">
        <f t="shared" si="113"/>
        <v>5.3856691934542629E-2</v>
      </c>
      <c r="CP30" s="36">
        <f t="shared" si="114"/>
        <v>114902.9</v>
      </c>
      <c r="CQ30" s="40">
        <f t="shared" si="115"/>
        <v>3.0011139624021365E-2</v>
      </c>
      <c r="CR30" s="116">
        <f t="shared" si="116"/>
        <v>2384373.6399999992</v>
      </c>
      <c r="CS30" s="117">
        <f t="shared" si="117"/>
        <v>617817.79000000015</v>
      </c>
      <c r="CT30" s="118">
        <f t="shared" si="118"/>
        <v>3002191.4299999992</v>
      </c>
      <c r="CU30" s="32"/>
      <c r="CV30" s="38">
        <f t="shared" si="119"/>
        <v>10398657.038103715</v>
      </c>
      <c r="CW30" s="39">
        <f t="shared" si="120"/>
        <v>3.7039872117943466</v>
      </c>
      <c r="CX30" s="39">
        <f t="shared" si="121"/>
        <v>3350432.8469008072</v>
      </c>
      <c r="CY30" s="39">
        <f t="shared" si="122"/>
        <v>4.1870445420250073</v>
      </c>
      <c r="CZ30" s="36">
        <f t="shared" si="123"/>
        <v>13749089.885004522</v>
      </c>
      <c r="DA30" s="40">
        <f t="shared" si="124"/>
        <v>3.8111322545178066</v>
      </c>
      <c r="DB30" s="38">
        <f t="shared" si="125"/>
        <v>385802.59052776004</v>
      </c>
      <c r="DC30" s="39">
        <f t="shared" si="126"/>
        <v>3.0983710421839103E-2</v>
      </c>
      <c r="DD30" s="36">
        <f t="shared" si="127"/>
        <v>265878.04182870139</v>
      </c>
      <c r="DE30" s="39">
        <f t="shared" si="128"/>
        <v>3.7092103564614148E-2</v>
      </c>
      <c r="DF30" s="36">
        <f t="shared" si="129"/>
        <v>651680.63235646137</v>
      </c>
      <c r="DG30" s="40">
        <f t="shared" si="130"/>
        <v>3.3215393809195512E-2</v>
      </c>
      <c r="DH30" s="152"/>
      <c r="DI30" s="161" t="s">
        <v>29</v>
      </c>
      <c r="DJ30" s="38">
        <f t="shared" si="131"/>
        <v>13749089.885004522</v>
      </c>
      <c r="DK30" s="36">
        <f t="shared" si="132"/>
        <v>651680.63235646137</v>
      </c>
      <c r="DL30" s="37">
        <f t="shared" si="133"/>
        <v>14400770.517360983</v>
      </c>
      <c r="DM30"/>
    </row>
    <row r="31" spans="1:117" s="19" customFormat="1" ht="15.75">
      <c r="A31" s="26">
        <v>19</v>
      </c>
      <c r="B31" s="26" t="s">
        <v>59</v>
      </c>
      <c r="C31" s="34"/>
      <c r="D31" s="35">
        <f>+'JUL-SEP 2022'!D31+'OCT-DEC 2022'!D31+'JAN-MAR 2023'!D31+'APR-JUN 2023'!D31</f>
        <v>527449.42000000004</v>
      </c>
      <c r="E31" s="39">
        <f t="shared" si="55"/>
        <v>1.1974043233279001</v>
      </c>
      <c r="F31" s="36">
        <f>+'JUL-SEP 2022'!F31+'OCT-DEC 2022'!F31+'JAN-MAR 2023'!F31+'APR-JUN 2023'!F31</f>
        <v>377298.3</v>
      </c>
      <c r="G31" s="39">
        <f t="shared" si="56"/>
        <v>3.0236354311084042</v>
      </c>
      <c r="H31" s="36">
        <f t="shared" si="57"/>
        <v>904747.72</v>
      </c>
      <c r="I31" s="202">
        <f t="shared" si="58"/>
        <v>1.6005387093407302</v>
      </c>
      <c r="J31" s="38">
        <f>+'JUL-SEP 2022'!J31+'OCT-DEC 2022'!J31+'JAN-MAR 2023'!J31+'APR-JUN 2023'!J31</f>
        <v>18591442.139999997</v>
      </c>
      <c r="K31" s="39">
        <f t="shared" si="59"/>
        <v>13.016974764851431</v>
      </c>
      <c r="L31" s="36">
        <f>+'JUL-SEP 2022'!L31+'OCT-DEC 2022'!L31+'JAN-MAR 2023'!L31+'APR-JUN 2023'!L31</f>
        <v>5726156.3300000001</v>
      </c>
      <c r="M31" s="39">
        <f t="shared" si="60"/>
        <v>4.5452358719335777</v>
      </c>
      <c r="N31" s="36">
        <f t="shared" si="61"/>
        <v>24317598.469999999</v>
      </c>
      <c r="O31" s="40">
        <f t="shared" si="62"/>
        <v>9.0465203245015644</v>
      </c>
      <c r="P31" s="116">
        <f t="shared" si="63"/>
        <v>19118891.559999999</v>
      </c>
      <c r="Q31" s="117">
        <f t="shared" si="64"/>
        <v>6103454.6299999999</v>
      </c>
      <c r="R31" s="118">
        <f t="shared" si="65"/>
        <v>25222346.189999998</v>
      </c>
      <c r="S31" s="32"/>
      <c r="T31" s="38">
        <f>+'JUL-SEP 2022'!T31+'OCT-DEC 2022'!T31+'JAN-MAR 2023'!T31+'APR-JUN 2023'!T31</f>
        <v>581096.16871066997</v>
      </c>
      <c r="U31" s="39">
        <f t="shared" si="66"/>
        <v>0.73707156872678958</v>
      </c>
      <c r="V31" s="36">
        <f>+'JUL-SEP 2022'!V31+'OCT-DEC 2022'!V31+'JAN-MAR 2023'!V31+'APR-JUN 2023'!V31</f>
        <v>765675.41731355316</v>
      </c>
      <c r="W31" s="39">
        <f t="shared" si="67"/>
        <v>3.238103245876871</v>
      </c>
      <c r="X31" s="36">
        <f t="shared" si="68"/>
        <v>1346771.5860242231</v>
      </c>
      <c r="Y31" s="40">
        <f t="shared" si="69"/>
        <v>1.3141247840149399</v>
      </c>
      <c r="Z31" s="244">
        <f>+'OCT-DEC 2022'!Z31+'JUL-SEP 2022'!Z31+'JAN-MAR 2023'!Z31+'APR-JUN 2023'!Z31</f>
        <v>38019847.237068877</v>
      </c>
      <c r="AA31" s="39">
        <f t="shared" si="70"/>
        <v>9.21971310549627</v>
      </c>
      <c r="AB31" s="36">
        <f>+'OCT-DEC 2022'!AB31+'JUL-SEP 2022'!AB31+'JAN-MAR 2023'!AB31+'APR-JUN 2023'!AB31</f>
        <v>10000561.436630102</v>
      </c>
      <c r="AC31" s="39">
        <f t="shared" si="71"/>
        <v>5.4855066988703243</v>
      </c>
      <c r="AD31" s="36">
        <f t="shared" si="72"/>
        <v>48020408.673698977</v>
      </c>
      <c r="AE31" s="40">
        <f t="shared" si="73"/>
        <v>8.0749400309977819</v>
      </c>
      <c r="AF31" s="116">
        <f t="shared" si="74"/>
        <v>38600943.405779548</v>
      </c>
      <c r="AG31" s="117">
        <f t="shared" si="75"/>
        <v>10766236.853943655</v>
      </c>
      <c r="AH31" s="118">
        <f t="shared" si="76"/>
        <v>49367180.259723201</v>
      </c>
      <c r="AI31" s="32"/>
      <c r="AJ31" s="35">
        <f>+'OCT-DEC 2022'!AJ31+'JUL-SEP 2022'!AJ31+'JAN-MAR 2023'!AJ31+'APR-JUN 2023'!AJ31</f>
        <v>262332.47986537876</v>
      </c>
      <c r="AK31" s="39">
        <f t="shared" si="77"/>
        <v>1.0832418900721126</v>
      </c>
      <c r="AL31" s="36">
        <f>+'OCT-DEC 2022'!AL31+'JUL-SEP 2022'!AL31+'JAN-MAR 2023'!AL31+'APR-JUN 2023'!AL31</f>
        <v>196059.82236036952</v>
      </c>
      <c r="AM31" s="39">
        <f t="shared" si="78"/>
        <v>1.8437349288720681</v>
      </c>
      <c r="AN31" s="36">
        <f t="shared" si="79"/>
        <v>458392.30222574831</v>
      </c>
      <c r="AO31" s="40">
        <f t="shared" si="80"/>
        <v>1.3152845059974947</v>
      </c>
      <c r="AP31" s="36">
        <f>+'OCT-DEC 2022'!AP31+'JUL-SEP 2022'!AP31+'JAN-MAR 2023'!AP31+'APR-JUN 2023'!AP31</f>
        <v>13159226.765486948</v>
      </c>
      <c r="AQ31" s="39">
        <f t="shared" si="81"/>
        <v>20.072100239318868</v>
      </c>
      <c r="AR31" s="36">
        <f>+'OCT-DEC 2022'!AR31+'JUL-SEP 2022'!AR31+'JAN-MAR 2023'!AR31+'APR-JUN 2023'!AR31</f>
        <v>3119785.5257459995</v>
      </c>
      <c r="AS31" s="39">
        <f t="shared" si="82"/>
        <v>5.0415260031282232</v>
      </c>
      <c r="AT31" s="36">
        <f t="shared" si="83"/>
        <v>16279012.291232947</v>
      </c>
      <c r="AU31" s="40">
        <f t="shared" si="84"/>
        <v>12.773707643905917</v>
      </c>
      <c r="AV31" s="116">
        <f t="shared" si="85"/>
        <v>13421559.245352328</v>
      </c>
      <c r="AW31" s="117">
        <f t="shared" si="86"/>
        <v>3315845.3481063689</v>
      </c>
      <c r="AX31" s="118">
        <f t="shared" si="87"/>
        <v>16737404.593458697</v>
      </c>
      <c r="AY31" s="32"/>
      <c r="AZ31" s="35">
        <f>+'OCT-DEC 2022'!AZ31+'JUL-SEP 2022'!AZ31+'JAN-MAR 2023'!AZ31+'APR-JUN 2023'!AZ31</f>
        <v>787291.73754019092</v>
      </c>
      <c r="BA31" s="39">
        <f t="shared" si="134"/>
        <v>1.7775514046713785</v>
      </c>
      <c r="BB31" s="36">
        <f>+'OCT-DEC 2022'!BB31+'JUL-SEP 2022'!BB31+'JAN-MAR 2023'!BB31+'APR-JUN 2023'!BB31</f>
        <v>349935.67688447022</v>
      </c>
      <c r="BC31" s="39">
        <f t="shared" si="135"/>
        <v>2.5408843676716155</v>
      </c>
      <c r="BD31" s="36">
        <f t="shared" si="88"/>
        <v>1137227.4144246611</v>
      </c>
      <c r="BE31" s="40">
        <f t="shared" si="89"/>
        <v>1.9586094663118701</v>
      </c>
      <c r="BF31" s="38">
        <f>+'OCT-DEC 2022'!BF31+'JUL-SEP 2022'!BF31+'JAN-MAR 2023'!BF31+'APR-JUN 2023'!BF31</f>
        <v>27089457.337010913</v>
      </c>
      <c r="BG31" s="39">
        <f t="shared" si="90"/>
        <v>10.957574180303604</v>
      </c>
      <c r="BH31" s="36">
        <f>+'OCT-DEC 2022'!BH31+'JUL-SEP 2022'!BH31+'JAN-MAR 2023'!BH31+'APR-JUN 2023'!BH31</f>
        <v>8493085.9657038301</v>
      </c>
      <c r="BI31" s="39">
        <f t="shared" si="91"/>
        <v>6.610254208286535</v>
      </c>
      <c r="BJ31" s="36">
        <f t="shared" si="92"/>
        <v>35582543.302714743</v>
      </c>
      <c r="BK31" s="40">
        <f t="shared" si="93"/>
        <v>9.4708780145248994</v>
      </c>
      <c r="BL31" s="116">
        <f t="shared" si="94"/>
        <v>27876749.074551102</v>
      </c>
      <c r="BM31" s="117">
        <f t="shared" si="95"/>
        <v>8843021.6425883006</v>
      </c>
      <c r="BN31" s="118">
        <f t="shared" si="96"/>
        <v>36719770.717139401</v>
      </c>
      <c r="BO31" s="32"/>
      <c r="BP31" s="35">
        <f>+'OCT-DEC 2022'!BP31+'JUL-SEP 2022'!BP31+'JAN-MAR 2023'!BP31+'APR-JUN 2023'!BP31</f>
        <v>310182.87459157972</v>
      </c>
      <c r="BQ31" s="39">
        <f t="shared" si="97"/>
        <v>0.7919798664426082</v>
      </c>
      <c r="BR31" s="36">
        <f>+'OCT-DEC 2022'!BR31+'JUL-SEP 2022'!BR31+'JAN-MAR 2023'!BR31+'APR-JUN 2023'!BR31</f>
        <v>162281.56694303147</v>
      </c>
      <c r="BS31" s="39">
        <f t="shared" si="98"/>
        <v>1.8181586329549999</v>
      </c>
      <c r="BT31" s="36">
        <f t="shared" si="99"/>
        <v>472464.44153461116</v>
      </c>
      <c r="BU31" s="40">
        <f t="shared" si="100"/>
        <v>0.98243633756477011</v>
      </c>
      <c r="BV31" s="38">
        <f>+'OCT-DEC 2022'!BV31+'JUL-SEP 2022'!BV31+'JAN-MAR 2023'!BV31+'APR-JUN 2023'!BV31</f>
        <v>15916293.028184867</v>
      </c>
      <c r="BW31" s="39">
        <f t="shared" si="101"/>
        <v>12.638679099859978</v>
      </c>
      <c r="BX31" s="36">
        <f>+'OCT-DEC 2022'!BX31+'JUL-SEP 2022'!BX31+'JAN-MAR 2023'!BX31+'APR-JUN 2023'!BX31</f>
        <v>3219197.4800915439</v>
      </c>
      <c r="BY31" s="39">
        <f t="shared" si="102"/>
        <v>3.7196289150668012</v>
      </c>
      <c r="BZ31" s="36">
        <f t="shared" si="103"/>
        <v>19135490.50827641</v>
      </c>
      <c r="CA31" s="40">
        <f t="shared" si="104"/>
        <v>9.0058097435687454</v>
      </c>
      <c r="CB31" s="116">
        <f t="shared" si="105"/>
        <v>16226475.902776446</v>
      </c>
      <c r="CC31" s="117">
        <f t="shared" si="106"/>
        <v>3381479.0470345751</v>
      </c>
      <c r="CD31" s="118">
        <f t="shared" si="107"/>
        <v>19607954.949811023</v>
      </c>
      <c r="CE31" s="32"/>
      <c r="CF31" s="35">
        <f>+'OCT-DEC 2022'!CF31+'JUL-SEP 2022'!CF31+'JAN-MAR 2023'!CF31+'APR-JUN 2023'!CF31</f>
        <v>541034.94999999995</v>
      </c>
      <c r="CG31" s="39">
        <f t="shared" si="108"/>
        <v>1.0781733813996217</v>
      </c>
      <c r="CH31" s="36">
        <f>+'OCT-DEC 2022'!CH31+'JUL-SEP 2022'!CH31+'JAN-MAR 2023'!CH31+'APR-JUN 2023'!CH31</f>
        <v>269265.17</v>
      </c>
      <c r="CI31" s="39">
        <f t="shared" si="109"/>
        <v>2.5490629822119981</v>
      </c>
      <c r="CJ31" s="36">
        <f t="shared" si="110"/>
        <v>810300.11999999988</v>
      </c>
      <c r="CK31" s="40">
        <f t="shared" si="111"/>
        <v>1.3339591070723031</v>
      </c>
      <c r="CL31" s="38">
        <f>+'OCT-DEC 2022'!CL31+'JUL-SEP 2022'!CL31+'JAN-MAR 2023'!CL31+'APR-JUN 2023'!CL31</f>
        <v>18724123.089999989</v>
      </c>
      <c r="CM31" s="39">
        <f t="shared" si="112"/>
        <v>7.4519631678674561</v>
      </c>
      <c r="CN31" s="36">
        <f>+'OCT-DEC 2022'!CN31+'JUL-SEP 2022'!CN31+'JAN-MAR 2023'!CN31+'APR-JUN 2023'!CN31</f>
        <v>5988508.0599999987</v>
      </c>
      <c r="CO31" s="39">
        <f t="shared" si="113"/>
        <v>4.5504273908233221</v>
      </c>
      <c r="CP31" s="36">
        <f t="shared" si="114"/>
        <v>24712631.149999987</v>
      </c>
      <c r="CQ31" s="40">
        <f t="shared" si="115"/>
        <v>6.4546171064402147</v>
      </c>
      <c r="CR31" s="116">
        <f t="shared" si="116"/>
        <v>19265158.039999988</v>
      </c>
      <c r="CS31" s="117">
        <f t="shared" si="117"/>
        <v>6257773.2299999986</v>
      </c>
      <c r="CT31" s="118">
        <f t="shared" si="118"/>
        <v>25522931.269999988</v>
      </c>
      <c r="CU31" s="32"/>
      <c r="CV31" s="38">
        <f t="shared" si="119"/>
        <v>3009387.630707819</v>
      </c>
      <c r="CW31" s="39">
        <f t="shared" si="120"/>
        <v>1.0719396993889658</v>
      </c>
      <c r="CX31" s="39">
        <f t="shared" si="121"/>
        <v>2120515.9535014248</v>
      </c>
      <c r="CY31" s="39">
        <f t="shared" si="122"/>
        <v>2.6500142384880205</v>
      </c>
      <c r="CZ31" s="36">
        <f t="shared" si="123"/>
        <v>5129903.5842092438</v>
      </c>
      <c r="DA31" s="40">
        <f t="shared" si="124"/>
        <v>1.4219661938256303</v>
      </c>
      <c r="DB31" s="38">
        <f t="shared" si="125"/>
        <v>131500389.5977516</v>
      </c>
      <c r="DC31" s="39">
        <f t="shared" si="126"/>
        <v>10.560763695449037</v>
      </c>
      <c r="DD31" s="36">
        <f t="shared" si="127"/>
        <v>36547294.798171476</v>
      </c>
      <c r="DE31" s="39">
        <f t="shared" si="128"/>
        <v>5.098638587588403</v>
      </c>
      <c r="DF31" s="36">
        <f t="shared" si="129"/>
        <v>168047684.39592308</v>
      </c>
      <c r="DG31" s="40">
        <f t="shared" si="130"/>
        <v>8.5651924252381715</v>
      </c>
      <c r="DH31" s="152"/>
      <c r="DI31" s="161" t="s">
        <v>59</v>
      </c>
      <c r="DJ31" s="38">
        <f t="shared" si="131"/>
        <v>5129903.5842092438</v>
      </c>
      <c r="DK31" s="36">
        <f t="shared" si="132"/>
        <v>168047684.39592308</v>
      </c>
      <c r="DL31" s="37">
        <f t="shared" si="133"/>
        <v>173177587.98013231</v>
      </c>
      <c r="DM31"/>
    </row>
    <row r="32" spans="1:117" s="19" customFormat="1" ht="15.75">
      <c r="A32" s="26">
        <v>20</v>
      </c>
      <c r="B32" s="26" t="s">
        <v>30</v>
      </c>
      <c r="C32" s="34"/>
      <c r="D32" s="35">
        <f>+'JUL-SEP 2022'!D32+'OCT-DEC 2022'!D32+'JAN-MAR 2023'!D32+'APR-JUN 2023'!D32</f>
        <v>109810397.06</v>
      </c>
      <c r="E32" s="39">
        <f t="shared" si="55"/>
        <v>249.28920044313884</v>
      </c>
      <c r="F32" s="36">
        <f>+'JUL-SEP 2022'!F32+'OCT-DEC 2022'!F32+'JAN-MAR 2023'!F32+'APR-JUN 2023'!F32</f>
        <v>58378404.370000005</v>
      </c>
      <c r="G32" s="39">
        <f t="shared" si="56"/>
        <v>467.83940416563155</v>
      </c>
      <c r="H32" s="36">
        <f t="shared" si="57"/>
        <v>168188801.43000001</v>
      </c>
      <c r="I32" s="202">
        <f t="shared" si="58"/>
        <v>297.53342419734042</v>
      </c>
      <c r="J32" s="38">
        <f>+'JUL-SEP 2022'!J32+'OCT-DEC 2022'!J32+'JAN-MAR 2023'!J32+'APR-JUN 2023'!J32</f>
        <v>130857665.96000001</v>
      </c>
      <c r="K32" s="39">
        <f t="shared" si="59"/>
        <v>91.62123748990021</v>
      </c>
      <c r="L32" s="36">
        <f>+'JUL-SEP 2022'!L32+'OCT-DEC 2022'!L32+'JAN-MAR 2023'!L32+'APR-JUN 2023'!L32</f>
        <v>169193427.78</v>
      </c>
      <c r="M32" s="39">
        <f t="shared" si="60"/>
        <v>134.30021692073836</v>
      </c>
      <c r="N32" s="36">
        <f t="shared" si="61"/>
        <v>300051093.74000001</v>
      </c>
      <c r="O32" s="40">
        <f t="shared" si="62"/>
        <v>111.6236178196849</v>
      </c>
      <c r="P32" s="116">
        <f t="shared" si="63"/>
        <v>240668063.02000001</v>
      </c>
      <c r="Q32" s="117">
        <f t="shared" si="64"/>
        <v>227571832.15000001</v>
      </c>
      <c r="R32" s="118">
        <f t="shared" si="65"/>
        <v>468239895.17000002</v>
      </c>
      <c r="S32" s="32"/>
      <c r="T32" s="38">
        <f>+'JUL-SEP 2022'!T32+'OCT-DEC 2022'!T32+'JAN-MAR 2023'!T32+'APR-JUN 2023'!T32</f>
        <v>99863788.230184749</v>
      </c>
      <c r="U32" s="39">
        <f t="shared" si="66"/>
        <v>126.66880804452742</v>
      </c>
      <c r="V32" s="36">
        <f>+'JUL-SEP 2022'!V32+'OCT-DEC 2022'!V32+'JAN-MAR 2023'!V32+'APR-JUN 2023'!V32</f>
        <v>61796099.889698677</v>
      </c>
      <c r="W32" s="39">
        <f t="shared" si="67"/>
        <v>261.34070274509077</v>
      </c>
      <c r="X32" s="36">
        <f t="shared" si="68"/>
        <v>161659888.11988342</v>
      </c>
      <c r="Y32" s="40">
        <f t="shared" si="69"/>
        <v>157.74112534298757</v>
      </c>
      <c r="Z32" s="244">
        <f>+'OCT-DEC 2022'!Z32+'JUL-SEP 2022'!Z32+'JAN-MAR 2023'!Z32+'APR-JUN 2023'!Z32</f>
        <v>145337702.92487523</v>
      </c>
      <c r="AA32" s="39">
        <f t="shared" si="70"/>
        <v>35.244011266640229</v>
      </c>
      <c r="AB32" s="36">
        <f>+'OCT-DEC 2022'!AB32+'JUL-SEP 2022'!AB32+'JAN-MAR 2023'!AB32+'APR-JUN 2023'!AB32</f>
        <v>75295956.180794328</v>
      </c>
      <c r="AC32" s="39">
        <f t="shared" si="71"/>
        <v>41.301328394896096</v>
      </c>
      <c r="AD32" s="36">
        <f t="shared" si="72"/>
        <v>220633659.10566956</v>
      </c>
      <c r="AE32" s="40">
        <f t="shared" si="73"/>
        <v>37.100966345454758</v>
      </c>
      <c r="AF32" s="116">
        <f t="shared" si="74"/>
        <v>245201491.15505999</v>
      </c>
      <c r="AG32" s="117">
        <f t="shared" si="75"/>
        <v>137092056.07049301</v>
      </c>
      <c r="AH32" s="118">
        <f t="shared" si="76"/>
        <v>382293547.22555304</v>
      </c>
      <c r="AI32" s="32"/>
      <c r="AJ32" s="35">
        <f>+'OCT-DEC 2022'!AJ32+'JUL-SEP 2022'!AJ32+'JAN-MAR 2023'!AJ32+'APR-JUN 2023'!AJ32</f>
        <v>22877239.701888829</v>
      </c>
      <c r="AK32" s="39">
        <f t="shared" si="77"/>
        <v>94.46632146741419</v>
      </c>
      <c r="AL32" s="36">
        <f>+'OCT-DEC 2022'!AL32+'JUL-SEP 2022'!AL32+'JAN-MAR 2023'!AL32+'APR-JUN 2023'!AL32</f>
        <v>30207988.717928391</v>
      </c>
      <c r="AM32" s="39">
        <f t="shared" si="78"/>
        <v>284.07413237295646</v>
      </c>
      <c r="AN32" s="36">
        <f t="shared" si="79"/>
        <v>53085228.419817224</v>
      </c>
      <c r="AO32" s="40">
        <f t="shared" si="80"/>
        <v>152.31970104842108</v>
      </c>
      <c r="AP32" s="36">
        <f>+'OCT-DEC 2022'!AP32+'JUL-SEP 2022'!AP32+'JAN-MAR 2023'!AP32+'APR-JUN 2023'!AP32</f>
        <v>26231121.714835476</v>
      </c>
      <c r="AQ32" s="39">
        <f t="shared" si="81"/>
        <v>40.010991058445235</v>
      </c>
      <c r="AR32" s="36">
        <f>+'OCT-DEC 2022'!AR32+'JUL-SEP 2022'!AR32+'JAN-MAR 2023'!AR32+'APR-JUN 2023'!AR32</f>
        <v>35043352.312983386</v>
      </c>
      <c r="AS32" s="39">
        <f t="shared" si="82"/>
        <v>56.629524839033188</v>
      </c>
      <c r="AT32" s="36">
        <f t="shared" si="83"/>
        <v>61274474.027818859</v>
      </c>
      <c r="AU32" s="40">
        <f t="shared" si="84"/>
        <v>48.080448817339381</v>
      </c>
      <c r="AV32" s="116">
        <f t="shared" si="85"/>
        <v>49108361.416724309</v>
      </c>
      <c r="AW32" s="117">
        <f t="shared" si="86"/>
        <v>65251341.030911773</v>
      </c>
      <c r="AX32" s="118">
        <f t="shared" si="87"/>
        <v>114359702.44763608</v>
      </c>
      <c r="AY32" s="32"/>
      <c r="AZ32" s="35">
        <f>+'OCT-DEC 2022'!AZ32+'JUL-SEP 2022'!AZ32+'JAN-MAR 2023'!AZ32+'APR-JUN 2023'!AZ32</f>
        <v>83976443.209511518</v>
      </c>
      <c r="BA32" s="39">
        <f t="shared" si="134"/>
        <v>189.60245290107994</v>
      </c>
      <c r="BB32" s="36">
        <f>+'OCT-DEC 2022'!BB32+'JUL-SEP 2022'!BB32+'JAN-MAR 2023'!BB32+'APR-JUN 2023'!BB32</f>
        <v>33962422.766821228</v>
      </c>
      <c r="BC32" s="39">
        <f t="shared" si="135"/>
        <v>246.60128931340839</v>
      </c>
      <c r="BD32" s="36">
        <f t="shared" si="88"/>
        <v>117938865.97633275</v>
      </c>
      <c r="BE32" s="40">
        <f t="shared" si="89"/>
        <v>203.12223959549584</v>
      </c>
      <c r="BF32" s="38">
        <f>+'OCT-DEC 2022'!BF32+'JUL-SEP 2022'!BF32+'JAN-MAR 2023'!BF32+'APR-JUN 2023'!BF32</f>
        <v>98395491.670298651</v>
      </c>
      <c r="BG32" s="39">
        <f t="shared" si="90"/>
        <v>39.800572066524467</v>
      </c>
      <c r="BH32" s="36">
        <f>+'OCT-DEC 2022'!BH32+'JUL-SEP 2022'!BH32+'JAN-MAR 2023'!BH32+'APR-JUN 2023'!BH32</f>
        <v>89921377.745247126</v>
      </c>
      <c r="BI32" s="39">
        <f t="shared" si="91"/>
        <v>69.986712492457883</v>
      </c>
      <c r="BJ32" s="36">
        <f t="shared" si="92"/>
        <v>188316869.41554576</v>
      </c>
      <c r="BK32" s="40">
        <f t="shared" si="93"/>
        <v>50.123626159566172</v>
      </c>
      <c r="BL32" s="116">
        <f t="shared" si="94"/>
        <v>182371934.87981015</v>
      </c>
      <c r="BM32" s="117">
        <f t="shared" si="95"/>
        <v>123883800.51206836</v>
      </c>
      <c r="BN32" s="118">
        <f t="shared" si="96"/>
        <v>306255735.39187849</v>
      </c>
      <c r="BO32" s="32"/>
      <c r="BP32" s="35">
        <f>+'OCT-DEC 2022'!BP32+'JUL-SEP 2022'!BP32+'JAN-MAR 2023'!BP32+'APR-JUN 2023'!BP32</f>
        <v>30423068.131101362</v>
      </c>
      <c r="BQ32" s="39">
        <f t="shared" si="97"/>
        <v>77.678232452289294</v>
      </c>
      <c r="BR32" s="36">
        <f>+'OCT-DEC 2022'!BR32+'JUL-SEP 2022'!BR32+'JAN-MAR 2023'!BR32+'APR-JUN 2023'!BR32</f>
        <v>21029944.915056001</v>
      </c>
      <c r="BS32" s="39">
        <f t="shared" si="98"/>
        <v>235.61379531970962</v>
      </c>
      <c r="BT32" s="36">
        <f t="shared" si="99"/>
        <v>51453013.04615736</v>
      </c>
      <c r="BU32" s="40">
        <f t="shared" si="100"/>
        <v>106.99071771316805</v>
      </c>
      <c r="BV32" s="38">
        <f>+'OCT-DEC 2022'!BV32+'JUL-SEP 2022'!BV32+'JAN-MAR 2023'!BV32+'APR-JUN 2023'!BV32</f>
        <v>48548614.13252534</v>
      </c>
      <c r="BW32" s="39">
        <f t="shared" si="101"/>
        <v>38.551084330839956</v>
      </c>
      <c r="BX32" s="36">
        <f>+'OCT-DEC 2022'!BX32+'JUL-SEP 2022'!BX32+'JAN-MAR 2023'!BX32+'APR-JUN 2023'!BX32</f>
        <v>49271453.622878224</v>
      </c>
      <c r="BY32" s="39">
        <f t="shared" si="102"/>
        <v>56.930811084574742</v>
      </c>
      <c r="BZ32" s="36">
        <f t="shared" si="103"/>
        <v>97820067.755403563</v>
      </c>
      <c r="CA32" s="40">
        <f t="shared" si="104"/>
        <v>46.037435984572419</v>
      </c>
      <c r="CB32" s="116">
        <f t="shared" si="105"/>
        <v>78971682.263626695</v>
      </c>
      <c r="CC32" s="117">
        <f t="shared" si="106"/>
        <v>70301398.537934229</v>
      </c>
      <c r="CD32" s="118">
        <f t="shared" si="107"/>
        <v>149273080.80156094</v>
      </c>
      <c r="CE32" s="32"/>
      <c r="CF32" s="35">
        <f>+'OCT-DEC 2022'!CF32+'JUL-SEP 2022'!CF32+'JAN-MAR 2023'!CF32+'APR-JUN 2023'!CF32</f>
        <v>88768054.35999994</v>
      </c>
      <c r="CG32" s="39">
        <f t="shared" si="108"/>
        <v>176.89680367153096</v>
      </c>
      <c r="CH32" s="36">
        <f>+'OCT-DEC 2022'!CH32+'JUL-SEP 2022'!CH32+'JAN-MAR 2023'!CH32+'APR-JUN 2023'!CH32</f>
        <v>31478920.960000016</v>
      </c>
      <c r="CI32" s="39">
        <f t="shared" si="109"/>
        <v>298.00271657531277</v>
      </c>
      <c r="CJ32" s="36">
        <f t="shared" si="110"/>
        <v>120246975.31999996</v>
      </c>
      <c r="CK32" s="40">
        <f t="shared" si="111"/>
        <v>197.9569592387725</v>
      </c>
      <c r="CL32" s="38">
        <f>+'OCT-DEC 2022'!CL32+'JUL-SEP 2022'!CL32+'JAN-MAR 2023'!CL32+'APR-JUN 2023'!CL32</f>
        <v>72319950.799999952</v>
      </c>
      <c r="CM32" s="39">
        <f t="shared" si="112"/>
        <v>28.782421856188861</v>
      </c>
      <c r="CN32" s="36">
        <f>+'OCT-DEC 2022'!CN32+'JUL-SEP 2022'!CN32+'JAN-MAR 2023'!CN32+'APR-JUN 2023'!CN32</f>
        <v>55155171.170000009</v>
      </c>
      <c r="CO32" s="39">
        <f t="shared" si="113"/>
        <v>41.910205200177508</v>
      </c>
      <c r="CP32" s="36">
        <f t="shared" si="114"/>
        <v>127475121.96999997</v>
      </c>
      <c r="CQ32" s="40">
        <f t="shared" si="115"/>
        <v>33.294840113093947</v>
      </c>
      <c r="CR32" s="116">
        <f t="shared" si="116"/>
        <v>161088005.15999991</v>
      </c>
      <c r="CS32" s="117">
        <f t="shared" si="117"/>
        <v>86634092.130000025</v>
      </c>
      <c r="CT32" s="118">
        <f t="shared" si="118"/>
        <v>247722097.28999993</v>
      </c>
      <c r="CU32" s="32"/>
      <c r="CV32" s="38">
        <f t="shared" si="119"/>
        <v>435718990.69268638</v>
      </c>
      <c r="CW32" s="39">
        <f t="shared" si="120"/>
        <v>155.20250004859844</v>
      </c>
      <c r="CX32" s="39">
        <f t="shared" si="121"/>
        <v>236853781.6195043</v>
      </c>
      <c r="CY32" s="39">
        <f t="shared" si="122"/>
        <v>295.99677979079019</v>
      </c>
      <c r="CZ32" s="36">
        <f t="shared" si="123"/>
        <v>672572772.31219065</v>
      </c>
      <c r="DA32" s="40">
        <f t="shared" si="124"/>
        <v>186.43152437784849</v>
      </c>
      <c r="DB32" s="38">
        <f t="shared" si="125"/>
        <v>521690547.20253462</v>
      </c>
      <c r="DC32" s="39">
        <f t="shared" si="126"/>
        <v>41.8968385417595</v>
      </c>
      <c r="DD32" s="36">
        <f t="shared" si="127"/>
        <v>473880738.81190306</v>
      </c>
      <c r="DE32" s="39">
        <f t="shared" si="128"/>
        <v>66.11013576146145</v>
      </c>
      <c r="DF32" s="36">
        <f t="shared" si="129"/>
        <v>995571286.01443768</v>
      </c>
      <c r="DG32" s="40">
        <f t="shared" si="130"/>
        <v>50.743095142359259</v>
      </c>
      <c r="DH32" s="152"/>
      <c r="DI32" s="161" t="s">
        <v>30</v>
      </c>
      <c r="DJ32" s="38">
        <f t="shared" si="131"/>
        <v>672572772.31219065</v>
      </c>
      <c r="DK32" s="36">
        <f t="shared" si="132"/>
        <v>995571286.01443768</v>
      </c>
      <c r="DL32" s="37">
        <f t="shared" si="133"/>
        <v>1668144058.3266282</v>
      </c>
      <c r="DM32"/>
    </row>
    <row r="33" spans="1:117" s="19" customFormat="1" ht="15.75">
      <c r="A33" s="26">
        <v>21</v>
      </c>
      <c r="B33" s="26" t="s">
        <v>31</v>
      </c>
      <c r="C33" s="34"/>
      <c r="D33" s="35">
        <f>+'JUL-SEP 2022'!D33+'OCT-DEC 2022'!D33+'JAN-MAR 2023'!D33+'APR-JUN 2023'!D33</f>
        <v>195692.82</v>
      </c>
      <c r="E33" s="39">
        <f t="shared" si="55"/>
        <v>0.44425762893478687</v>
      </c>
      <c r="F33" s="36">
        <f>+'JUL-SEP 2022'!F33+'OCT-DEC 2022'!F33+'JAN-MAR 2023'!F33+'APR-JUN 2023'!F33</f>
        <v>-28221.579999999998</v>
      </c>
      <c r="G33" s="39">
        <f t="shared" si="56"/>
        <v>-0.22616526289638811</v>
      </c>
      <c r="H33" s="36">
        <f t="shared" si="57"/>
        <v>167471.24000000002</v>
      </c>
      <c r="I33" s="202">
        <f t="shared" si="58"/>
        <v>0.29626402630922544</v>
      </c>
      <c r="J33" s="38">
        <f>+'JUL-SEP 2022'!J33+'OCT-DEC 2022'!J33+'JAN-MAR 2023'!J33+'APR-JUN 2023'!J33</f>
        <v>5921794.0899999999</v>
      </c>
      <c r="K33" s="39">
        <f t="shared" si="59"/>
        <v>4.1462003674437033</v>
      </c>
      <c r="L33" s="36">
        <f>+'JUL-SEP 2022'!L33+'OCT-DEC 2022'!L33+'JAN-MAR 2023'!L33+'APR-JUN 2023'!L33</f>
        <v>11315729.219999999</v>
      </c>
      <c r="M33" s="39">
        <f t="shared" si="60"/>
        <v>8.98205627016665</v>
      </c>
      <c r="N33" s="36">
        <f t="shared" si="61"/>
        <v>17237523.309999999</v>
      </c>
      <c r="O33" s="40">
        <f t="shared" si="62"/>
        <v>6.4126235639741802</v>
      </c>
      <c r="P33" s="116">
        <f t="shared" si="63"/>
        <v>6117486.9100000001</v>
      </c>
      <c r="Q33" s="117">
        <f t="shared" si="64"/>
        <v>11287507.639999999</v>
      </c>
      <c r="R33" s="118">
        <f t="shared" si="65"/>
        <v>17404994.549999997</v>
      </c>
      <c r="S33" s="32"/>
      <c r="T33" s="38">
        <f>+'JUL-SEP 2022'!T33+'OCT-DEC 2022'!T33+'JAN-MAR 2023'!T33+'APR-JUN 2023'!T33</f>
        <v>10723166.243158935</v>
      </c>
      <c r="U33" s="39">
        <f t="shared" si="66"/>
        <v>13.601433618294278</v>
      </c>
      <c r="V33" s="36">
        <f>+'JUL-SEP 2022'!V33+'OCT-DEC 2022'!V33+'JAN-MAR 2023'!V33+'APR-JUN 2023'!V33</f>
        <v>9013638.8603880145</v>
      </c>
      <c r="W33" s="39">
        <f t="shared" si="67"/>
        <v>38.119407507413641</v>
      </c>
      <c r="X33" s="36">
        <f t="shared" si="68"/>
        <v>19736805.103546947</v>
      </c>
      <c r="Y33" s="40">
        <f t="shared" si="69"/>
        <v>19.258369431753884</v>
      </c>
      <c r="Z33" s="244">
        <f>+'OCT-DEC 2022'!Z33+'JUL-SEP 2022'!Z33+'JAN-MAR 2023'!Z33+'APR-JUN 2023'!Z33</f>
        <v>19198757.758344959</v>
      </c>
      <c r="AA33" s="39">
        <f t="shared" si="70"/>
        <v>4.655648335727177</v>
      </c>
      <c r="AB33" s="36">
        <f>+'OCT-DEC 2022'!AB33+'JUL-SEP 2022'!AB33+'JAN-MAR 2023'!AB33+'APR-JUN 2023'!AB33</f>
        <v>9319686.3411373757</v>
      </c>
      <c r="AC33" s="39">
        <f t="shared" si="71"/>
        <v>5.1120331772999306</v>
      </c>
      <c r="AD33" s="36">
        <f t="shared" si="72"/>
        <v>28518444.099482335</v>
      </c>
      <c r="AE33" s="40">
        <f t="shared" si="73"/>
        <v>4.7955594765025511</v>
      </c>
      <c r="AF33" s="116">
        <f t="shared" si="74"/>
        <v>29921924.001503892</v>
      </c>
      <c r="AG33" s="117">
        <f t="shared" si="75"/>
        <v>18333325.20152539</v>
      </c>
      <c r="AH33" s="118">
        <f t="shared" si="76"/>
        <v>48255249.203029282</v>
      </c>
      <c r="AI33" s="32"/>
      <c r="AJ33" s="35">
        <f>+'OCT-DEC 2022'!AJ33+'JUL-SEP 2022'!AJ33+'JAN-MAR 2023'!AJ33+'APR-JUN 2023'!AJ33</f>
        <v>4694102.8307563961</v>
      </c>
      <c r="AK33" s="39">
        <f t="shared" si="77"/>
        <v>19.383222486177868</v>
      </c>
      <c r="AL33" s="36">
        <f>+'OCT-DEC 2022'!AL33+'JUL-SEP 2022'!AL33+'JAN-MAR 2023'!AL33+'APR-JUN 2023'!AL33</f>
        <v>4796232.5042616399</v>
      </c>
      <c r="AM33" s="39">
        <f t="shared" si="78"/>
        <v>45.103485704709122</v>
      </c>
      <c r="AN33" s="36">
        <f t="shared" si="79"/>
        <v>9490335.335018035</v>
      </c>
      <c r="AO33" s="40">
        <f t="shared" si="80"/>
        <v>27.231022341039242</v>
      </c>
      <c r="AP33" s="36">
        <f>+'OCT-DEC 2022'!AP33+'JUL-SEP 2022'!AP33+'JAN-MAR 2023'!AP33+'APR-JUN 2023'!AP33</f>
        <v>3306936.7973776069</v>
      </c>
      <c r="AQ33" s="39">
        <f t="shared" si="81"/>
        <v>5.0441540422530435</v>
      </c>
      <c r="AR33" s="36">
        <f>+'OCT-DEC 2022'!AR33+'JUL-SEP 2022'!AR33+'JAN-MAR 2023'!AR33+'APR-JUN 2023'!AR33</f>
        <v>5963570.8528112732</v>
      </c>
      <c r="AS33" s="39">
        <f t="shared" si="82"/>
        <v>9.6370398791296275</v>
      </c>
      <c r="AT33" s="36">
        <f t="shared" si="83"/>
        <v>9270507.65018888</v>
      </c>
      <c r="AU33" s="40">
        <f t="shared" si="84"/>
        <v>7.2743205985464074</v>
      </c>
      <c r="AV33" s="116">
        <f t="shared" si="85"/>
        <v>8001039.6281340029</v>
      </c>
      <c r="AW33" s="117">
        <f t="shared" si="86"/>
        <v>10759803.357072912</v>
      </c>
      <c r="AX33" s="118">
        <f t="shared" si="87"/>
        <v>18760842.985206917</v>
      </c>
      <c r="AY33" s="32"/>
      <c r="AZ33" s="35">
        <f>+'OCT-DEC 2022'!AZ33+'JUL-SEP 2022'!AZ33+'JAN-MAR 2023'!AZ33+'APR-JUN 2023'!AZ33</f>
        <v>9589956.4203231391</v>
      </c>
      <c r="BA33" s="39">
        <f t="shared" si="134"/>
        <v>21.652253787068961</v>
      </c>
      <c r="BB33" s="36">
        <f>+'OCT-DEC 2022'!BB33+'JUL-SEP 2022'!BB33+'JAN-MAR 2023'!BB33+'APR-JUN 2023'!BB33</f>
        <v>5904119.7841578452</v>
      </c>
      <c r="BC33" s="39">
        <f t="shared" si="135"/>
        <v>42.869837674139539</v>
      </c>
      <c r="BD33" s="36">
        <f t="shared" si="88"/>
        <v>15494076.204480983</v>
      </c>
      <c r="BE33" s="40">
        <v>21.120095282127341</v>
      </c>
      <c r="BF33" s="38">
        <f>+'OCT-DEC 2022'!BF33+'JUL-SEP 2022'!BF33+'JAN-MAR 2023'!BF33+'APR-JUN 2023'!BF33</f>
        <v>12115593.880003318</v>
      </c>
      <c r="BG33" s="39">
        <v>4.1699010040134556</v>
      </c>
      <c r="BH33" s="36">
        <f>+'OCT-DEC 2022'!BH33+'JUL-SEP 2022'!BH33+'JAN-MAR 2023'!BH33+'APR-JUN 2023'!BH33</f>
        <v>11552716.699894713</v>
      </c>
      <c r="BI33" s="39">
        <v>9.2482144864496867</v>
      </c>
      <c r="BJ33" s="36">
        <f t="shared" si="92"/>
        <v>23668310.57989803</v>
      </c>
      <c r="BK33" s="40">
        <f t="shared" si="93"/>
        <v>6.2997093941568032</v>
      </c>
      <c r="BL33" s="116">
        <f t="shared" si="94"/>
        <v>21705550.300326459</v>
      </c>
      <c r="BM33" s="117">
        <f t="shared" si="95"/>
        <v>17456836.484052557</v>
      </c>
      <c r="BN33" s="118">
        <f t="shared" si="96"/>
        <v>39162386.78437902</v>
      </c>
      <c r="BO33" s="32"/>
      <c r="BP33" s="35">
        <f>+'OCT-DEC 2022'!BP33+'JUL-SEP 2022'!BP33+'JAN-MAR 2023'!BP33+'APR-JUN 2023'!BP33</f>
        <v>5600415.523107904</v>
      </c>
      <c r="BQ33" s="39">
        <v>16.623557320252644</v>
      </c>
      <c r="BR33" s="36">
        <f>+'OCT-DEC 2022'!BR33+'JUL-SEP 2022'!BR33+'JAN-MAR 2023'!BR33+'APR-JUN 2023'!BR33</f>
        <v>1990857.443563588</v>
      </c>
      <c r="BS33" s="39">
        <v>65.026867244646255</v>
      </c>
      <c r="BT33" s="36">
        <f t="shared" si="99"/>
        <v>7591272.966671492</v>
      </c>
      <c r="BU33" s="40">
        <f t="shared" si="100"/>
        <v>15.785193032955146</v>
      </c>
      <c r="BV33" s="38">
        <f>+'OCT-DEC 2022'!BV33+'JUL-SEP 2022'!BV33+'JAN-MAR 2023'!BV33+'APR-JUN 2023'!BV33</f>
        <v>5263612.437701147</v>
      </c>
      <c r="BW33" s="39">
        <f t="shared" si="101"/>
        <v>4.1796860857193714</v>
      </c>
      <c r="BX33" s="36">
        <f>+'OCT-DEC 2022'!BX33+'JUL-SEP 2022'!BX33+'JAN-MAR 2023'!BX33+'APR-JUN 2023'!BX33</f>
        <v>9809526.8908548467</v>
      </c>
      <c r="BY33" s="39">
        <f t="shared" si="102"/>
        <v>11.334439745309265</v>
      </c>
      <c r="BZ33" s="36">
        <f t="shared" si="103"/>
        <v>15073139.328555994</v>
      </c>
      <c r="CA33" s="40">
        <f t="shared" si="104"/>
        <v>7.0939297308614355</v>
      </c>
      <c r="CB33" s="116">
        <f t="shared" si="105"/>
        <v>10864027.960809052</v>
      </c>
      <c r="CC33" s="117">
        <f t="shared" si="106"/>
        <v>11800384.334418435</v>
      </c>
      <c r="CD33" s="118">
        <f t="shared" si="107"/>
        <v>22664412.295227487</v>
      </c>
      <c r="CE33" s="32"/>
      <c r="CF33" s="35">
        <f>+'OCT-DEC 2022'!CF33+'JUL-SEP 2022'!CF33+'JAN-MAR 2023'!CF33+'APR-JUN 2023'!CF33</f>
        <v>8410974.4299999978</v>
      </c>
      <c r="CG33" s="39">
        <f t="shared" si="108"/>
        <v>16.761373257049019</v>
      </c>
      <c r="CH33" s="36">
        <f>+'OCT-DEC 2022'!CH33+'JUL-SEP 2022'!CH33+'JAN-MAR 2023'!CH33+'APR-JUN 2023'!CH33</f>
        <v>5645710.1499999994</v>
      </c>
      <c r="CI33" s="39">
        <f t="shared" si="109"/>
        <v>53.446462279779986</v>
      </c>
      <c r="CJ33" s="36">
        <f t="shared" si="110"/>
        <v>14056684.579999998</v>
      </c>
      <c r="CK33" s="40">
        <f t="shared" si="111"/>
        <v>23.140860957460816</v>
      </c>
      <c r="CL33" s="38">
        <f>+'OCT-DEC 2022'!CL33+'JUL-SEP 2022'!CL33+'JAN-MAR 2023'!CL33+'APR-JUN 2023'!CL33</f>
        <v>10840006.429999989</v>
      </c>
      <c r="CM33" s="39">
        <f t="shared" si="112"/>
        <v>4.3141848762438553</v>
      </c>
      <c r="CN33" s="36">
        <f>+'OCT-DEC 2022'!CN33+'JUL-SEP 2022'!CN33+'JAN-MAR 2023'!CN33+'APR-JUN 2023'!CN33</f>
        <v>10331433.010000005</v>
      </c>
      <c r="CO33" s="39">
        <f t="shared" si="113"/>
        <v>7.8504420941132169</v>
      </c>
      <c r="CP33" s="36">
        <f t="shared" si="114"/>
        <v>21171439.439999994</v>
      </c>
      <c r="CQ33" s="40">
        <f t="shared" si="115"/>
        <v>5.5297039942016477</v>
      </c>
      <c r="CR33" s="116">
        <f t="shared" si="116"/>
        <v>19250980.859999985</v>
      </c>
      <c r="CS33" s="117">
        <f t="shared" si="117"/>
        <v>15977143.160000004</v>
      </c>
      <c r="CT33" s="118">
        <f t="shared" si="118"/>
        <v>35228124.019999988</v>
      </c>
      <c r="CU33" s="32"/>
      <c r="CV33" s="38">
        <f t="shared" si="119"/>
        <v>39214308.267346375</v>
      </c>
      <c r="CW33" s="39">
        <f t="shared" si="120"/>
        <v>13.968082206132626</v>
      </c>
      <c r="CX33" s="39">
        <f t="shared" si="121"/>
        <v>27322337.162371088</v>
      </c>
      <c r="CY33" s="39">
        <f t="shared" si="122"/>
        <v>34.144794991755823</v>
      </c>
      <c r="CZ33" s="36">
        <f t="shared" si="123"/>
        <v>66536645.429717466</v>
      </c>
      <c r="DA33" s="40">
        <f t="shared" si="124"/>
        <v>18.443399354104059</v>
      </c>
      <c r="DB33" s="38">
        <f t="shared" si="125"/>
        <v>56646701.393427029</v>
      </c>
      <c r="DC33" s="39">
        <f t="shared" si="126"/>
        <v>4.5492825486874082</v>
      </c>
      <c r="DD33" s="36">
        <f t="shared" si="127"/>
        <v>58292663.014698207</v>
      </c>
      <c r="DE33" s="39">
        <f t="shared" si="128"/>
        <v>8.1322905747567855</v>
      </c>
      <c r="DF33" s="36">
        <f t="shared" si="129"/>
        <v>114939364.40812524</v>
      </c>
      <c r="DG33" s="40">
        <f t="shared" si="130"/>
        <v>5.8583239449507589</v>
      </c>
      <c r="DH33" s="152"/>
      <c r="DI33" s="161" t="s">
        <v>31</v>
      </c>
      <c r="DJ33" s="38">
        <f t="shared" si="131"/>
        <v>66536645.429717466</v>
      </c>
      <c r="DK33" s="36">
        <f t="shared" si="132"/>
        <v>114939364.40812524</v>
      </c>
      <c r="DL33" s="37">
        <f t="shared" si="133"/>
        <v>181476009.8378427</v>
      </c>
      <c r="DM33"/>
    </row>
    <row r="34" spans="1:117" s="19" customFormat="1" ht="15.75">
      <c r="A34" s="26">
        <v>22</v>
      </c>
      <c r="B34" s="26" t="s">
        <v>32</v>
      </c>
      <c r="C34" s="34"/>
      <c r="D34" s="35">
        <f>+'JUL-SEP 2022'!D34+'OCT-DEC 2022'!D34+'JAN-MAR 2023'!D34+'APR-JUN 2023'!D34</f>
        <v>3787448.62</v>
      </c>
      <c r="E34" s="39">
        <f t="shared" si="55"/>
        <v>8.5981843566541212</v>
      </c>
      <c r="F34" s="36">
        <f>+'JUL-SEP 2022'!F34+'OCT-DEC 2022'!F34+'JAN-MAR 2023'!F34+'APR-JUN 2023'!F34</f>
        <v>2650115.59</v>
      </c>
      <c r="G34" s="39">
        <f t="shared" si="56"/>
        <v>21.237793529567327</v>
      </c>
      <c r="H34" s="36">
        <f t="shared" si="57"/>
        <v>6437564.21</v>
      </c>
      <c r="I34" s="202">
        <f t="shared" si="58"/>
        <v>11.388335647832832</v>
      </c>
      <c r="J34" s="38">
        <f>+'JUL-SEP 2022'!J34+'OCT-DEC 2022'!J34+'JAN-MAR 2023'!J34+'APR-JUN 2023'!J34</f>
        <v>10025544.66</v>
      </c>
      <c r="K34" s="39">
        <f t="shared" si="59"/>
        <v>7.0194802996122521</v>
      </c>
      <c r="L34" s="36">
        <f>+'JUL-SEP 2022'!L34+'OCT-DEC 2022'!L34+'JAN-MAR 2023'!L34+'APR-JUN 2023'!L34</f>
        <v>13813086.719999999</v>
      </c>
      <c r="M34" s="39">
        <f t="shared" si="60"/>
        <v>10.964377087111995</v>
      </c>
      <c r="N34" s="36">
        <f t="shared" si="61"/>
        <v>23838631.379999999</v>
      </c>
      <c r="O34" s="40">
        <f t="shared" si="62"/>
        <v>8.8683372066333312</v>
      </c>
      <c r="P34" s="116">
        <f t="shared" si="63"/>
        <v>13812993.280000001</v>
      </c>
      <c r="Q34" s="117">
        <f t="shared" si="64"/>
        <v>16463202.309999999</v>
      </c>
      <c r="R34" s="118">
        <f t="shared" si="65"/>
        <v>30276195.59</v>
      </c>
      <c r="S34" s="32"/>
      <c r="T34" s="38">
        <f>+'JUL-SEP 2022'!T34+'OCT-DEC 2022'!T34+'JAN-MAR 2023'!T34+'APR-JUN 2023'!T34</f>
        <v>4822416.4268396609</v>
      </c>
      <c r="U34" s="39">
        <f t="shared" si="66"/>
        <v>6.1168292481968338</v>
      </c>
      <c r="V34" s="36">
        <f>+'JUL-SEP 2022'!V34+'OCT-DEC 2022'!V34+'JAN-MAR 2023'!V34+'APR-JUN 2023'!V34</f>
        <v>3752107.3139045164</v>
      </c>
      <c r="W34" s="39">
        <f t="shared" si="67"/>
        <v>15.867965194260783</v>
      </c>
      <c r="X34" s="36">
        <f t="shared" si="68"/>
        <v>8574523.7407441773</v>
      </c>
      <c r="Y34" s="40">
        <f t="shared" si="69"/>
        <v>8.3666705444094145</v>
      </c>
      <c r="Z34" s="244">
        <f>+'OCT-DEC 2022'!Z34+'JUL-SEP 2022'!Z34+'JAN-MAR 2023'!Z34+'APR-JUN 2023'!Z34</f>
        <v>25308293.12515799</v>
      </c>
      <c r="AA34" s="39">
        <f t="shared" si="70"/>
        <v>6.13719461703311</v>
      </c>
      <c r="AB34" s="36">
        <f>+'OCT-DEC 2022'!AB34+'JUL-SEP 2022'!AB34+'JAN-MAR 2023'!AB34+'APR-JUN 2023'!AB34</f>
        <v>15875485.526562842</v>
      </c>
      <c r="AC34" s="39">
        <f t="shared" si="71"/>
        <v>8.7080193202757314</v>
      </c>
      <c r="AD34" s="36">
        <f t="shared" si="72"/>
        <v>41183778.651720829</v>
      </c>
      <c r="AE34" s="40">
        <f t="shared" si="73"/>
        <v>6.9253167985776702</v>
      </c>
      <c r="AF34" s="116">
        <f t="shared" si="74"/>
        <v>30130709.55199765</v>
      </c>
      <c r="AG34" s="117">
        <f t="shared" si="75"/>
        <v>19627592.840467356</v>
      </c>
      <c r="AH34" s="118">
        <f t="shared" si="76"/>
        <v>49758302.39246501</v>
      </c>
      <c r="AI34" s="32"/>
      <c r="AJ34" s="35">
        <f>+'OCT-DEC 2022'!AJ34+'JUL-SEP 2022'!AJ34+'JAN-MAR 2023'!AJ34+'APR-JUN 2023'!AJ34</f>
        <v>1661936.2318703521</v>
      </c>
      <c r="AK34" s="39">
        <f t="shared" si="77"/>
        <v>6.8625850139274203</v>
      </c>
      <c r="AL34" s="36">
        <f>+'OCT-DEC 2022'!AL34+'JUL-SEP 2022'!AL34+'JAN-MAR 2023'!AL34+'APR-JUN 2023'!AL34</f>
        <v>2219259.4232414737</v>
      </c>
      <c r="AM34" s="39">
        <f t="shared" si="78"/>
        <v>20.869783852695488</v>
      </c>
      <c r="AN34" s="36">
        <f t="shared" si="79"/>
        <v>3881195.655111826</v>
      </c>
      <c r="AO34" s="40">
        <f t="shared" si="80"/>
        <v>11.13647957246747</v>
      </c>
      <c r="AP34" s="36">
        <f>+'OCT-DEC 2022'!AP34+'JUL-SEP 2022'!AP34+'JAN-MAR 2023'!AP34+'APR-JUN 2023'!AP34</f>
        <v>5082109.3950102227</v>
      </c>
      <c r="AQ34" s="39">
        <f t="shared" si="81"/>
        <v>7.7518695453573336</v>
      </c>
      <c r="AR34" s="36">
        <f>+'OCT-DEC 2022'!AR34+'JUL-SEP 2022'!AR34+'JAN-MAR 2023'!AR34+'APR-JUN 2023'!AR34</f>
        <v>5929092.9962797929</v>
      </c>
      <c r="AS34" s="39">
        <f t="shared" si="82"/>
        <v>9.5813241868805523</v>
      </c>
      <c r="AT34" s="36">
        <f t="shared" si="83"/>
        <v>11011202.391290016</v>
      </c>
      <c r="AU34" s="40">
        <f t="shared" si="84"/>
        <v>8.6401974295434041</v>
      </c>
      <c r="AV34" s="116">
        <f t="shared" si="85"/>
        <v>6744045.626880575</v>
      </c>
      <c r="AW34" s="117">
        <f t="shared" si="86"/>
        <v>8148352.4195212666</v>
      </c>
      <c r="AX34" s="118">
        <f t="shared" si="87"/>
        <v>14892398.046401842</v>
      </c>
      <c r="AY34" s="32"/>
      <c r="AZ34" s="35">
        <f>+'OCT-DEC 2022'!AZ34+'JUL-SEP 2022'!AZ34+'JAN-MAR 2023'!AZ34+'APR-JUN 2023'!AZ34</f>
        <v>5619568.5471038567</v>
      </c>
      <c r="BA34" s="39">
        <f t="shared" si="134"/>
        <v>12.687891271107897</v>
      </c>
      <c r="BB34" s="36">
        <f>+'OCT-DEC 2022'!BB34+'JUL-SEP 2022'!BB34+'JAN-MAR 2023'!BB34+'APR-JUN 2023'!BB34</f>
        <v>3426767.260913169</v>
      </c>
      <c r="BC34" s="39">
        <f t="shared" si="135"/>
        <v>24.881770965518719</v>
      </c>
      <c r="BD34" s="36">
        <f t="shared" si="88"/>
        <v>9046335.8080170266</v>
      </c>
      <c r="BE34" s="40">
        <v>12.436949992607401</v>
      </c>
      <c r="BF34" s="38">
        <f>+'OCT-DEC 2022'!BF34+'JUL-SEP 2022'!BF34+'JAN-MAR 2023'!BF34+'APR-JUN 2023'!BF34</f>
        <v>16539796.335314831</v>
      </c>
      <c r="BG34" s="39">
        <v>5.6741959183050197</v>
      </c>
      <c r="BH34" s="36">
        <f>+'OCT-DEC 2022'!BH34+'JUL-SEP 2022'!BH34+'JAN-MAR 2023'!BH34+'APR-JUN 2023'!BH34</f>
        <v>16472989.273385776</v>
      </c>
      <c r="BI34" s="39">
        <v>13.448022788293716</v>
      </c>
      <c r="BJ34" s="36">
        <f t="shared" si="92"/>
        <v>33012785.608700607</v>
      </c>
      <c r="BK34" s="40">
        <f t="shared" si="93"/>
        <v>8.786894819736295</v>
      </c>
      <c r="BL34" s="116">
        <f t="shared" si="94"/>
        <v>22159364.882418688</v>
      </c>
      <c r="BM34" s="117">
        <f t="shared" si="95"/>
        <v>19899756.534298945</v>
      </c>
      <c r="BN34" s="118">
        <f t="shared" si="96"/>
        <v>42059121.416717634</v>
      </c>
      <c r="BO34" s="32"/>
      <c r="BP34" s="35">
        <f>+'OCT-DEC 2022'!BP34+'JUL-SEP 2022'!BP34+'JAN-MAR 2023'!BP34+'APR-JUN 2023'!BP34</f>
        <v>2192614.7566702408</v>
      </c>
      <c r="BQ34" s="39">
        <v>5.568959928128919</v>
      </c>
      <c r="BR34" s="36">
        <f>+'OCT-DEC 2022'!BR34+'JUL-SEP 2022'!BR34+'JAN-MAR 2023'!BR34+'APR-JUN 2023'!BR34</f>
        <v>1858941.5051575799</v>
      </c>
      <c r="BS34" s="39">
        <v>18.884164313748535</v>
      </c>
      <c r="BT34" s="36">
        <f t="shared" si="99"/>
        <v>4051556.2618278209</v>
      </c>
      <c r="BU34" s="40">
        <v>7.2106827104577311</v>
      </c>
      <c r="BV34" s="38">
        <f>+'OCT-DEC 2022'!BV34+'JUL-SEP 2022'!BV34+'JAN-MAR 2023'!BV34+'APR-JUN 2023'!BV34</f>
        <v>8448712.2354812138</v>
      </c>
      <c r="BW34" s="39">
        <f t="shared" si="101"/>
        <v>6.7088839444095871</v>
      </c>
      <c r="BX34" s="36">
        <f>+'OCT-DEC 2022'!BX34+'JUL-SEP 2022'!BX34+'JAN-MAR 2023'!BX34+'APR-JUN 2023'!BX34</f>
        <v>9325756.0532311592</v>
      </c>
      <c r="BY34" s="39">
        <f t="shared" si="102"/>
        <v>10.775465650983127</v>
      </c>
      <c r="BZ34" s="36">
        <f t="shared" si="103"/>
        <v>17774468.288712375</v>
      </c>
      <c r="CA34" s="40">
        <f t="shared" si="104"/>
        <v>8.3652666040624997</v>
      </c>
      <c r="CB34" s="116">
        <f t="shared" si="105"/>
        <v>10641326.992151454</v>
      </c>
      <c r="CC34" s="117">
        <f t="shared" si="106"/>
        <v>11184697.55838874</v>
      </c>
      <c r="CD34" s="118">
        <f t="shared" si="107"/>
        <v>21826024.550540194</v>
      </c>
      <c r="CE34" s="32"/>
      <c r="CF34" s="35">
        <f>+'OCT-DEC 2022'!CF34+'JUL-SEP 2022'!CF34+'JAN-MAR 2023'!CF34+'APR-JUN 2023'!CF34</f>
        <v>5629625.2000000216</v>
      </c>
      <c r="CG34" s="39">
        <f t="shared" si="108"/>
        <v>11.218705996528589</v>
      </c>
      <c r="CH34" s="36">
        <f>+'OCT-DEC 2022'!CH34+'JUL-SEP 2022'!CH34+'JAN-MAR 2023'!CH34+'APR-JUN 2023'!CH34</f>
        <v>2515675.3800000018</v>
      </c>
      <c r="CI34" s="39">
        <f t="shared" si="109"/>
        <v>23.815241259833591</v>
      </c>
      <c r="CJ34" s="36">
        <f t="shared" si="110"/>
        <v>8145300.5800000234</v>
      </c>
      <c r="CK34" s="40">
        <f t="shared" si="111"/>
        <v>13.409226557355497</v>
      </c>
      <c r="CL34" s="38">
        <f>+'OCT-DEC 2022'!CL34+'JUL-SEP 2022'!CL34+'JAN-MAR 2023'!CL34+'APR-JUN 2023'!CL34</f>
        <v>12169248.779999971</v>
      </c>
      <c r="CM34" s="39">
        <f t="shared" si="112"/>
        <v>4.8432064483493962</v>
      </c>
      <c r="CN34" s="36">
        <f>+'OCT-DEC 2022'!CN34+'JUL-SEP 2022'!CN34+'JAN-MAR 2023'!CN34+'APR-JUN 2023'!CN34</f>
        <v>11239491.609999787</v>
      </c>
      <c r="CO34" s="39">
        <f t="shared" si="113"/>
        <v>8.5404394498004503</v>
      </c>
      <c r="CP34" s="36">
        <f t="shared" si="114"/>
        <v>23408740.389999758</v>
      </c>
      <c r="CQ34" s="40">
        <f t="shared" si="115"/>
        <v>6.1140578372412806</v>
      </c>
      <c r="CR34" s="116">
        <f t="shared" si="116"/>
        <v>17798873.979999993</v>
      </c>
      <c r="CS34" s="117">
        <f t="shared" si="117"/>
        <v>13755166.98999979</v>
      </c>
      <c r="CT34" s="118">
        <f t="shared" si="118"/>
        <v>31554040.969999783</v>
      </c>
      <c r="CU34" s="32"/>
      <c r="CV34" s="38">
        <f t="shared" si="119"/>
        <v>23713609.782484133</v>
      </c>
      <c r="CW34" s="39">
        <f t="shared" si="120"/>
        <v>8.4467549086338565</v>
      </c>
      <c r="CX34" s="39">
        <f t="shared" si="121"/>
        <v>16422866.473216742</v>
      </c>
      <c r="CY34" s="39">
        <f t="shared" si="122"/>
        <v>20.523698451289519</v>
      </c>
      <c r="CZ34" s="36">
        <f t="shared" si="123"/>
        <v>40136476.255700871</v>
      </c>
      <c r="DA34" s="40">
        <f t="shared" si="124"/>
        <v>11.125494161444227</v>
      </c>
      <c r="DB34" s="38">
        <f t="shared" si="125"/>
        <v>77573704.53096424</v>
      </c>
      <c r="DC34" s="39">
        <f t="shared" si="126"/>
        <v>6.229924983781987</v>
      </c>
      <c r="DD34" s="36">
        <f t="shared" si="127"/>
        <v>72655902.179459348</v>
      </c>
      <c r="DE34" s="39">
        <f t="shared" si="128"/>
        <v>10.136076788008229</v>
      </c>
      <c r="DF34" s="36">
        <f t="shared" si="129"/>
        <v>150229606.71042359</v>
      </c>
      <c r="DG34" s="40">
        <f t="shared" si="130"/>
        <v>7.657026004660894</v>
      </c>
      <c r="DH34" s="152"/>
      <c r="DI34" s="161" t="s">
        <v>32</v>
      </c>
      <c r="DJ34" s="38">
        <f t="shared" si="131"/>
        <v>40136476.255700871</v>
      </c>
      <c r="DK34" s="36">
        <f t="shared" si="132"/>
        <v>150229606.71042359</v>
      </c>
      <c r="DL34" s="37">
        <f t="shared" si="133"/>
        <v>190366082.96612448</v>
      </c>
      <c r="DM34"/>
    </row>
    <row r="35" spans="1:117" s="19" customFormat="1" ht="15.75">
      <c r="A35" s="26">
        <v>23</v>
      </c>
      <c r="B35" s="26" t="s">
        <v>33</v>
      </c>
      <c r="C35" s="34"/>
      <c r="D35" s="35">
        <f>+'JUL-SEP 2022'!D35+'OCT-DEC 2022'!D35+'JAN-MAR 2023'!D35+'APR-JUN 2023'!D35</f>
        <v>994374.84999999986</v>
      </c>
      <c r="E35" s="39">
        <f t="shared" si="55"/>
        <v>2.2574083869473816</v>
      </c>
      <c r="F35" s="36">
        <f>+'JUL-SEP 2022'!F35+'OCT-DEC 2022'!F35+'JAN-MAR 2023'!F35+'APR-JUN 2023'!F35</f>
        <v>12104.76</v>
      </c>
      <c r="G35" s="39">
        <f t="shared" si="56"/>
        <v>9.7006483254930567E-2</v>
      </c>
      <c r="H35" s="36">
        <f t="shared" si="57"/>
        <v>1006479.6099999999</v>
      </c>
      <c r="I35" s="202">
        <f t="shared" si="58"/>
        <v>1.7805069196164003</v>
      </c>
      <c r="J35" s="38">
        <f>+'JUL-SEP 2022'!J35+'OCT-DEC 2022'!J35+'JAN-MAR 2023'!J35+'APR-JUN 2023'!J35</f>
        <v>0</v>
      </c>
      <c r="K35" s="39">
        <f t="shared" si="59"/>
        <v>0</v>
      </c>
      <c r="L35" s="36">
        <f>+'JUL-SEP 2022'!L35+'OCT-DEC 2022'!L35+'JAN-MAR 2023'!L35+'APR-JUN 2023'!L35</f>
        <v>0</v>
      </c>
      <c r="M35" s="39">
        <f t="shared" si="60"/>
        <v>0</v>
      </c>
      <c r="N35" s="36">
        <f t="shared" si="61"/>
        <v>0</v>
      </c>
      <c r="O35" s="40">
        <f t="shared" si="62"/>
        <v>0</v>
      </c>
      <c r="P35" s="116">
        <f t="shared" si="63"/>
        <v>994374.84999999986</v>
      </c>
      <c r="Q35" s="117">
        <f t="shared" si="64"/>
        <v>12104.76</v>
      </c>
      <c r="R35" s="118">
        <f t="shared" si="65"/>
        <v>1006479.6099999999</v>
      </c>
      <c r="S35" s="32"/>
      <c r="T35" s="38">
        <f>+'JUL-SEP 2022'!T35+'OCT-DEC 2022'!T35+'JAN-MAR 2023'!T35+'APR-JUN 2023'!T35</f>
        <v>2239809.3180376031</v>
      </c>
      <c r="U35" s="39">
        <f t="shared" si="66"/>
        <v>2.8410095550240086</v>
      </c>
      <c r="V35" s="36">
        <f>+'JUL-SEP 2022'!V35+'OCT-DEC 2022'!V35+'JAN-MAR 2023'!V35+'APR-JUN 2023'!V35</f>
        <v>102117.66808642566</v>
      </c>
      <c r="W35" s="39">
        <f t="shared" si="67"/>
        <v>0.43186387471105087</v>
      </c>
      <c r="X35" s="36">
        <f t="shared" si="68"/>
        <v>2341926.9861240289</v>
      </c>
      <c r="Y35" s="40">
        <f t="shared" si="69"/>
        <v>2.2851568348752238</v>
      </c>
      <c r="Z35" s="244">
        <f>+'OCT-DEC 2022'!Z35+'JUL-SEP 2022'!Z35+'JAN-MAR 2023'!Z35+'APR-JUN 2023'!Z35</f>
        <v>0</v>
      </c>
      <c r="AA35" s="39">
        <f t="shared" si="70"/>
        <v>0</v>
      </c>
      <c r="AB35" s="36">
        <f>+'OCT-DEC 2022'!AB35+'JUL-SEP 2022'!AB35+'JAN-MAR 2023'!AB35+'APR-JUN 2023'!AB35</f>
        <v>0</v>
      </c>
      <c r="AC35" s="39">
        <f t="shared" si="71"/>
        <v>0</v>
      </c>
      <c r="AD35" s="36">
        <f t="shared" si="72"/>
        <v>0</v>
      </c>
      <c r="AE35" s="40">
        <f t="shared" si="73"/>
        <v>0</v>
      </c>
      <c r="AF35" s="116">
        <f t="shared" si="74"/>
        <v>2239809.3180376031</v>
      </c>
      <c r="AG35" s="117">
        <f t="shared" si="75"/>
        <v>102117.66808642566</v>
      </c>
      <c r="AH35" s="118">
        <f t="shared" si="76"/>
        <v>2341926.9861240289</v>
      </c>
      <c r="AI35" s="32"/>
      <c r="AJ35" s="35">
        <f>+'OCT-DEC 2022'!AJ35+'JUL-SEP 2022'!AJ35+'JAN-MAR 2023'!AJ35+'APR-JUN 2023'!AJ35</f>
        <v>1988142.3503201641</v>
      </c>
      <c r="AK35" s="39">
        <f t="shared" si="77"/>
        <v>8.2095784646964436</v>
      </c>
      <c r="AL35" s="36">
        <f>+'OCT-DEC 2022'!AL35+'JUL-SEP 2022'!AL35+'JAN-MAR 2023'!AL35+'APR-JUN 2023'!AL35</f>
        <v>17413.505531099323</v>
      </c>
      <c r="AM35" s="39">
        <f t="shared" si="78"/>
        <v>0.16375557212727787</v>
      </c>
      <c r="AN35" s="36">
        <f t="shared" si="79"/>
        <v>2005555.8558512635</v>
      </c>
      <c r="AO35" s="40">
        <f t="shared" si="80"/>
        <v>5.7546266163401114</v>
      </c>
      <c r="AP35" s="36">
        <f>+'OCT-DEC 2022'!AP35+'JUL-SEP 2022'!AP35+'JAN-MAR 2023'!AP35+'APR-JUN 2023'!AP35</f>
        <v>0</v>
      </c>
      <c r="AQ35" s="39">
        <f t="shared" si="81"/>
        <v>0</v>
      </c>
      <c r="AR35" s="36">
        <f>+'OCT-DEC 2022'!AR35+'JUL-SEP 2022'!AR35+'JAN-MAR 2023'!AR35+'APR-JUN 2023'!AR35</f>
        <v>0</v>
      </c>
      <c r="AS35" s="39">
        <f t="shared" si="82"/>
        <v>0</v>
      </c>
      <c r="AT35" s="36">
        <f t="shared" si="83"/>
        <v>0</v>
      </c>
      <c r="AU35" s="40">
        <f t="shared" si="84"/>
        <v>0</v>
      </c>
      <c r="AV35" s="116">
        <f t="shared" si="85"/>
        <v>1988142.3503201641</v>
      </c>
      <c r="AW35" s="117">
        <f t="shared" si="86"/>
        <v>17413.505531099323</v>
      </c>
      <c r="AX35" s="118">
        <f t="shared" si="87"/>
        <v>2005555.8558512635</v>
      </c>
      <c r="AY35" s="32"/>
      <c r="AZ35" s="35">
        <f>+'OCT-DEC 2022'!AZ35+'JUL-SEP 2022'!AZ35+'JAN-MAR 2023'!AZ35+'APR-JUN 2023'!AZ35</f>
        <v>1918831.8288714672</v>
      </c>
      <c r="BA35" s="39">
        <f t="shared" si="134"/>
        <v>4.332348543876984</v>
      </c>
      <c r="BB35" s="36">
        <f>+'OCT-DEC 2022'!BB35+'JUL-SEP 2022'!BB35+'JAN-MAR 2023'!BB35+'APR-JUN 2023'!BB35</f>
        <v>83436.613107718062</v>
      </c>
      <c r="BC35" s="39">
        <f t="shared" si="135"/>
        <v>0.60583358583028168</v>
      </c>
      <c r="BD35" s="36">
        <f t="shared" si="88"/>
        <v>2002268.4419791852</v>
      </c>
      <c r="BE35" s="40">
        <v>8.1203331295817467</v>
      </c>
      <c r="BF35" s="38">
        <f>+'OCT-DEC 2022'!BF35+'JUL-SEP 2022'!BF35+'JAN-MAR 2023'!BF35+'APR-JUN 2023'!BF35</f>
        <v>0</v>
      </c>
      <c r="BG35" s="39">
        <v>0</v>
      </c>
      <c r="BH35" s="36">
        <f>+'OCT-DEC 2022'!BH35+'JUL-SEP 2022'!BH35+'JAN-MAR 2023'!BH35+'APR-JUN 2023'!BH35</f>
        <v>0</v>
      </c>
      <c r="BI35" s="39">
        <v>0</v>
      </c>
      <c r="BJ35" s="36">
        <f t="shared" si="92"/>
        <v>0</v>
      </c>
      <c r="BK35" s="40">
        <f t="shared" si="93"/>
        <v>0</v>
      </c>
      <c r="BL35" s="116">
        <f t="shared" si="94"/>
        <v>1918831.8288714672</v>
      </c>
      <c r="BM35" s="117">
        <f t="shared" si="95"/>
        <v>83436.613107718062</v>
      </c>
      <c r="BN35" s="118">
        <f t="shared" si="96"/>
        <v>2002268.4419791852</v>
      </c>
      <c r="BO35" s="32"/>
      <c r="BP35" s="35">
        <f>+'OCT-DEC 2022'!BP35+'JUL-SEP 2022'!BP35+'JAN-MAR 2023'!BP35+'APR-JUN 2023'!BP35</f>
        <v>7285524.0048103314</v>
      </c>
      <c r="BQ35" s="39">
        <v>13.452913669174556</v>
      </c>
      <c r="BR35" s="36">
        <f>+'OCT-DEC 2022'!BR35+'JUL-SEP 2022'!BR35+'JAN-MAR 2023'!BR35+'APR-JUN 2023'!BR35</f>
        <v>267171.55904349359</v>
      </c>
      <c r="BS35" s="39">
        <v>9.7189825616474546E-2</v>
      </c>
      <c r="BT35" s="36">
        <f t="shared" si="99"/>
        <v>7552695.5638538245</v>
      </c>
      <c r="BU35" s="40">
        <v>11.806194965243742</v>
      </c>
      <c r="BV35" s="38">
        <f>+'OCT-DEC 2022'!BV35+'JUL-SEP 2022'!BV35+'JAN-MAR 2023'!BV35+'APR-JUN 2023'!BV35</f>
        <v>4850.9343946951667</v>
      </c>
      <c r="BW35" s="39">
        <f t="shared" si="101"/>
        <v>3.8519900984769441E-3</v>
      </c>
      <c r="BX35" s="36">
        <f>+'OCT-DEC 2022'!BX35+'JUL-SEP 2022'!BX35+'JAN-MAR 2023'!BX35+'APR-JUN 2023'!BX35</f>
        <v>4965.7970384797818</v>
      </c>
      <c r="BY35" s="39">
        <f t="shared" si="102"/>
        <v>5.7377412740013791E-3</v>
      </c>
      <c r="BZ35" s="36">
        <f t="shared" si="103"/>
        <v>9816.7314331749476</v>
      </c>
      <c r="CA35" s="40">
        <f t="shared" si="104"/>
        <v>4.6200861980855313E-3</v>
      </c>
      <c r="CB35" s="116">
        <f t="shared" si="105"/>
        <v>7290374.9392050263</v>
      </c>
      <c r="CC35" s="117">
        <f t="shared" si="106"/>
        <v>272137.35608197335</v>
      </c>
      <c r="CD35" s="118">
        <f t="shared" si="107"/>
        <v>7562512.295287</v>
      </c>
      <c r="CE35" s="32"/>
      <c r="CF35" s="35">
        <f>+'OCT-DEC 2022'!CF35+'JUL-SEP 2022'!CF35+'JAN-MAR 2023'!CF35+'APR-JUN 2023'!CF35</f>
        <v>1840542.9600000004</v>
      </c>
      <c r="CG35" s="39">
        <f t="shared" si="108"/>
        <v>3.6678303810030557</v>
      </c>
      <c r="CH35" s="36">
        <f>+'OCT-DEC 2022'!CH35+'JUL-SEP 2022'!CH35+'JAN-MAR 2023'!CH35+'APR-JUN 2023'!CH35</f>
        <v>130732.54000000001</v>
      </c>
      <c r="CI35" s="39">
        <f t="shared" si="109"/>
        <v>1.237610784508629</v>
      </c>
      <c r="CJ35" s="36">
        <f t="shared" si="110"/>
        <v>1971275.5000000005</v>
      </c>
      <c r="CK35" s="40">
        <f t="shared" si="111"/>
        <v>3.2452184577900707</v>
      </c>
      <c r="CL35" s="38">
        <f>+'OCT-DEC 2022'!CL35+'JUL-SEP 2022'!CL35+'JAN-MAR 2023'!CL35+'APR-JUN 2023'!CL35</f>
        <v>0</v>
      </c>
      <c r="CM35" s="39">
        <f t="shared" si="112"/>
        <v>0</v>
      </c>
      <c r="CN35" s="36">
        <f>+'OCT-DEC 2022'!CN35+'JUL-SEP 2022'!CN35+'JAN-MAR 2023'!CN35+'APR-JUN 2023'!CN35</f>
        <v>0</v>
      </c>
      <c r="CO35" s="39">
        <f t="shared" si="113"/>
        <v>0</v>
      </c>
      <c r="CP35" s="36">
        <f t="shared" si="114"/>
        <v>0</v>
      </c>
      <c r="CQ35" s="40">
        <f t="shared" si="115"/>
        <v>0</v>
      </c>
      <c r="CR35" s="116">
        <f t="shared" si="116"/>
        <v>1840542.9600000004</v>
      </c>
      <c r="CS35" s="117">
        <f t="shared" si="117"/>
        <v>130732.54000000001</v>
      </c>
      <c r="CT35" s="118">
        <f t="shared" si="118"/>
        <v>1971275.5000000005</v>
      </c>
      <c r="CU35" s="32"/>
      <c r="CV35" s="38">
        <f t="shared" si="119"/>
        <v>16267225.312039565</v>
      </c>
      <c r="CW35" s="39">
        <f t="shared" si="120"/>
        <v>5.7943630900014389</v>
      </c>
      <c r="CX35" s="39">
        <f t="shared" si="121"/>
        <v>612976.64576873661</v>
      </c>
      <c r="CY35" s="39">
        <f t="shared" si="122"/>
        <v>0.76603849005028879</v>
      </c>
      <c r="CZ35" s="36">
        <f t="shared" si="123"/>
        <v>16880201.957808301</v>
      </c>
      <c r="DA35" s="40">
        <f t="shared" si="124"/>
        <v>4.6790502267602774</v>
      </c>
      <c r="DB35" s="38">
        <f t="shared" si="125"/>
        <v>4850.9343946951667</v>
      </c>
      <c r="DC35" s="39">
        <f t="shared" si="126"/>
        <v>3.8957733890529619E-4</v>
      </c>
      <c r="DD35" s="36">
        <f t="shared" si="127"/>
        <v>4965.7970384797818</v>
      </c>
      <c r="DE35" s="39">
        <f t="shared" si="128"/>
        <v>6.9276822096808028E-4</v>
      </c>
      <c r="DF35" s="36">
        <f t="shared" si="129"/>
        <v>9816.7314331749476</v>
      </c>
      <c r="DG35" s="40">
        <f t="shared" si="130"/>
        <v>5.0034723188406756E-4</v>
      </c>
      <c r="DH35" s="152"/>
      <c r="DI35" s="161" t="s">
        <v>33</v>
      </c>
      <c r="DJ35" s="38">
        <f t="shared" si="131"/>
        <v>16880201.957808301</v>
      </c>
      <c r="DK35" s="36">
        <f t="shared" si="132"/>
        <v>9816.7314331749476</v>
      </c>
      <c r="DL35" s="37">
        <f t="shared" si="133"/>
        <v>16890018.689241476</v>
      </c>
      <c r="DM35"/>
    </row>
    <row r="36" spans="1:117" s="19" customFormat="1" ht="15.75">
      <c r="A36" s="26">
        <v>24</v>
      </c>
      <c r="B36" s="26" t="s">
        <v>34</v>
      </c>
      <c r="C36" s="34"/>
      <c r="D36" s="35">
        <f>+'JUL-SEP 2022'!D36+'OCT-DEC 2022'!D36+'JAN-MAR 2023'!D36+'APR-JUN 2023'!D36</f>
        <v>453020.08</v>
      </c>
      <c r="E36" s="39">
        <f t="shared" si="55"/>
        <v>1.0284364372726984</v>
      </c>
      <c r="F36" s="36">
        <f>+'JUL-SEP 2022'!F36+'OCT-DEC 2022'!F36+'JAN-MAR 2023'!F36+'APR-JUN 2023'!F36</f>
        <v>3264.8</v>
      </c>
      <c r="G36" s="39">
        <f t="shared" si="56"/>
        <v>2.6163820392200863E-2</v>
      </c>
      <c r="H36" s="36">
        <f t="shared" si="57"/>
        <v>456284.88</v>
      </c>
      <c r="I36" s="202">
        <f t="shared" si="58"/>
        <v>0.80718812192960265</v>
      </c>
      <c r="J36" s="38">
        <f>+'JUL-SEP 2022'!J36+'OCT-DEC 2022'!J36+'JAN-MAR 2023'!J36+'APR-JUN 2023'!J36</f>
        <v>0</v>
      </c>
      <c r="K36" s="39">
        <f t="shared" si="59"/>
        <v>0</v>
      </c>
      <c r="L36" s="36">
        <f>+'JUL-SEP 2022'!L36+'OCT-DEC 2022'!L36+'JAN-MAR 2023'!L36+'APR-JUN 2023'!L36</f>
        <v>0</v>
      </c>
      <c r="M36" s="39">
        <f t="shared" si="60"/>
        <v>0</v>
      </c>
      <c r="N36" s="36">
        <f t="shared" si="61"/>
        <v>0</v>
      </c>
      <c r="O36" s="40">
        <f t="shared" si="62"/>
        <v>0</v>
      </c>
      <c r="P36" s="116">
        <f t="shared" si="63"/>
        <v>453020.08</v>
      </c>
      <c r="Q36" s="117">
        <f t="shared" si="64"/>
        <v>3264.8</v>
      </c>
      <c r="R36" s="118">
        <f t="shared" si="65"/>
        <v>456284.88</v>
      </c>
      <c r="S36" s="32"/>
      <c r="T36" s="38">
        <f>+'JUL-SEP 2022'!T36+'OCT-DEC 2022'!T36+'JAN-MAR 2023'!T36+'APR-JUN 2023'!T36</f>
        <v>350895.89555857825</v>
      </c>
      <c r="U36" s="39">
        <f t="shared" si="66"/>
        <v>0.44508190231749495</v>
      </c>
      <c r="V36" s="36">
        <f>+'JUL-SEP 2022'!V36+'OCT-DEC 2022'!V36+'JAN-MAR 2023'!V36+'APR-JUN 2023'!V36</f>
        <v>940.71665937233604</v>
      </c>
      <c r="W36" s="39">
        <f t="shared" si="67"/>
        <v>3.9783668109022998E-3</v>
      </c>
      <c r="X36" s="36">
        <f t="shared" si="68"/>
        <v>351836.61221795058</v>
      </c>
      <c r="Y36" s="40">
        <f t="shared" si="69"/>
        <v>0.34330781614154615</v>
      </c>
      <c r="Z36" s="244">
        <f>+'OCT-DEC 2022'!Z36+'JUL-SEP 2022'!Z36+'JAN-MAR 2023'!Z36+'APR-JUN 2023'!Z36</f>
        <v>0</v>
      </c>
      <c r="AA36" s="39">
        <f t="shared" si="70"/>
        <v>0</v>
      </c>
      <c r="AB36" s="36">
        <f>+'OCT-DEC 2022'!AB36+'JUL-SEP 2022'!AB36+'JAN-MAR 2023'!AB36+'APR-JUN 2023'!AB36</f>
        <v>0</v>
      </c>
      <c r="AC36" s="39">
        <f t="shared" si="71"/>
        <v>0</v>
      </c>
      <c r="AD36" s="36">
        <f t="shared" si="72"/>
        <v>0</v>
      </c>
      <c r="AE36" s="40">
        <f t="shared" si="73"/>
        <v>0</v>
      </c>
      <c r="AF36" s="116">
        <f t="shared" si="74"/>
        <v>350895.89555857825</v>
      </c>
      <c r="AG36" s="117">
        <f t="shared" si="75"/>
        <v>940.71665937233604</v>
      </c>
      <c r="AH36" s="118">
        <f t="shared" si="76"/>
        <v>351836.61221795058</v>
      </c>
      <c r="AI36" s="32"/>
      <c r="AJ36" s="35">
        <f>+'OCT-DEC 2022'!AJ36+'JUL-SEP 2022'!AJ36+'JAN-MAR 2023'!AJ36+'APR-JUN 2023'!AJ36</f>
        <v>759017.86863249005</v>
      </c>
      <c r="AK36" s="39">
        <f t="shared" si="77"/>
        <v>3.1341904404589687</v>
      </c>
      <c r="AL36" s="36">
        <f>+'OCT-DEC 2022'!AL36+'JUL-SEP 2022'!AL36+'JAN-MAR 2023'!AL36+'APR-JUN 2023'!AL36</f>
        <v>944.70663374325545</v>
      </c>
      <c r="AM36" s="39">
        <f t="shared" si="78"/>
        <v>8.8839650939195585E-3</v>
      </c>
      <c r="AN36" s="36">
        <f t="shared" si="79"/>
        <v>759962.5752662333</v>
      </c>
      <c r="AO36" s="40">
        <f t="shared" si="80"/>
        <v>2.180592901608907</v>
      </c>
      <c r="AP36" s="36">
        <f>+'OCT-DEC 2022'!AP36+'JUL-SEP 2022'!AP36+'JAN-MAR 2023'!AP36+'APR-JUN 2023'!AP36</f>
        <v>0</v>
      </c>
      <c r="AQ36" s="39">
        <f t="shared" si="81"/>
        <v>0</v>
      </c>
      <c r="AR36" s="36">
        <f>+'OCT-DEC 2022'!AR36+'JUL-SEP 2022'!AR36+'JAN-MAR 2023'!AR36+'APR-JUN 2023'!AR36</f>
        <v>0</v>
      </c>
      <c r="AS36" s="39">
        <f t="shared" si="82"/>
        <v>0</v>
      </c>
      <c r="AT36" s="36">
        <f t="shared" si="83"/>
        <v>0</v>
      </c>
      <c r="AU36" s="40">
        <f t="shared" si="84"/>
        <v>0</v>
      </c>
      <c r="AV36" s="116">
        <f t="shared" si="85"/>
        <v>759017.86863249005</v>
      </c>
      <c r="AW36" s="117">
        <f t="shared" si="86"/>
        <v>944.70663374325545</v>
      </c>
      <c r="AX36" s="118">
        <f t="shared" si="87"/>
        <v>759962.5752662333</v>
      </c>
      <c r="AY36" s="32"/>
      <c r="AZ36" s="35">
        <f>+'OCT-DEC 2022'!AZ36+'JUL-SEP 2022'!AZ36+'JAN-MAR 2023'!AZ36+'APR-JUN 2023'!AZ36</f>
        <v>658307.13925672532</v>
      </c>
      <c r="BA36" s="39">
        <f t="shared" si="134"/>
        <v>1.4863293037306287</v>
      </c>
      <c r="BB36" s="36">
        <f>+'OCT-DEC 2022'!BB36+'JUL-SEP 2022'!BB36+'JAN-MAR 2023'!BB36+'APR-JUN 2023'!BB36</f>
        <v>857.72706067924332</v>
      </c>
      <c r="BC36" s="39">
        <f t="shared" si="135"/>
        <v>6.227959662793478E-3</v>
      </c>
      <c r="BD36" s="36">
        <f t="shared" si="88"/>
        <v>659164.86631740455</v>
      </c>
      <c r="BE36" s="40">
        <v>2.7291832266433618</v>
      </c>
      <c r="BF36" s="38">
        <f>+'OCT-DEC 2022'!BF36+'JUL-SEP 2022'!BF36+'JAN-MAR 2023'!BF36+'APR-JUN 2023'!BF36</f>
        <v>0</v>
      </c>
      <c r="BG36" s="39">
        <v>0</v>
      </c>
      <c r="BH36" s="36">
        <f>+'OCT-DEC 2022'!BH36+'JUL-SEP 2022'!BH36+'JAN-MAR 2023'!BH36+'APR-JUN 2023'!BH36</f>
        <v>0</v>
      </c>
      <c r="BI36" s="39">
        <v>0</v>
      </c>
      <c r="BJ36" s="36">
        <f t="shared" si="92"/>
        <v>0</v>
      </c>
      <c r="BK36" s="40">
        <f t="shared" si="93"/>
        <v>0</v>
      </c>
      <c r="BL36" s="116">
        <f t="shared" si="94"/>
        <v>658307.13925672532</v>
      </c>
      <c r="BM36" s="117">
        <f t="shared" si="95"/>
        <v>857.72706067924332</v>
      </c>
      <c r="BN36" s="118">
        <f t="shared" si="96"/>
        <v>659164.86631740455</v>
      </c>
      <c r="BO36" s="32"/>
      <c r="BP36" s="35">
        <f>+'OCT-DEC 2022'!BP36+'JUL-SEP 2022'!BP36+'JAN-MAR 2023'!BP36+'APR-JUN 2023'!BP36</f>
        <v>1276985.7427902804</v>
      </c>
      <c r="BQ36" s="39">
        <v>4.872569847544697</v>
      </c>
      <c r="BR36" s="36">
        <f>+'OCT-DEC 2022'!BR36+'JUL-SEP 2022'!BR36+'JAN-MAR 2023'!BR36+'APR-JUN 2023'!BR36</f>
        <v>13250.688421590814</v>
      </c>
      <c r="BS36" s="39">
        <v>1.6278598256125879E-2</v>
      </c>
      <c r="BT36" s="36">
        <f t="shared" si="99"/>
        <v>1290236.4312118711</v>
      </c>
      <c r="BU36" s="40">
        <v>4.2738044248981195</v>
      </c>
      <c r="BV36" s="38">
        <f>+'OCT-DEC 2022'!BV36+'JUL-SEP 2022'!BV36+'JAN-MAR 2023'!BV36+'APR-JUN 2023'!BV36</f>
        <v>0</v>
      </c>
      <c r="BW36" s="39">
        <f t="shared" si="101"/>
        <v>0</v>
      </c>
      <c r="BX36" s="36">
        <f>+'OCT-DEC 2022'!BX36+'JUL-SEP 2022'!BX36+'JAN-MAR 2023'!BX36+'APR-JUN 2023'!BX36</f>
        <v>0</v>
      </c>
      <c r="BY36" s="39">
        <f t="shared" si="102"/>
        <v>0</v>
      </c>
      <c r="BZ36" s="36">
        <f t="shared" si="103"/>
        <v>0</v>
      </c>
      <c r="CA36" s="40">
        <f t="shared" si="104"/>
        <v>0</v>
      </c>
      <c r="CB36" s="116">
        <f t="shared" si="105"/>
        <v>1276985.7427902804</v>
      </c>
      <c r="CC36" s="117">
        <f t="shared" si="106"/>
        <v>13250.688421590814</v>
      </c>
      <c r="CD36" s="118">
        <f t="shared" si="107"/>
        <v>1290236.4312118711</v>
      </c>
      <c r="CE36" s="32"/>
      <c r="CF36" s="35">
        <f>+'OCT-DEC 2022'!CF36+'JUL-SEP 2022'!CF36+'JAN-MAR 2023'!CF36+'APR-JUN 2023'!CF36</f>
        <v>743741.80999999982</v>
      </c>
      <c r="CG36" s="39">
        <f t="shared" si="108"/>
        <v>1.4821272122549105</v>
      </c>
      <c r="CH36" s="36">
        <f>+'OCT-DEC 2022'!CH36+'JUL-SEP 2022'!CH36+'JAN-MAR 2023'!CH36+'APR-JUN 2023'!CH36</f>
        <v>10150.219999999999</v>
      </c>
      <c r="CI36" s="39">
        <f t="shared" si="109"/>
        <v>9.6089479613378395E-2</v>
      </c>
      <c r="CJ36" s="36">
        <f t="shared" si="110"/>
        <v>753892.0299999998</v>
      </c>
      <c r="CK36" s="40">
        <f t="shared" si="111"/>
        <v>1.2410971124720134</v>
      </c>
      <c r="CL36" s="38">
        <f>+'OCT-DEC 2022'!CL36+'JUL-SEP 2022'!CL36+'JAN-MAR 2023'!CL36+'APR-JUN 2023'!CL36</f>
        <v>0</v>
      </c>
      <c r="CM36" s="39">
        <f t="shared" si="112"/>
        <v>0</v>
      </c>
      <c r="CN36" s="36">
        <f>+'OCT-DEC 2022'!CN36+'JUL-SEP 2022'!CN36+'JAN-MAR 2023'!CN36+'APR-JUN 2023'!CN36</f>
        <v>0</v>
      </c>
      <c r="CO36" s="39">
        <f t="shared" si="113"/>
        <v>0</v>
      </c>
      <c r="CP36" s="36">
        <f t="shared" si="114"/>
        <v>0</v>
      </c>
      <c r="CQ36" s="40">
        <f t="shared" si="115"/>
        <v>0</v>
      </c>
      <c r="CR36" s="116">
        <f t="shared" si="116"/>
        <v>743741.80999999982</v>
      </c>
      <c r="CS36" s="117">
        <f t="shared" si="117"/>
        <v>10150.219999999999</v>
      </c>
      <c r="CT36" s="118">
        <f t="shared" si="118"/>
        <v>753892.0299999998</v>
      </c>
      <c r="CU36" s="32"/>
      <c r="CV36" s="38">
        <f t="shared" si="119"/>
        <v>4241968.5362380743</v>
      </c>
      <c r="CW36" s="39">
        <f t="shared" si="120"/>
        <v>1.5109833080835087</v>
      </c>
      <c r="CX36" s="39">
        <f t="shared" si="121"/>
        <v>29408.858775385648</v>
      </c>
      <c r="CY36" s="39">
        <f t="shared" si="122"/>
        <v>3.6752326415545163E-2</v>
      </c>
      <c r="CZ36" s="36">
        <f t="shared" si="123"/>
        <v>4271377.39501346</v>
      </c>
      <c r="DA36" s="40">
        <f t="shared" si="124"/>
        <v>1.1839899438804702</v>
      </c>
      <c r="DB36" s="38">
        <f t="shared" si="125"/>
        <v>0</v>
      </c>
      <c r="DC36" s="39">
        <f t="shared" si="126"/>
        <v>0</v>
      </c>
      <c r="DD36" s="36">
        <f t="shared" si="127"/>
        <v>0</v>
      </c>
      <c r="DE36" s="39">
        <f t="shared" si="128"/>
        <v>0</v>
      </c>
      <c r="DF36" s="36">
        <f t="shared" si="129"/>
        <v>0</v>
      </c>
      <c r="DG36" s="40">
        <f t="shared" si="130"/>
        <v>0</v>
      </c>
      <c r="DH36" s="152"/>
      <c r="DI36" s="161" t="s">
        <v>34</v>
      </c>
      <c r="DJ36" s="38">
        <f t="shared" si="131"/>
        <v>4271377.39501346</v>
      </c>
      <c r="DK36" s="36">
        <f t="shared" si="132"/>
        <v>0</v>
      </c>
      <c r="DL36" s="37">
        <f t="shared" si="133"/>
        <v>4271377.39501346</v>
      </c>
      <c r="DM36"/>
    </row>
    <row r="37" spans="1:117" s="19" customFormat="1" ht="15.75">
      <c r="A37" s="26">
        <v>25</v>
      </c>
      <c r="B37" s="26" t="s">
        <v>35</v>
      </c>
      <c r="C37" s="34"/>
      <c r="D37" s="35">
        <f>+'JUL-SEP 2022'!D37+'OCT-DEC 2022'!D37+'JAN-MAR 2023'!D37+'APR-JUN 2023'!D37</f>
        <v>161896.96000000002</v>
      </c>
      <c r="E37" s="39">
        <f t="shared" si="55"/>
        <v>0.36753499480129131</v>
      </c>
      <c r="F37" s="36">
        <f>+'JUL-SEP 2022'!F37+'OCT-DEC 2022'!F37+'JAN-MAR 2023'!F37+'APR-JUN 2023'!F37</f>
        <v>3655.2899999999995</v>
      </c>
      <c r="G37" s="39">
        <f t="shared" si="56"/>
        <v>2.9293172948238137E-2</v>
      </c>
      <c r="H37" s="36">
        <f t="shared" si="57"/>
        <v>165552.25000000003</v>
      </c>
      <c r="I37" s="202">
        <f t="shared" si="58"/>
        <v>0.2928692481739042</v>
      </c>
      <c r="J37" s="38">
        <f>+'JUL-SEP 2022'!J37+'OCT-DEC 2022'!J37+'JAN-MAR 2023'!J37+'APR-JUN 2023'!J37</f>
        <v>0</v>
      </c>
      <c r="K37" s="39">
        <f t="shared" si="59"/>
        <v>0</v>
      </c>
      <c r="L37" s="36">
        <f>+'JUL-SEP 2022'!L37+'OCT-DEC 2022'!L37+'JAN-MAR 2023'!L37+'APR-JUN 2023'!L37</f>
        <v>0</v>
      </c>
      <c r="M37" s="39">
        <f t="shared" si="60"/>
        <v>0</v>
      </c>
      <c r="N37" s="36">
        <f t="shared" si="61"/>
        <v>0</v>
      </c>
      <c r="O37" s="40">
        <f t="shared" si="62"/>
        <v>0</v>
      </c>
      <c r="P37" s="116">
        <f t="shared" si="63"/>
        <v>161896.96000000002</v>
      </c>
      <c r="Q37" s="117">
        <f t="shared" si="64"/>
        <v>3655.2899999999995</v>
      </c>
      <c r="R37" s="118">
        <f t="shared" si="65"/>
        <v>165552.25000000003</v>
      </c>
      <c r="S37" s="32"/>
      <c r="T37" s="38">
        <f>+'JUL-SEP 2022'!T37+'OCT-DEC 2022'!T37+'JAN-MAR 2023'!T37+'APR-JUN 2023'!T37</f>
        <v>1978798.1627551347</v>
      </c>
      <c r="U37" s="39">
        <f t="shared" si="66"/>
        <v>2.5099388785366727</v>
      </c>
      <c r="V37" s="36">
        <f>+'JUL-SEP 2022'!V37+'OCT-DEC 2022'!V37+'JAN-MAR 2023'!V37+'APR-JUN 2023'!V37</f>
        <v>97246.278682253396</v>
      </c>
      <c r="W37" s="39">
        <f t="shared" si="67"/>
        <v>0.41126237506133606</v>
      </c>
      <c r="X37" s="36">
        <f t="shared" si="68"/>
        <v>2076044.4414373881</v>
      </c>
      <c r="Y37" s="40">
        <f t="shared" si="69"/>
        <v>2.0257194920952655</v>
      </c>
      <c r="Z37" s="244">
        <f>+'OCT-DEC 2022'!Z37+'JUL-SEP 2022'!Z37+'JAN-MAR 2023'!Z37+'APR-JUN 2023'!Z37</f>
        <v>0</v>
      </c>
      <c r="AA37" s="39">
        <f t="shared" si="70"/>
        <v>0</v>
      </c>
      <c r="AB37" s="36">
        <f>+'OCT-DEC 2022'!AB37+'JUL-SEP 2022'!AB37+'JAN-MAR 2023'!AB37+'APR-JUN 2023'!AB37</f>
        <v>0</v>
      </c>
      <c r="AC37" s="39">
        <f t="shared" si="71"/>
        <v>0</v>
      </c>
      <c r="AD37" s="36">
        <f t="shared" si="72"/>
        <v>0</v>
      </c>
      <c r="AE37" s="40">
        <f t="shared" si="73"/>
        <v>0</v>
      </c>
      <c r="AF37" s="116">
        <f t="shared" si="74"/>
        <v>1978798.1627551347</v>
      </c>
      <c r="AG37" s="117">
        <f t="shared" si="75"/>
        <v>97246.278682253396</v>
      </c>
      <c r="AH37" s="118">
        <f t="shared" si="76"/>
        <v>2076044.4414373881</v>
      </c>
      <c r="AI37" s="32"/>
      <c r="AJ37" s="35">
        <f>+'OCT-DEC 2022'!AJ37+'JUL-SEP 2022'!AJ37+'JAN-MAR 2023'!AJ37+'APR-JUN 2023'!AJ37</f>
        <v>3190988.3557461426</v>
      </c>
      <c r="AK37" s="39">
        <f t="shared" si="77"/>
        <v>13.176455540123682</v>
      </c>
      <c r="AL37" s="36">
        <f>+'OCT-DEC 2022'!AL37+'JUL-SEP 2022'!AL37+'JAN-MAR 2023'!AL37+'APR-JUN 2023'!AL37</f>
        <v>54437.480652311853</v>
      </c>
      <c r="AM37" s="39">
        <f t="shared" si="78"/>
        <v>0.5119268359530692</v>
      </c>
      <c r="AN37" s="36">
        <f t="shared" si="79"/>
        <v>3245425.8363984544</v>
      </c>
      <c r="AO37" s="40">
        <f t="shared" si="80"/>
        <v>9.3122382231380172</v>
      </c>
      <c r="AP37" s="36">
        <f>+'OCT-DEC 2022'!AP37+'JUL-SEP 2022'!AP37+'JAN-MAR 2023'!AP37+'APR-JUN 2023'!AP37</f>
        <v>0</v>
      </c>
      <c r="AQ37" s="39">
        <f t="shared" si="81"/>
        <v>0</v>
      </c>
      <c r="AR37" s="36">
        <f>+'OCT-DEC 2022'!AR37+'JUL-SEP 2022'!AR37+'JAN-MAR 2023'!AR37+'APR-JUN 2023'!AR37</f>
        <v>0</v>
      </c>
      <c r="AS37" s="39">
        <f t="shared" si="82"/>
        <v>0</v>
      </c>
      <c r="AT37" s="36">
        <f t="shared" si="83"/>
        <v>0</v>
      </c>
      <c r="AU37" s="40">
        <f t="shared" si="84"/>
        <v>0</v>
      </c>
      <c r="AV37" s="116">
        <f t="shared" si="85"/>
        <v>3190988.3557461426</v>
      </c>
      <c r="AW37" s="117">
        <f t="shared" si="86"/>
        <v>54437.480652311853</v>
      </c>
      <c r="AX37" s="118">
        <f t="shared" si="87"/>
        <v>3245425.8363984544</v>
      </c>
      <c r="AY37" s="32"/>
      <c r="AZ37" s="35">
        <f>+'OCT-DEC 2022'!AZ37+'JUL-SEP 2022'!AZ37+'JAN-MAR 2023'!AZ37+'APR-JUN 2023'!AZ37</f>
        <v>2646576.1139730271</v>
      </c>
      <c r="BA37" s="39">
        <f t="shared" si="134"/>
        <v>5.9754533988390977</v>
      </c>
      <c r="BB37" s="36">
        <f>+'OCT-DEC 2022'!BB37+'JUL-SEP 2022'!BB37+'JAN-MAR 2023'!BB37+'APR-JUN 2023'!BB37</f>
        <v>156249.01455659943</v>
      </c>
      <c r="BC37" s="39">
        <f t="shared" si="135"/>
        <v>1.1345247277602666</v>
      </c>
      <c r="BD37" s="36">
        <f t="shared" si="88"/>
        <v>2802825.1285296264</v>
      </c>
      <c r="BE37" s="40">
        <v>11.514872870714669</v>
      </c>
      <c r="BF37" s="38">
        <f>+'OCT-DEC 2022'!BF37+'JUL-SEP 2022'!BF37+'JAN-MAR 2023'!BF37+'APR-JUN 2023'!BF37</f>
        <v>0</v>
      </c>
      <c r="BG37" s="39">
        <v>0</v>
      </c>
      <c r="BH37" s="36">
        <f>+'OCT-DEC 2022'!BH37+'JUL-SEP 2022'!BH37+'JAN-MAR 2023'!BH37+'APR-JUN 2023'!BH37</f>
        <v>0</v>
      </c>
      <c r="BI37" s="39">
        <v>0</v>
      </c>
      <c r="BJ37" s="36">
        <f t="shared" si="92"/>
        <v>0</v>
      </c>
      <c r="BK37" s="40">
        <f t="shared" si="93"/>
        <v>0</v>
      </c>
      <c r="BL37" s="116">
        <f t="shared" si="94"/>
        <v>2646576.1139730271</v>
      </c>
      <c r="BM37" s="117">
        <f t="shared" si="95"/>
        <v>156249.01455659943</v>
      </c>
      <c r="BN37" s="118">
        <f t="shared" si="96"/>
        <v>2802825.1285296264</v>
      </c>
      <c r="BO37" s="32"/>
      <c r="BP37" s="35">
        <f>+'OCT-DEC 2022'!BP37+'JUL-SEP 2022'!BP37+'JAN-MAR 2023'!BP37+'APR-JUN 2023'!BP37</f>
        <v>7682039.3772147316</v>
      </c>
      <c r="BQ37" s="39">
        <v>15.262557340954244</v>
      </c>
      <c r="BR37" s="36">
        <f>+'OCT-DEC 2022'!BR37+'JUL-SEP 2022'!BR37+'JAN-MAR 2023'!BR37+'APR-JUN 2023'!BR37</f>
        <v>397691.30785430619</v>
      </c>
      <c r="BS37" s="39">
        <v>0.41756562274167891</v>
      </c>
      <c r="BT37" s="36">
        <f t="shared" si="99"/>
        <v>8079730.6850690376</v>
      </c>
      <c r="BU37" s="40">
        <v>13.432216596534795</v>
      </c>
      <c r="BV37" s="38">
        <f>+'OCT-DEC 2022'!BV37+'JUL-SEP 2022'!BV37+'JAN-MAR 2023'!BV37+'APR-JUN 2023'!BV37</f>
        <v>5606.6879001150301</v>
      </c>
      <c r="BW37" s="39">
        <f t="shared" si="101"/>
        <v>4.4521126280560094E-3</v>
      </c>
      <c r="BX37" s="36">
        <f>+'OCT-DEC 2022'!BX37+'JUL-SEP 2022'!BX37+'JAN-MAR 2023'!BX37+'APR-JUN 2023'!BX37</f>
        <v>52516.547726429912</v>
      </c>
      <c r="BY37" s="39">
        <f t="shared" si="102"/>
        <v>6.0680362311031459E-2</v>
      </c>
      <c r="BZ37" s="36">
        <f t="shared" si="103"/>
        <v>58123.235626544942</v>
      </c>
      <c r="CA37" s="40">
        <f t="shared" si="104"/>
        <v>2.7354762685956824E-2</v>
      </c>
      <c r="CB37" s="116">
        <f t="shared" si="105"/>
        <v>7687646.0651148465</v>
      </c>
      <c r="CC37" s="117">
        <f t="shared" si="106"/>
        <v>450207.85558073607</v>
      </c>
      <c r="CD37" s="118">
        <f t="shared" si="107"/>
        <v>8137853.9206955824</v>
      </c>
      <c r="CE37" s="32"/>
      <c r="CF37" s="35">
        <f>+'OCT-DEC 2022'!CF37+'JUL-SEP 2022'!CF37+'JAN-MAR 2023'!CF37+'APR-JUN 2023'!CF37</f>
        <v>2759352.6599999955</v>
      </c>
      <c r="CG37" s="39">
        <f t="shared" si="108"/>
        <v>5.4988325392033106</v>
      </c>
      <c r="CH37" s="36">
        <f>+'OCT-DEC 2022'!CH37+'JUL-SEP 2022'!CH37+'JAN-MAR 2023'!CH37+'APR-JUN 2023'!CH37</f>
        <v>268662.46000000002</v>
      </c>
      <c r="CI37" s="39">
        <f t="shared" si="109"/>
        <v>2.5433572841820267</v>
      </c>
      <c r="CJ37" s="36">
        <f t="shared" si="110"/>
        <v>3028015.1199999955</v>
      </c>
      <c r="CK37" s="40">
        <f t="shared" si="111"/>
        <v>4.9848793625707817</v>
      </c>
      <c r="CL37" s="38">
        <f>+'OCT-DEC 2022'!CL37+'JUL-SEP 2022'!CL37+'JAN-MAR 2023'!CL37+'APR-JUN 2023'!CL37</f>
        <v>0</v>
      </c>
      <c r="CM37" s="39">
        <f t="shared" si="112"/>
        <v>0</v>
      </c>
      <c r="CN37" s="36">
        <f>+'OCT-DEC 2022'!CN37+'JUL-SEP 2022'!CN37+'JAN-MAR 2023'!CN37+'APR-JUN 2023'!CN37</f>
        <v>0</v>
      </c>
      <c r="CO37" s="39">
        <f t="shared" si="113"/>
        <v>0</v>
      </c>
      <c r="CP37" s="36">
        <f t="shared" si="114"/>
        <v>0</v>
      </c>
      <c r="CQ37" s="40">
        <f t="shared" si="115"/>
        <v>0</v>
      </c>
      <c r="CR37" s="116">
        <f t="shared" si="116"/>
        <v>2759352.6599999955</v>
      </c>
      <c r="CS37" s="117">
        <f t="shared" si="117"/>
        <v>268662.46000000002</v>
      </c>
      <c r="CT37" s="118">
        <f t="shared" si="118"/>
        <v>3028015.1199999955</v>
      </c>
      <c r="CU37" s="32"/>
      <c r="CV37" s="38">
        <f t="shared" si="119"/>
        <v>18419651.62968903</v>
      </c>
      <c r="CW37" s="39">
        <f t="shared" si="120"/>
        <v>6.5610543584690335</v>
      </c>
      <c r="CX37" s="39">
        <f t="shared" si="121"/>
        <v>977941.83174547087</v>
      </c>
      <c r="CY37" s="39">
        <f t="shared" si="122"/>
        <v>1.2221364212135897</v>
      </c>
      <c r="CZ37" s="36">
        <f t="shared" si="123"/>
        <v>19397593.461434502</v>
      </c>
      <c r="DA37" s="40">
        <f t="shared" si="124"/>
        <v>5.3768500111069297</v>
      </c>
      <c r="DB37" s="38">
        <f t="shared" si="125"/>
        <v>5606.6879001150301</v>
      </c>
      <c r="DC37" s="39">
        <f t="shared" si="126"/>
        <v>4.5027171560760602E-4</v>
      </c>
      <c r="DD37" s="36">
        <f t="shared" si="127"/>
        <v>52516.547726429912</v>
      </c>
      <c r="DE37" s="39">
        <f t="shared" si="128"/>
        <v>7.3264765067728131E-3</v>
      </c>
      <c r="DF37" s="36">
        <f t="shared" si="129"/>
        <v>58123.235626544942</v>
      </c>
      <c r="DG37" s="40">
        <f t="shared" si="130"/>
        <v>2.96247282019016E-3</v>
      </c>
      <c r="DH37" s="152"/>
      <c r="DI37" s="161" t="s">
        <v>35</v>
      </c>
      <c r="DJ37" s="38">
        <f t="shared" si="131"/>
        <v>19397593.461434502</v>
      </c>
      <c r="DK37" s="36">
        <f t="shared" si="132"/>
        <v>58123.235626544942</v>
      </c>
      <c r="DL37" s="37">
        <f t="shared" si="133"/>
        <v>19455716.697061047</v>
      </c>
      <c r="DM37"/>
    </row>
    <row r="38" spans="1:117" s="19" customFormat="1" ht="15.75">
      <c r="A38" s="26">
        <v>26</v>
      </c>
      <c r="B38" s="26" t="s">
        <v>36</v>
      </c>
      <c r="C38" s="34"/>
      <c r="D38" s="35">
        <f>+'JUL-SEP 2022'!D38+'OCT-DEC 2022'!D38+'JAN-MAR 2023'!D38+'APR-JUN 2023'!D38</f>
        <v>879420.94</v>
      </c>
      <c r="E38" s="39">
        <f t="shared" si="55"/>
        <v>1.9964424941088867</v>
      </c>
      <c r="F38" s="36">
        <f>+'JUL-SEP 2022'!F38+'OCT-DEC 2022'!F38+'JAN-MAR 2023'!F38+'APR-JUN 2023'!F38</f>
        <v>16202.769999999999</v>
      </c>
      <c r="G38" s="39">
        <f t="shared" si="56"/>
        <v>0.12984757539087854</v>
      </c>
      <c r="H38" s="36">
        <f t="shared" si="57"/>
        <v>895623.71</v>
      </c>
      <c r="I38" s="202">
        <f t="shared" si="58"/>
        <v>1.5843979323411352</v>
      </c>
      <c r="J38" s="38">
        <f>+'JUL-SEP 2022'!J38+'OCT-DEC 2022'!J38+'JAN-MAR 2023'!J38+'APR-JUN 2023'!J38</f>
        <v>0</v>
      </c>
      <c r="K38" s="39">
        <f t="shared" si="59"/>
        <v>0</v>
      </c>
      <c r="L38" s="36">
        <f>+'JUL-SEP 2022'!L38+'OCT-DEC 2022'!L38+'JAN-MAR 2023'!L38+'APR-JUN 2023'!L38</f>
        <v>0</v>
      </c>
      <c r="M38" s="39">
        <f t="shared" si="60"/>
        <v>0</v>
      </c>
      <c r="N38" s="36">
        <f t="shared" si="61"/>
        <v>0</v>
      </c>
      <c r="O38" s="40">
        <f t="shared" si="62"/>
        <v>0</v>
      </c>
      <c r="P38" s="116">
        <f t="shared" si="63"/>
        <v>879420.94</v>
      </c>
      <c r="Q38" s="117">
        <f t="shared" si="64"/>
        <v>16202.769999999999</v>
      </c>
      <c r="R38" s="118">
        <f t="shared" si="65"/>
        <v>895623.71</v>
      </c>
      <c r="S38" s="32"/>
      <c r="T38" s="38">
        <f>+'JUL-SEP 2022'!T38+'OCT-DEC 2022'!T38+'JAN-MAR 2023'!T38+'APR-JUN 2023'!T38</f>
        <v>643224.73555693985</v>
      </c>
      <c r="U38" s="39">
        <f t="shared" si="66"/>
        <v>0.81587642529594029</v>
      </c>
      <c r="V38" s="36">
        <f>+'JUL-SEP 2022'!V38+'OCT-DEC 2022'!V38+'JAN-MAR 2023'!V38+'APR-JUN 2023'!V38</f>
        <v>29576.160252390742</v>
      </c>
      <c r="W38" s="39">
        <f t="shared" si="67"/>
        <v>0.12507997298628401</v>
      </c>
      <c r="X38" s="36">
        <f t="shared" si="68"/>
        <v>672800.89580933063</v>
      </c>
      <c r="Y38" s="40">
        <f t="shared" si="69"/>
        <v>0.65649167317270118</v>
      </c>
      <c r="Z38" s="244">
        <f>+'OCT-DEC 2022'!Z38+'JUL-SEP 2022'!Z38+'JAN-MAR 2023'!Z38+'APR-JUN 2023'!Z38</f>
        <v>0</v>
      </c>
      <c r="AA38" s="39">
        <f t="shared" si="70"/>
        <v>0</v>
      </c>
      <c r="AB38" s="36">
        <f>+'OCT-DEC 2022'!AB38+'JUL-SEP 2022'!AB38+'JAN-MAR 2023'!AB38+'APR-JUN 2023'!AB38</f>
        <v>0</v>
      </c>
      <c r="AC38" s="39">
        <f t="shared" si="71"/>
        <v>0</v>
      </c>
      <c r="AD38" s="36">
        <f t="shared" si="72"/>
        <v>0</v>
      </c>
      <c r="AE38" s="40">
        <f t="shared" si="73"/>
        <v>0</v>
      </c>
      <c r="AF38" s="116">
        <f t="shared" si="74"/>
        <v>643224.73555693985</v>
      </c>
      <c r="AG38" s="117">
        <f t="shared" si="75"/>
        <v>29576.160252390742</v>
      </c>
      <c r="AH38" s="118">
        <f t="shared" si="76"/>
        <v>672800.89580933063</v>
      </c>
      <c r="AI38" s="32"/>
      <c r="AJ38" s="35">
        <f>+'OCT-DEC 2022'!AJ38+'JUL-SEP 2022'!AJ38+'JAN-MAR 2023'!AJ38+'APR-JUN 2023'!AJ38</f>
        <v>655497.27235124295</v>
      </c>
      <c r="AK38" s="39">
        <f t="shared" si="77"/>
        <v>2.7067258488283934</v>
      </c>
      <c r="AL38" s="36">
        <f>+'OCT-DEC 2022'!AL38+'JUL-SEP 2022'!AL38+'JAN-MAR 2023'!AL38+'APR-JUN 2023'!AL38</f>
        <v>5017.1791009227209</v>
      </c>
      <c r="AM38" s="39">
        <f t="shared" si="78"/>
        <v>4.7181254381509607E-2</v>
      </c>
      <c r="AN38" s="36">
        <f t="shared" si="79"/>
        <v>660514.45145216573</v>
      </c>
      <c r="AO38" s="40">
        <f t="shared" si="80"/>
        <v>1.8952421752375332</v>
      </c>
      <c r="AP38" s="36">
        <f>+'OCT-DEC 2022'!AP38+'JUL-SEP 2022'!AP38+'JAN-MAR 2023'!AP38+'APR-JUN 2023'!AP38</f>
        <v>0</v>
      </c>
      <c r="AQ38" s="39">
        <f t="shared" si="81"/>
        <v>0</v>
      </c>
      <c r="AR38" s="36">
        <f>+'OCT-DEC 2022'!AR38+'JUL-SEP 2022'!AR38+'JAN-MAR 2023'!AR38+'APR-JUN 2023'!AR38</f>
        <v>0</v>
      </c>
      <c r="AS38" s="39">
        <f t="shared" si="82"/>
        <v>0</v>
      </c>
      <c r="AT38" s="36">
        <f t="shared" si="83"/>
        <v>0</v>
      </c>
      <c r="AU38" s="40">
        <f t="shared" si="84"/>
        <v>0</v>
      </c>
      <c r="AV38" s="116">
        <f t="shared" si="85"/>
        <v>655497.27235124295</v>
      </c>
      <c r="AW38" s="117">
        <f t="shared" si="86"/>
        <v>5017.1791009227209</v>
      </c>
      <c r="AX38" s="118">
        <f t="shared" si="87"/>
        <v>660514.45145216573</v>
      </c>
      <c r="AY38" s="32"/>
      <c r="AZ38" s="35">
        <f>+'OCT-DEC 2022'!AZ38+'JUL-SEP 2022'!AZ38+'JAN-MAR 2023'!AZ38+'APR-JUN 2023'!AZ38</f>
        <v>2466038.3052514168</v>
      </c>
      <c r="BA38" s="39">
        <f t="shared" si="134"/>
        <v>5.567834189609167</v>
      </c>
      <c r="BB38" s="36">
        <f>+'OCT-DEC 2022'!BB38+'JUL-SEP 2022'!BB38+'JAN-MAR 2023'!BB38+'APR-JUN 2023'!BB38</f>
        <v>101221.90940081546</v>
      </c>
      <c r="BC38" s="39">
        <f t="shared" si="135"/>
        <v>0.73497269427408451</v>
      </c>
      <c r="BD38" s="36">
        <f t="shared" si="88"/>
        <v>2567260.2146522324</v>
      </c>
      <c r="BE38" s="40">
        <v>9.9477363918906256</v>
      </c>
      <c r="BF38" s="38">
        <f>+'OCT-DEC 2022'!BF38+'JUL-SEP 2022'!BF38+'JAN-MAR 2023'!BF38+'APR-JUN 2023'!BF38</f>
        <v>0</v>
      </c>
      <c r="BG38" s="39">
        <v>0</v>
      </c>
      <c r="BH38" s="36">
        <f>+'OCT-DEC 2022'!BH38+'JUL-SEP 2022'!BH38+'JAN-MAR 2023'!BH38+'APR-JUN 2023'!BH38</f>
        <v>0</v>
      </c>
      <c r="BI38" s="39">
        <v>0</v>
      </c>
      <c r="BJ38" s="36">
        <f t="shared" si="92"/>
        <v>0</v>
      </c>
      <c r="BK38" s="40">
        <f t="shared" si="93"/>
        <v>0</v>
      </c>
      <c r="BL38" s="116">
        <f t="shared" si="94"/>
        <v>2466038.3052514168</v>
      </c>
      <c r="BM38" s="117">
        <f t="shared" si="95"/>
        <v>101221.90940081546</v>
      </c>
      <c r="BN38" s="118">
        <f t="shared" si="96"/>
        <v>2567260.2146522324</v>
      </c>
      <c r="BO38" s="32"/>
      <c r="BP38" s="35">
        <f>+'OCT-DEC 2022'!BP38+'JUL-SEP 2022'!BP38+'JAN-MAR 2023'!BP38+'APR-JUN 2023'!BP38</f>
        <v>1426743.5347996489</v>
      </c>
      <c r="BQ38" s="39">
        <v>3.1205601084910173</v>
      </c>
      <c r="BR38" s="36">
        <f>+'OCT-DEC 2022'!BR38+'JUL-SEP 2022'!BR38+'JAN-MAR 2023'!BR38+'APR-JUN 2023'!BR38</f>
        <v>71989.060913623369</v>
      </c>
      <c r="BS38" s="39">
        <v>6.3808491857587885E-2</v>
      </c>
      <c r="BT38" s="36">
        <f t="shared" si="99"/>
        <v>1498732.5957132722</v>
      </c>
      <c r="BU38" s="40">
        <v>2.7436722573088512</v>
      </c>
      <c r="BV38" s="38">
        <f>+'OCT-DEC 2022'!BV38+'JUL-SEP 2022'!BV38+'JAN-MAR 2023'!BV38+'APR-JUN 2023'!BV38</f>
        <v>518.91962421118023</v>
      </c>
      <c r="BW38" s="39">
        <f t="shared" si="101"/>
        <v>4.1205942849953804E-4</v>
      </c>
      <c r="BX38" s="36">
        <f>+'OCT-DEC 2022'!BX38+'JUL-SEP 2022'!BX38+'JAN-MAR 2023'!BX38+'APR-JUN 2023'!BX38</f>
        <v>5197.5692543465484</v>
      </c>
      <c r="BY38" s="39">
        <f t="shared" si="102"/>
        <v>6.0055429982443466E-3</v>
      </c>
      <c r="BZ38" s="36">
        <f t="shared" si="103"/>
        <v>5716.4888785577286</v>
      </c>
      <c r="CA38" s="40">
        <f t="shared" si="104"/>
        <v>2.6903732213841569E-3</v>
      </c>
      <c r="CB38" s="116">
        <f t="shared" si="105"/>
        <v>1427262.4544238602</v>
      </c>
      <c r="CC38" s="117">
        <f t="shared" si="106"/>
        <v>77186.63016796991</v>
      </c>
      <c r="CD38" s="118">
        <f t="shared" si="107"/>
        <v>1504449.0845918301</v>
      </c>
      <c r="CE38" s="32"/>
      <c r="CF38" s="35">
        <f>+'OCT-DEC 2022'!CF38+'JUL-SEP 2022'!CF38+'JAN-MAR 2023'!CF38+'APR-JUN 2023'!CF38</f>
        <v>6058.8700000000053</v>
      </c>
      <c r="CG38" s="39">
        <f t="shared" si="108"/>
        <v>1.2074104187466506E-2</v>
      </c>
      <c r="CH38" s="36">
        <f>+'OCT-DEC 2022'!CH38+'JUL-SEP 2022'!CH38+'JAN-MAR 2023'!CH38+'APR-JUN 2023'!CH38</f>
        <v>46.13</v>
      </c>
      <c r="CI38" s="39">
        <f t="shared" si="109"/>
        <v>4.367006522582905E-4</v>
      </c>
      <c r="CJ38" s="36">
        <f t="shared" si="110"/>
        <v>6105.0000000000055</v>
      </c>
      <c r="CK38" s="40">
        <f t="shared" si="111"/>
        <v>1.0050375345713165E-2</v>
      </c>
      <c r="CL38" s="38">
        <f>+'OCT-DEC 2022'!CL38+'JUL-SEP 2022'!CL38+'JAN-MAR 2023'!CL38+'APR-JUN 2023'!CL38</f>
        <v>0</v>
      </c>
      <c r="CM38" s="39">
        <f t="shared" si="112"/>
        <v>0</v>
      </c>
      <c r="CN38" s="36">
        <f>+'OCT-DEC 2022'!CN38+'JUL-SEP 2022'!CN38+'JAN-MAR 2023'!CN38+'APR-JUN 2023'!CN38</f>
        <v>0</v>
      </c>
      <c r="CO38" s="39">
        <f t="shared" si="113"/>
        <v>0</v>
      </c>
      <c r="CP38" s="36">
        <f t="shared" si="114"/>
        <v>0</v>
      </c>
      <c r="CQ38" s="40">
        <f t="shared" si="115"/>
        <v>0</v>
      </c>
      <c r="CR38" s="116">
        <f t="shared" si="116"/>
        <v>6058.8700000000053</v>
      </c>
      <c r="CS38" s="117">
        <f t="shared" si="117"/>
        <v>46.13</v>
      </c>
      <c r="CT38" s="118">
        <f t="shared" si="118"/>
        <v>6105.0000000000055</v>
      </c>
      <c r="CU38" s="32"/>
      <c r="CV38" s="38">
        <f t="shared" si="119"/>
        <v>6076983.6579592479</v>
      </c>
      <c r="CW38" s="39">
        <f t="shared" si="120"/>
        <v>2.1646131488791758</v>
      </c>
      <c r="CX38" s="39">
        <f t="shared" si="121"/>
        <v>224053.20966775229</v>
      </c>
      <c r="CY38" s="39">
        <f t="shared" si="122"/>
        <v>0.27999987211512695</v>
      </c>
      <c r="CZ38" s="36">
        <f t="shared" si="123"/>
        <v>6301036.8676270004</v>
      </c>
      <c r="DA38" s="40">
        <f t="shared" si="124"/>
        <v>1.7465945050886698</v>
      </c>
      <c r="DB38" s="38">
        <f t="shared" si="125"/>
        <v>518.91962421118023</v>
      </c>
      <c r="DC38" s="39">
        <f t="shared" si="126"/>
        <v>4.167430640311342E-5</v>
      </c>
      <c r="DD38" s="36">
        <f t="shared" si="127"/>
        <v>5197.5692543465484</v>
      </c>
      <c r="DE38" s="39">
        <f t="shared" si="128"/>
        <v>7.2510229028497784E-4</v>
      </c>
      <c r="DF38" s="36">
        <f t="shared" si="129"/>
        <v>5716.4888785577286</v>
      </c>
      <c r="DG38" s="40">
        <f t="shared" si="130"/>
        <v>2.9136270111418904E-4</v>
      </c>
      <c r="DH38" s="152"/>
      <c r="DI38" s="161" t="s">
        <v>36</v>
      </c>
      <c r="DJ38" s="38">
        <f t="shared" si="131"/>
        <v>6301036.8676270004</v>
      </c>
      <c r="DK38" s="36">
        <f t="shared" si="132"/>
        <v>5716.4888785577286</v>
      </c>
      <c r="DL38" s="37">
        <f t="shared" si="133"/>
        <v>6306753.3565055579</v>
      </c>
      <c r="DM38"/>
    </row>
    <row r="39" spans="1:117" s="19" customFormat="1" ht="15.75">
      <c r="A39" s="26">
        <v>27</v>
      </c>
      <c r="B39" s="26" t="s">
        <v>37</v>
      </c>
      <c r="C39" s="34"/>
      <c r="D39" s="35">
        <f>+'JUL-SEP 2022'!D39+'OCT-DEC 2022'!D39+'JAN-MAR 2023'!D39+'APR-JUN 2023'!D39</f>
        <v>843708.91999999993</v>
      </c>
      <c r="E39" s="39">
        <f t="shared" si="55"/>
        <v>1.9153698347764099</v>
      </c>
      <c r="F39" s="36">
        <f>+'JUL-SEP 2022'!F39+'OCT-DEC 2022'!F39+'JAN-MAR 2023'!F39+'APR-JUN 2023'!F39</f>
        <v>27236.2</v>
      </c>
      <c r="G39" s="39">
        <f t="shared" si="56"/>
        <v>0.21826851414054799</v>
      </c>
      <c r="H39" s="36">
        <f t="shared" si="57"/>
        <v>870945.11999999988</v>
      </c>
      <c r="I39" s="202">
        <f t="shared" si="58"/>
        <v>1.5407404157607685</v>
      </c>
      <c r="J39" s="38">
        <f>+'JUL-SEP 2022'!J39+'OCT-DEC 2022'!J39+'JAN-MAR 2023'!J39+'APR-JUN 2023'!J39</f>
        <v>0</v>
      </c>
      <c r="K39" s="39">
        <f t="shared" si="59"/>
        <v>0</v>
      </c>
      <c r="L39" s="36">
        <f>+'JUL-SEP 2022'!L39+'OCT-DEC 2022'!L39+'JAN-MAR 2023'!L39+'APR-JUN 2023'!L39</f>
        <v>0</v>
      </c>
      <c r="M39" s="39">
        <f t="shared" si="60"/>
        <v>0</v>
      </c>
      <c r="N39" s="36">
        <f t="shared" si="61"/>
        <v>0</v>
      </c>
      <c r="O39" s="40">
        <f t="shared" si="62"/>
        <v>0</v>
      </c>
      <c r="P39" s="116">
        <f t="shared" si="63"/>
        <v>843708.91999999993</v>
      </c>
      <c r="Q39" s="117">
        <f t="shared" si="64"/>
        <v>27236.2</v>
      </c>
      <c r="R39" s="118">
        <f t="shared" si="65"/>
        <v>870945.11999999988</v>
      </c>
      <c r="S39" s="32"/>
      <c r="T39" s="38">
        <f>+'JUL-SEP 2022'!T39+'OCT-DEC 2022'!T39+'JAN-MAR 2023'!T39+'APR-JUN 2023'!T39</f>
        <v>1091808.0137746437</v>
      </c>
      <c r="U39" s="39">
        <f t="shared" si="66"/>
        <v>1.3848665484181506</v>
      </c>
      <c r="V39" s="36">
        <f>+'JUL-SEP 2022'!V39+'OCT-DEC 2022'!V39+'JAN-MAR 2023'!V39+'APR-JUN 2023'!V39</f>
        <v>92599.506497597846</v>
      </c>
      <c r="W39" s="39">
        <f t="shared" si="67"/>
        <v>0.39161079979361174</v>
      </c>
      <c r="X39" s="36">
        <f t="shared" si="68"/>
        <v>1184407.5202722414</v>
      </c>
      <c r="Y39" s="40">
        <f t="shared" si="69"/>
        <v>1.1556965508592452</v>
      </c>
      <c r="Z39" s="244">
        <f>+'OCT-DEC 2022'!Z39+'JUL-SEP 2022'!Z39+'JAN-MAR 2023'!Z39+'APR-JUN 2023'!Z39</f>
        <v>0</v>
      </c>
      <c r="AA39" s="39">
        <f t="shared" si="70"/>
        <v>0</v>
      </c>
      <c r="AB39" s="36">
        <f>+'OCT-DEC 2022'!AB39+'JUL-SEP 2022'!AB39+'JAN-MAR 2023'!AB39+'APR-JUN 2023'!AB39</f>
        <v>0</v>
      </c>
      <c r="AC39" s="39">
        <f t="shared" si="71"/>
        <v>0</v>
      </c>
      <c r="AD39" s="36">
        <f t="shared" si="72"/>
        <v>0</v>
      </c>
      <c r="AE39" s="40">
        <f t="shared" si="73"/>
        <v>0</v>
      </c>
      <c r="AF39" s="116">
        <f t="shared" si="74"/>
        <v>1091808.0137746437</v>
      </c>
      <c r="AG39" s="117">
        <f t="shared" si="75"/>
        <v>92599.506497597846</v>
      </c>
      <c r="AH39" s="118">
        <f t="shared" si="76"/>
        <v>1184407.5202722414</v>
      </c>
      <c r="AI39" s="32"/>
      <c r="AJ39" s="35">
        <f>+'OCT-DEC 2022'!AJ39+'JUL-SEP 2022'!AJ39+'JAN-MAR 2023'!AJ39+'APR-JUN 2023'!AJ39</f>
        <v>1143216.1178666588</v>
      </c>
      <c r="AK39" s="39">
        <f t="shared" si="77"/>
        <v>4.7206491125852281</v>
      </c>
      <c r="AL39" s="36">
        <f>+'OCT-DEC 2022'!AL39+'JUL-SEP 2022'!AL39+'JAN-MAR 2023'!AL39+'APR-JUN 2023'!AL39</f>
        <v>7714.9457408029048</v>
      </c>
      <c r="AM39" s="39">
        <f t="shared" si="78"/>
        <v>7.2550891689200758E-2</v>
      </c>
      <c r="AN39" s="36">
        <f t="shared" si="79"/>
        <v>1150931.0636074618</v>
      </c>
      <c r="AO39" s="40">
        <f t="shared" si="80"/>
        <v>3.3024153941585972</v>
      </c>
      <c r="AP39" s="36">
        <f>+'OCT-DEC 2022'!AP39+'JUL-SEP 2022'!AP39+'JAN-MAR 2023'!AP39+'APR-JUN 2023'!AP39</f>
        <v>0</v>
      </c>
      <c r="AQ39" s="39">
        <f t="shared" si="81"/>
        <v>0</v>
      </c>
      <c r="AR39" s="36">
        <f>+'OCT-DEC 2022'!AR39+'JUL-SEP 2022'!AR39+'JAN-MAR 2023'!AR39+'APR-JUN 2023'!AR39</f>
        <v>0</v>
      </c>
      <c r="AS39" s="39">
        <f t="shared" si="82"/>
        <v>0</v>
      </c>
      <c r="AT39" s="36">
        <f t="shared" si="83"/>
        <v>0</v>
      </c>
      <c r="AU39" s="40">
        <f t="shared" si="84"/>
        <v>0</v>
      </c>
      <c r="AV39" s="116">
        <f t="shared" si="85"/>
        <v>1143216.1178666588</v>
      </c>
      <c r="AW39" s="117">
        <f t="shared" si="86"/>
        <v>7714.9457408029048</v>
      </c>
      <c r="AX39" s="118">
        <f t="shared" si="87"/>
        <v>1150931.0636074618</v>
      </c>
      <c r="AY39" s="32"/>
      <c r="AZ39" s="35">
        <f>+'OCT-DEC 2022'!AZ39+'JUL-SEP 2022'!AZ39+'JAN-MAR 2023'!AZ39+'APR-JUN 2023'!AZ39</f>
        <v>2323638.6979691801</v>
      </c>
      <c r="BA39" s="39">
        <f t="shared" si="134"/>
        <v>5.2463236111544163</v>
      </c>
      <c r="BB39" s="36">
        <f>+'OCT-DEC 2022'!BB39+'JUL-SEP 2022'!BB39+'JAN-MAR 2023'!BB39+'APR-JUN 2023'!BB39</f>
        <v>114479.50248644811</v>
      </c>
      <c r="BC39" s="39">
        <f t="shared" si="135"/>
        <v>0.83123613138386099</v>
      </c>
      <c r="BD39" s="36">
        <f t="shared" si="88"/>
        <v>2438118.2004556283</v>
      </c>
      <c r="BE39" s="40">
        <v>11.04662703940793</v>
      </c>
      <c r="BF39" s="38">
        <f>+'OCT-DEC 2022'!BF39+'JUL-SEP 2022'!BF39+'JAN-MAR 2023'!BF39+'APR-JUN 2023'!BF39</f>
        <v>0</v>
      </c>
      <c r="BG39" s="39">
        <v>0</v>
      </c>
      <c r="BH39" s="36">
        <f>+'OCT-DEC 2022'!BH39+'JUL-SEP 2022'!BH39+'JAN-MAR 2023'!BH39+'APR-JUN 2023'!BH39</f>
        <v>0</v>
      </c>
      <c r="BI39" s="39">
        <v>0</v>
      </c>
      <c r="BJ39" s="36">
        <f t="shared" si="92"/>
        <v>0</v>
      </c>
      <c r="BK39" s="40">
        <f t="shared" si="93"/>
        <v>0</v>
      </c>
      <c r="BL39" s="116">
        <f t="shared" si="94"/>
        <v>2323638.6979691801</v>
      </c>
      <c r="BM39" s="117">
        <f t="shared" si="95"/>
        <v>114479.50248644811</v>
      </c>
      <c r="BN39" s="118">
        <f t="shared" si="96"/>
        <v>2438118.2004556283</v>
      </c>
      <c r="BO39" s="32"/>
      <c r="BP39" s="35">
        <f>+'OCT-DEC 2022'!BP39+'JUL-SEP 2022'!BP39+'JAN-MAR 2023'!BP39+'APR-JUN 2023'!BP39</f>
        <v>3952141.8697796664</v>
      </c>
      <c r="BQ39" s="39">
        <v>8.6571599548155369</v>
      </c>
      <c r="BR39" s="36">
        <f>+'OCT-DEC 2022'!BR39+'JUL-SEP 2022'!BR39+'JAN-MAR 2023'!BR39+'APR-JUN 2023'!BR39</f>
        <v>240785.06423848285</v>
      </c>
      <c r="BS39" s="39">
        <v>0.20898348423580612</v>
      </c>
      <c r="BT39" s="36">
        <f t="shared" si="99"/>
        <v>4192926.934018149</v>
      </c>
      <c r="BU39" s="40">
        <v>7.6155263922196781</v>
      </c>
      <c r="BV39" s="38">
        <f>+'OCT-DEC 2022'!BV39+'JUL-SEP 2022'!BV39+'JAN-MAR 2023'!BV39+'APR-JUN 2023'!BV39</f>
        <v>425.71961824940183</v>
      </c>
      <c r="BW39" s="39">
        <f t="shared" si="101"/>
        <v>3.3805193408045043E-4</v>
      </c>
      <c r="BX39" s="36">
        <f>+'OCT-DEC 2022'!BX39+'JUL-SEP 2022'!BX39+'JAN-MAR 2023'!BX39+'APR-JUN 2023'!BX39</f>
        <v>4092.817931580701</v>
      </c>
      <c r="BY39" s="39">
        <f t="shared" si="102"/>
        <v>4.7290556160532772E-3</v>
      </c>
      <c r="BZ39" s="36">
        <f t="shared" si="103"/>
        <v>4518.5375498301028</v>
      </c>
      <c r="CA39" s="40">
        <f t="shared" si="104"/>
        <v>2.1265767645381635E-3</v>
      </c>
      <c r="CB39" s="116">
        <f t="shared" si="105"/>
        <v>3952567.5893979156</v>
      </c>
      <c r="CC39" s="117">
        <f t="shared" si="106"/>
        <v>244877.88217006356</v>
      </c>
      <c r="CD39" s="118">
        <f t="shared" si="107"/>
        <v>4197445.4715679791</v>
      </c>
      <c r="CE39" s="32"/>
      <c r="CF39" s="35">
        <f>+'OCT-DEC 2022'!CF39+'JUL-SEP 2022'!CF39+'JAN-MAR 2023'!CF39+'APR-JUN 2023'!CF39</f>
        <v>0</v>
      </c>
      <c r="CG39" s="39">
        <f t="shared" si="108"/>
        <v>0</v>
      </c>
      <c r="CH39" s="36">
        <f>+'OCT-DEC 2022'!CH39+'JUL-SEP 2022'!CH39+'JAN-MAR 2023'!CH39+'APR-JUN 2023'!CH39</f>
        <v>0</v>
      </c>
      <c r="CI39" s="39">
        <f t="shared" si="109"/>
        <v>0</v>
      </c>
      <c r="CJ39" s="36">
        <f t="shared" si="110"/>
        <v>0</v>
      </c>
      <c r="CK39" s="40">
        <f t="shared" si="111"/>
        <v>0</v>
      </c>
      <c r="CL39" s="38">
        <f>+'OCT-DEC 2022'!CL39+'JUL-SEP 2022'!CL39+'JAN-MAR 2023'!CL39+'APR-JUN 2023'!CL39</f>
        <v>0</v>
      </c>
      <c r="CM39" s="39">
        <f t="shared" si="112"/>
        <v>0</v>
      </c>
      <c r="CN39" s="36">
        <f>+'OCT-DEC 2022'!CN39+'JUL-SEP 2022'!CN39+'JAN-MAR 2023'!CN39+'APR-JUN 2023'!CN39</f>
        <v>0</v>
      </c>
      <c r="CO39" s="39">
        <f t="shared" si="113"/>
        <v>0</v>
      </c>
      <c r="CP39" s="36">
        <f t="shared" si="114"/>
        <v>0</v>
      </c>
      <c r="CQ39" s="40">
        <f t="shared" si="115"/>
        <v>0</v>
      </c>
      <c r="CR39" s="116">
        <f t="shared" si="116"/>
        <v>0</v>
      </c>
      <c r="CS39" s="117">
        <f t="shared" si="117"/>
        <v>0</v>
      </c>
      <c r="CT39" s="118">
        <f t="shared" si="118"/>
        <v>0</v>
      </c>
      <c r="CU39" s="32"/>
      <c r="CV39" s="38">
        <f t="shared" si="119"/>
        <v>9354513.6193901487</v>
      </c>
      <c r="CW39" s="39">
        <f t="shared" si="120"/>
        <v>3.3320647745005068</v>
      </c>
      <c r="CX39" s="39">
        <f t="shared" si="121"/>
        <v>482815.21896333172</v>
      </c>
      <c r="CY39" s="39">
        <f t="shared" si="122"/>
        <v>0.6033754203541204</v>
      </c>
      <c r="CZ39" s="36">
        <f t="shared" si="123"/>
        <v>9837328.8383534811</v>
      </c>
      <c r="DA39" s="40">
        <f t="shared" si="124"/>
        <v>2.7268249424303481</v>
      </c>
      <c r="DB39" s="38">
        <f t="shared" si="125"/>
        <v>425.71961824940183</v>
      </c>
      <c r="DC39" s="39">
        <f t="shared" si="126"/>
        <v>3.4189437024493634E-5</v>
      </c>
      <c r="DD39" s="36">
        <f t="shared" si="127"/>
        <v>4092.817931580701</v>
      </c>
      <c r="DE39" s="39">
        <f t="shared" si="128"/>
        <v>5.7098068552464151E-4</v>
      </c>
      <c r="DF39" s="36">
        <f t="shared" si="129"/>
        <v>4518.5375498301028</v>
      </c>
      <c r="DG39" s="40">
        <f t="shared" si="130"/>
        <v>2.3030453370470827E-4</v>
      </c>
      <c r="DH39" s="152"/>
      <c r="DI39" s="161" t="s">
        <v>37</v>
      </c>
      <c r="DJ39" s="38">
        <f t="shared" si="131"/>
        <v>9837328.8383534811</v>
      </c>
      <c r="DK39" s="36">
        <f t="shared" si="132"/>
        <v>4518.5375498301028</v>
      </c>
      <c r="DL39" s="37">
        <f t="shared" si="133"/>
        <v>9841847.3759033121</v>
      </c>
      <c r="DM39"/>
    </row>
    <row r="40" spans="1:117" s="19" customFormat="1" ht="15.75">
      <c r="A40" s="26">
        <v>28</v>
      </c>
      <c r="B40" s="26" t="s">
        <v>38</v>
      </c>
      <c r="C40" s="34"/>
      <c r="D40" s="35">
        <f>+'JUL-SEP 2022'!D40+'OCT-DEC 2022'!D40+'JAN-MAR 2023'!D40+'APR-JUN 2023'!D40</f>
        <v>217033359.48000002</v>
      </c>
      <c r="E40" s="39">
        <f t="shared" si="55"/>
        <v>492.70446244443741</v>
      </c>
      <c r="F40" s="36">
        <f>+'JUL-SEP 2022'!F40+'OCT-DEC 2022'!F40+'JAN-MAR 2023'!F40+'APR-JUN 2023'!F40</f>
        <v>17122111.23</v>
      </c>
      <c r="G40" s="39">
        <f t="shared" si="56"/>
        <v>137.21509524534594</v>
      </c>
      <c r="H40" s="36">
        <f t="shared" si="57"/>
        <v>234155470.71000001</v>
      </c>
      <c r="I40" s="202">
        <f t="shared" si="58"/>
        <v>414.23137808543424</v>
      </c>
      <c r="J40" s="38">
        <f>+'JUL-SEP 2022'!J40+'OCT-DEC 2022'!J40+'JAN-MAR 2023'!J40+'APR-JUN 2023'!J40</f>
        <v>0</v>
      </c>
      <c r="K40" s="39">
        <f t="shared" si="59"/>
        <v>0</v>
      </c>
      <c r="L40" s="36">
        <f>+'JUL-SEP 2022'!L40+'OCT-DEC 2022'!L40+'JAN-MAR 2023'!L40+'APR-JUN 2023'!L40</f>
        <v>0</v>
      </c>
      <c r="M40" s="39">
        <f t="shared" si="60"/>
        <v>0</v>
      </c>
      <c r="N40" s="36">
        <f t="shared" si="61"/>
        <v>0</v>
      </c>
      <c r="O40" s="40">
        <f t="shared" si="62"/>
        <v>0</v>
      </c>
      <c r="P40" s="116">
        <f t="shared" si="63"/>
        <v>217033359.48000002</v>
      </c>
      <c r="Q40" s="117">
        <f t="shared" si="64"/>
        <v>17122111.23</v>
      </c>
      <c r="R40" s="118">
        <f t="shared" si="65"/>
        <v>234155470.71000001</v>
      </c>
      <c r="S40" s="32"/>
      <c r="T40" s="38">
        <f>+'JUL-SEP 2022'!T40+'OCT-DEC 2022'!T40+'JAN-MAR 2023'!T40+'APR-JUN 2023'!T40</f>
        <v>317769402.84215629</v>
      </c>
      <c r="U40" s="39">
        <f t="shared" si="66"/>
        <v>403.06373515751352</v>
      </c>
      <c r="V40" s="36">
        <f>+'JUL-SEP 2022'!V40+'OCT-DEC 2022'!V40+'JAN-MAR 2023'!V40+'APR-JUN 2023'!V40</f>
        <v>23068907.282063428</v>
      </c>
      <c r="W40" s="39">
        <f t="shared" si="67"/>
        <v>97.560274053165585</v>
      </c>
      <c r="X40" s="36">
        <f t="shared" si="68"/>
        <v>340838310.12421972</v>
      </c>
      <c r="Y40" s="40">
        <f t="shared" si="69"/>
        <v>332.57612153687904</v>
      </c>
      <c r="Z40" s="244">
        <f>+'OCT-DEC 2022'!Z40+'JUL-SEP 2022'!Z40+'JAN-MAR 2023'!Z40+'APR-JUN 2023'!Z40</f>
        <v>123059.66877968289</v>
      </c>
      <c r="AA40" s="39">
        <f t="shared" si="70"/>
        <v>2.9841646494041571E-2</v>
      </c>
      <c r="AB40" s="36">
        <f>+'OCT-DEC 2022'!AB40+'JUL-SEP 2022'!AB40+'JAN-MAR 2023'!AB40+'APR-JUN 2023'!AB40</f>
        <v>92277.442988845578</v>
      </c>
      <c r="AC40" s="39">
        <f t="shared" si="71"/>
        <v>5.0616011398706799E-2</v>
      </c>
      <c r="AD40" s="36">
        <f t="shared" si="72"/>
        <v>215337.11176852847</v>
      </c>
      <c r="AE40" s="40">
        <f t="shared" si="73"/>
        <v>3.6210317904510105E-2</v>
      </c>
      <c r="AF40" s="116">
        <f t="shared" si="74"/>
        <v>317892462.51093596</v>
      </c>
      <c r="AG40" s="117">
        <f t="shared" si="75"/>
        <v>23161184.725052275</v>
      </c>
      <c r="AH40" s="118">
        <f t="shared" si="76"/>
        <v>341053647.23598826</v>
      </c>
      <c r="AI40" s="32"/>
      <c r="AJ40" s="35">
        <f>+'OCT-DEC 2022'!AJ40+'JUL-SEP 2022'!AJ40+'JAN-MAR 2023'!AJ40+'APR-JUN 2023'!AJ40</f>
        <v>190191573.31962973</v>
      </c>
      <c r="AK40" s="39">
        <f t="shared" si="77"/>
        <v>785.35253989239004</v>
      </c>
      <c r="AL40" s="36">
        <f>+'OCT-DEC 2022'!AL40+'JUL-SEP 2022'!AL40+'JAN-MAR 2023'!AL40+'APR-JUN 2023'!AL40</f>
        <v>18172920.977883063</v>
      </c>
      <c r="AM40" s="39">
        <f t="shared" si="78"/>
        <v>170.89706990027182</v>
      </c>
      <c r="AN40" s="36">
        <f t="shared" si="79"/>
        <v>208364494.2975128</v>
      </c>
      <c r="AO40" s="40">
        <f t="shared" si="80"/>
        <v>597.86909513710373</v>
      </c>
      <c r="AP40" s="36">
        <f>+'OCT-DEC 2022'!AP40+'JUL-SEP 2022'!AP40+'JAN-MAR 2023'!AP40+'APR-JUN 2023'!AP40</f>
        <v>-3</v>
      </c>
      <c r="AQ40" s="39">
        <f t="shared" si="81"/>
        <v>-4.5759756094398717E-6</v>
      </c>
      <c r="AR40" s="36">
        <f>+'OCT-DEC 2022'!AR40+'JUL-SEP 2022'!AR40+'JAN-MAR 2023'!AR40+'APR-JUN 2023'!AR40</f>
        <v>42414.393859318159</v>
      </c>
      <c r="AS40" s="39">
        <f t="shared" si="82"/>
        <v>6.8541015971776767E-2</v>
      </c>
      <c r="AT40" s="36">
        <f t="shared" si="83"/>
        <v>42411.393859318159</v>
      </c>
      <c r="AU40" s="40">
        <f t="shared" si="84"/>
        <v>3.3279091890681622E-2</v>
      </c>
      <c r="AV40" s="116">
        <f t="shared" si="85"/>
        <v>190191570.31962973</v>
      </c>
      <c r="AW40" s="117">
        <f t="shared" si="86"/>
        <v>18215335.371742383</v>
      </c>
      <c r="AX40" s="118">
        <f t="shared" si="87"/>
        <v>208406905.6913721</v>
      </c>
      <c r="AY40" s="32"/>
      <c r="AZ40" s="35">
        <f>+'OCT-DEC 2022'!AZ40+'JUL-SEP 2022'!AZ40+'JAN-MAR 2023'!AZ40+'APR-JUN 2023'!AZ40</f>
        <v>194061696.55245841</v>
      </c>
      <c r="BA40" s="39">
        <f t="shared" si="134"/>
        <v>438.15351394072451</v>
      </c>
      <c r="BB40" s="36">
        <f>+'OCT-DEC 2022'!BB40+'JUL-SEP 2022'!BB40+'JAN-MAR 2023'!BB40+'APR-JUN 2023'!BB40</f>
        <v>17302048.951329138</v>
      </c>
      <c r="BC40" s="39">
        <f t="shared" si="135"/>
        <v>125.630247537279</v>
      </c>
      <c r="BD40" s="36">
        <f t="shared" si="88"/>
        <v>211363745.50378755</v>
      </c>
      <c r="BE40" s="40">
        <v>298.42336828819572</v>
      </c>
      <c r="BF40" s="38">
        <f>+'OCT-DEC 2022'!BF40+'JUL-SEP 2022'!BF40+'JAN-MAR 2023'!BF40+'APR-JUN 2023'!BF40</f>
        <v>1107346.5994527321</v>
      </c>
      <c r="BG40" s="39">
        <v>0.2715044680226672</v>
      </c>
      <c r="BH40" s="36">
        <f>+'OCT-DEC 2022'!BH40+'JUL-SEP 2022'!BH40+'JAN-MAR 2023'!BH40+'APR-JUN 2023'!BH40</f>
        <v>1875318.7709748452</v>
      </c>
      <c r="BI40" s="39">
        <v>1.3174588129404015</v>
      </c>
      <c r="BJ40" s="36">
        <f t="shared" si="92"/>
        <v>2982665.3704275773</v>
      </c>
      <c r="BK40" s="40">
        <f t="shared" si="93"/>
        <v>0.79388535105954927</v>
      </c>
      <c r="BL40" s="116">
        <f t="shared" si="94"/>
        <v>195169043.15191114</v>
      </c>
      <c r="BM40" s="117">
        <f t="shared" si="95"/>
        <v>19177367.722303983</v>
      </c>
      <c r="BN40" s="118">
        <f t="shared" si="96"/>
        <v>214346410.87421513</v>
      </c>
      <c r="BO40" s="32"/>
      <c r="BP40" s="35">
        <f>+'OCT-DEC 2022'!BP40+'JUL-SEP 2022'!BP40+'JAN-MAR 2023'!BP40+'APR-JUN 2023'!BP40</f>
        <v>247095235.78527951</v>
      </c>
      <c r="BQ40" s="39">
        <v>605.00739674321062</v>
      </c>
      <c r="BR40" s="36">
        <f>+'OCT-DEC 2022'!BR40+'JUL-SEP 2022'!BR40+'JAN-MAR 2023'!BR40+'APR-JUN 2023'!BR40</f>
        <v>19045900.900676452</v>
      </c>
      <c r="BS40" s="39">
        <v>114.90017779257128</v>
      </c>
      <c r="BT40" s="36">
        <f t="shared" si="99"/>
        <v>266141136.68595597</v>
      </c>
      <c r="BU40" s="40">
        <v>544.57871958343173</v>
      </c>
      <c r="BV40" s="38">
        <f>+'OCT-DEC 2022'!BV40+'JUL-SEP 2022'!BV40+'JAN-MAR 2023'!BV40+'APR-JUN 2023'!BV40</f>
        <v>99686.825899536605</v>
      </c>
      <c r="BW40" s="39">
        <f t="shared" si="101"/>
        <v>7.9158495058917436E-2</v>
      </c>
      <c r="BX40" s="36">
        <f>+'OCT-DEC 2022'!BX40+'JUL-SEP 2022'!BX40+'JAN-MAR 2023'!BX40+'APR-JUN 2023'!BX40</f>
        <v>98913.655782366841</v>
      </c>
      <c r="BY40" s="39">
        <f t="shared" si="102"/>
        <v>0.11429000439345326</v>
      </c>
      <c r="BZ40" s="36">
        <f t="shared" si="103"/>
        <v>198600.48168190345</v>
      </c>
      <c r="CA40" s="40">
        <f t="shared" si="104"/>
        <v>9.3468111111902355E-2</v>
      </c>
      <c r="CB40" s="116">
        <f t="shared" si="105"/>
        <v>247194922.61117905</v>
      </c>
      <c r="CC40" s="117">
        <f t="shared" si="106"/>
        <v>19144814.55645882</v>
      </c>
      <c r="CD40" s="118">
        <f t="shared" si="107"/>
        <v>266339737.16763788</v>
      </c>
      <c r="CE40" s="32"/>
      <c r="CF40" s="35">
        <f>+'OCT-DEC 2022'!CF40+'JUL-SEP 2022'!CF40+'JAN-MAR 2023'!CF40+'APR-JUN 2023'!CF40</f>
        <v>162285777.68999979</v>
      </c>
      <c r="CG40" s="39">
        <f t="shared" si="108"/>
        <v>323.40277774124274</v>
      </c>
      <c r="CH40" s="36">
        <f>+'OCT-DEC 2022'!CH40+'JUL-SEP 2022'!CH40+'JAN-MAR 2023'!CH40+'APR-JUN 2023'!CH40</f>
        <v>15665734.370000008</v>
      </c>
      <c r="CI40" s="39">
        <f t="shared" si="109"/>
        <v>148.30341247526823</v>
      </c>
      <c r="CJ40" s="36">
        <f t="shared" si="110"/>
        <v>177951512.05999979</v>
      </c>
      <c r="CK40" s="40">
        <f t="shared" si="111"/>
        <v>292.95323333991803</v>
      </c>
      <c r="CL40" s="38">
        <f>+'OCT-DEC 2022'!CL40+'JUL-SEP 2022'!CL40+'JAN-MAR 2023'!CL40+'APR-JUN 2023'!CL40</f>
        <v>-1651.61</v>
      </c>
      <c r="CM40" s="39">
        <f t="shared" si="112"/>
        <v>-6.5731980229582945E-4</v>
      </c>
      <c r="CN40" s="36">
        <f>+'OCT-DEC 2022'!CN40+'JUL-SEP 2022'!CN40+'JAN-MAR 2023'!CN40+'APR-JUN 2023'!CN40</f>
        <v>-23783</v>
      </c>
      <c r="CO40" s="39">
        <f t="shared" si="113"/>
        <v>-1.8071749015221513E-2</v>
      </c>
      <c r="CP40" s="36">
        <f t="shared" si="114"/>
        <v>-25434.61</v>
      </c>
      <c r="CQ40" s="40">
        <f t="shared" si="115"/>
        <v>-6.6431885704584482E-3</v>
      </c>
      <c r="CR40" s="116">
        <f t="shared" si="116"/>
        <v>162284126.07999977</v>
      </c>
      <c r="CS40" s="117">
        <f t="shared" si="117"/>
        <v>15641951.370000008</v>
      </c>
      <c r="CT40" s="118">
        <f t="shared" si="118"/>
        <v>177926077.44999978</v>
      </c>
      <c r="CU40" s="32"/>
      <c r="CV40" s="38">
        <f t="shared" si="119"/>
        <v>1328437045.669524</v>
      </c>
      <c r="CW40" s="39">
        <f t="shared" si="120"/>
        <v>473.18743283902722</v>
      </c>
      <c r="CX40" s="39">
        <f t="shared" si="121"/>
        <v>110377623.71195209</v>
      </c>
      <c r="CY40" s="39">
        <f t="shared" si="122"/>
        <v>137.93920011031386</v>
      </c>
      <c r="CZ40" s="36">
        <f t="shared" si="123"/>
        <v>1438814669.3814759</v>
      </c>
      <c r="DA40" s="40">
        <f t="shared" si="124"/>
        <v>398.8273435272049</v>
      </c>
      <c r="DB40" s="38">
        <f t="shared" si="125"/>
        <v>1328438.4841319516</v>
      </c>
      <c r="DC40" s="39">
        <f t="shared" si="126"/>
        <v>0.10668656539933125</v>
      </c>
      <c r="DD40" s="36">
        <f t="shared" si="127"/>
        <v>2085141.2636053758</v>
      </c>
      <c r="DE40" s="39">
        <f t="shared" si="128"/>
        <v>0.29089380666618087</v>
      </c>
      <c r="DF40" s="36">
        <f t="shared" si="129"/>
        <v>3413579.7477373276</v>
      </c>
      <c r="DG40" s="40">
        <f t="shared" si="130"/>
        <v>0.17398613675259614</v>
      </c>
      <c r="DH40" s="152"/>
      <c r="DI40" s="161" t="s">
        <v>38</v>
      </c>
      <c r="DJ40" s="38">
        <f t="shared" si="131"/>
        <v>1438814669.3814759</v>
      </c>
      <c r="DK40" s="36">
        <f t="shared" si="132"/>
        <v>3413579.7477373276</v>
      </c>
      <c r="DL40" s="37">
        <f t="shared" si="133"/>
        <v>1442228249.1292133</v>
      </c>
      <c r="DM40"/>
    </row>
    <row r="41" spans="1:117" s="19" customFormat="1" ht="15.75">
      <c r="A41" s="26">
        <v>29</v>
      </c>
      <c r="B41" s="26" t="s">
        <v>39</v>
      </c>
      <c r="C41" s="34"/>
      <c r="D41" s="35">
        <f>+'JUL-SEP 2022'!D41+'OCT-DEC 2022'!D41+'JAN-MAR 2023'!D41+'APR-JUN 2023'!D41</f>
        <v>5775562.4600000009</v>
      </c>
      <c r="E41" s="39">
        <f t="shared" si="55"/>
        <v>13.111557614859683</v>
      </c>
      <c r="F41" s="36">
        <f>+'JUL-SEP 2022'!F41+'OCT-DEC 2022'!F41+'JAN-MAR 2023'!F41+'APR-JUN 2023'!F41</f>
        <v>586875.26</v>
      </c>
      <c r="G41" s="39">
        <f t="shared" si="56"/>
        <v>4.7031667775257846</v>
      </c>
      <c r="H41" s="36">
        <f t="shared" si="57"/>
        <v>6362437.7200000007</v>
      </c>
      <c r="I41" s="202">
        <f t="shared" si="58"/>
        <v>11.255433566198519</v>
      </c>
      <c r="J41" s="38">
        <f>+'JUL-SEP 2022'!J41+'OCT-DEC 2022'!J41+'JAN-MAR 2023'!J41+'APR-JUN 2023'!J41</f>
        <v>1347388.3199999998</v>
      </c>
      <c r="K41" s="39">
        <f t="shared" si="59"/>
        <v>0.94338672749652364</v>
      </c>
      <c r="L41" s="36">
        <f>+'JUL-SEP 2022'!L41+'OCT-DEC 2022'!L41+'JAN-MAR 2023'!L41+'APR-JUN 2023'!L41</f>
        <v>558439.21</v>
      </c>
      <c r="M41" s="39">
        <f t="shared" si="60"/>
        <v>0.44327080563416055</v>
      </c>
      <c r="N41" s="36">
        <f t="shared" si="61"/>
        <v>1905827.5299999998</v>
      </c>
      <c r="O41" s="40">
        <f t="shared" si="62"/>
        <v>0.70899712841338047</v>
      </c>
      <c r="P41" s="116">
        <f t="shared" si="63"/>
        <v>7122950.7800000012</v>
      </c>
      <c r="Q41" s="117">
        <f t="shared" si="64"/>
        <v>1145314.47</v>
      </c>
      <c r="R41" s="118">
        <f t="shared" si="65"/>
        <v>8268265.2500000009</v>
      </c>
      <c r="S41" s="32"/>
      <c r="T41" s="38">
        <f>+'JUL-SEP 2022'!T41+'OCT-DEC 2022'!T41+'JAN-MAR 2023'!T41+'APR-JUN 2023'!T41</f>
        <v>7325284.5033701649</v>
      </c>
      <c r="U41" s="39">
        <f t="shared" si="66"/>
        <v>9.2915066919971387</v>
      </c>
      <c r="V41" s="36">
        <f>+'JUL-SEP 2022'!V41+'OCT-DEC 2022'!V41+'JAN-MAR 2023'!V41+'APR-JUN 2023'!V41</f>
        <v>624536.20517303015</v>
      </c>
      <c r="W41" s="39">
        <f t="shared" si="67"/>
        <v>2.641214106408031</v>
      </c>
      <c r="X41" s="36">
        <f t="shared" si="68"/>
        <v>7949820.7085431954</v>
      </c>
      <c r="Y41" s="40">
        <f t="shared" si="69"/>
        <v>7.7571108048190753</v>
      </c>
      <c r="Z41" s="244">
        <f>+'OCT-DEC 2022'!Z41+'JUL-SEP 2022'!Z41+'JAN-MAR 2023'!Z41+'APR-JUN 2023'!Z41</f>
        <v>2163029.750495892</v>
      </c>
      <c r="AA41" s="39">
        <f t="shared" si="70"/>
        <v>0.52452903384581728</v>
      </c>
      <c r="AB41" s="36">
        <f>+'OCT-DEC 2022'!AB41+'JUL-SEP 2022'!AB41+'JAN-MAR 2023'!AB41+'APR-JUN 2023'!AB41</f>
        <v>578848.0685000323</v>
      </c>
      <c r="AC41" s="39">
        <f t="shared" si="71"/>
        <v>0.31750966958261606</v>
      </c>
      <c r="AD41" s="36">
        <f t="shared" si="72"/>
        <v>2741877.8189959242</v>
      </c>
      <c r="AE41" s="40">
        <f t="shared" si="73"/>
        <v>0.4610643593468946</v>
      </c>
      <c r="AF41" s="116">
        <f t="shared" si="74"/>
        <v>9488314.2538660578</v>
      </c>
      <c r="AG41" s="117">
        <f t="shared" si="75"/>
        <v>1203384.2736730624</v>
      </c>
      <c r="AH41" s="118">
        <f t="shared" si="76"/>
        <v>10691698.527539121</v>
      </c>
      <c r="AI41" s="32"/>
      <c r="AJ41" s="35">
        <f>+'OCT-DEC 2022'!AJ41+'JUL-SEP 2022'!AJ41+'JAN-MAR 2023'!AJ41+'APR-JUN 2023'!AJ41</f>
        <v>2339938.9754741825</v>
      </c>
      <c r="AK41" s="39">
        <f t="shared" si="77"/>
        <v>9.6622420515629592</v>
      </c>
      <c r="AL41" s="36">
        <f>+'OCT-DEC 2022'!AL41+'JUL-SEP 2022'!AL41+'JAN-MAR 2023'!AL41+'APR-JUN 2023'!AL41</f>
        <v>304708.22714583058</v>
      </c>
      <c r="AM41" s="39">
        <f t="shared" si="78"/>
        <v>2.8654580767232778</v>
      </c>
      <c r="AN41" s="36">
        <f t="shared" si="79"/>
        <v>2644647.2026200132</v>
      </c>
      <c r="AO41" s="40">
        <f t="shared" si="80"/>
        <v>7.5883985672225629</v>
      </c>
      <c r="AP41" s="36">
        <f>+'OCT-DEC 2022'!AP41+'JUL-SEP 2022'!AP41+'JAN-MAR 2023'!AP41+'APR-JUN 2023'!AP41</f>
        <v>415446.41229963058</v>
      </c>
      <c r="AQ41" s="39">
        <f t="shared" si="81"/>
        <v>0.63369088323747003</v>
      </c>
      <c r="AR41" s="36">
        <f>+'OCT-DEC 2022'!AR41+'JUL-SEP 2022'!AR41+'JAN-MAR 2023'!AR41+'APR-JUN 2023'!AR41</f>
        <v>220989.79937026594</v>
      </c>
      <c r="AS41" s="39">
        <f t="shared" si="82"/>
        <v>0.35711615774769528</v>
      </c>
      <c r="AT41" s="36">
        <f t="shared" si="83"/>
        <v>636436.2116698965</v>
      </c>
      <c r="AU41" s="40">
        <f t="shared" si="84"/>
        <v>0.49939455517485543</v>
      </c>
      <c r="AV41" s="116">
        <f t="shared" si="85"/>
        <v>2755385.3877738132</v>
      </c>
      <c r="AW41" s="117">
        <f t="shared" si="86"/>
        <v>525698.02651609655</v>
      </c>
      <c r="AX41" s="118">
        <f t="shared" si="87"/>
        <v>3281083.4142899099</v>
      </c>
      <c r="AY41" s="32"/>
      <c r="AZ41" s="35">
        <f>+'OCT-DEC 2022'!AZ41+'JUL-SEP 2022'!AZ41+'JAN-MAR 2023'!AZ41+'APR-JUN 2023'!AZ41</f>
        <v>5652795.9828352928</v>
      </c>
      <c r="BA41" s="39">
        <f t="shared" si="134"/>
        <v>12.762912349371184</v>
      </c>
      <c r="BB41" s="36">
        <f>+'OCT-DEC 2022'!BB41+'JUL-SEP 2022'!BB41+'JAN-MAR 2023'!BB41+'APR-JUN 2023'!BB41</f>
        <v>583610.37141346117</v>
      </c>
      <c r="BC41" s="39">
        <f t="shared" si="135"/>
        <v>4.2375972714124188</v>
      </c>
      <c r="BD41" s="36">
        <f t="shared" si="88"/>
        <v>6236406.3542487537</v>
      </c>
      <c r="BE41" s="40">
        <v>4.4864334864889672</v>
      </c>
      <c r="BF41" s="38">
        <f>+'OCT-DEC 2022'!BF41+'JUL-SEP 2022'!BF41+'JAN-MAR 2023'!BF41+'APR-JUN 2023'!BF41</f>
        <v>2848339.7102194298</v>
      </c>
      <c r="BG41" s="39">
        <v>0.6817584501871059</v>
      </c>
      <c r="BH41" s="36">
        <f>+'OCT-DEC 2022'!BH41+'JUL-SEP 2022'!BH41+'JAN-MAR 2023'!BH41+'APR-JUN 2023'!BH41</f>
        <v>515179.01528053562</v>
      </c>
      <c r="BI41" s="39">
        <v>0.33795991942652287</v>
      </c>
      <c r="BJ41" s="36">
        <f t="shared" si="92"/>
        <v>3363518.7254999653</v>
      </c>
      <c r="BK41" s="40">
        <f t="shared" si="93"/>
        <v>0.8952557235095121</v>
      </c>
      <c r="BL41" s="116">
        <f t="shared" si="94"/>
        <v>8501135.6930547226</v>
      </c>
      <c r="BM41" s="117">
        <f t="shared" si="95"/>
        <v>1098789.3866939968</v>
      </c>
      <c r="BN41" s="118">
        <f t="shared" si="96"/>
        <v>9599925.0797487199</v>
      </c>
      <c r="BO41" s="32"/>
      <c r="BP41" s="35">
        <f>+'OCT-DEC 2022'!BP41+'JUL-SEP 2022'!BP41+'JAN-MAR 2023'!BP41+'APR-JUN 2023'!BP41</f>
        <v>3108127.5951802689</v>
      </c>
      <c r="BQ41" s="39">
        <v>6.7199145774853184</v>
      </c>
      <c r="BR41" s="36">
        <f>+'OCT-DEC 2022'!BR41+'JUL-SEP 2022'!BR41+'JAN-MAR 2023'!BR41+'APR-JUN 2023'!BR41</f>
        <v>212372.96712610641</v>
      </c>
      <c r="BS41" s="39">
        <v>1.3287411639351365</v>
      </c>
      <c r="BT41" s="36">
        <f t="shared" si="99"/>
        <v>3320500.5623063752</v>
      </c>
      <c r="BU41" s="40">
        <v>6.0551998678808916</v>
      </c>
      <c r="BV41" s="38">
        <f>+'OCT-DEC 2022'!BV41+'JUL-SEP 2022'!BV41+'JAN-MAR 2023'!BV41+'APR-JUN 2023'!BV41</f>
        <v>792870.53113723418</v>
      </c>
      <c r="BW41" s="39">
        <f t="shared" si="101"/>
        <v>0.62959611217473566</v>
      </c>
      <c r="BX41" s="36">
        <f>+'OCT-DEC 2022'!BX41+'JUL-SEP 2022'!BX41+'JAN-MAR 2023'!BX41+'APR-JUN 2023'!BX41</f>
        <v>388218.07761237625</v>
      </c>
      <c r="BY41" s="39">
        <f t="shared" si="102"/>
        <v>0.44856744445437957</v>
      </c>
      <c r="BZ41" s="36">
        <f t="shared" si="103"/>
        <v>1181088.6087496104</v>
      </c>
      <c r="CA41" s="40">
        <f t="shared" si="104"/>
        <v>0.5558602898679168</v>
      </c>
      <c r="CB41" s="116">
        <f t="shared" si="105"/>
        <v>3900998.1263175029</v>
      </c>
      <c r="CC41" s="117">
        <f t="shared" si="106"/>
        <v>600591.04473848268</v>
      </c>
      <c r="CD41" s="118">
        <f t="shared" si="107"/>
        <v>4501589.1710559856</v>
      </c>
      <c r="CE41" s="32"/>
      <c r="CF41" s="35">
        <f>+'OCT-DEC 2022'!CF41+'JUL-SEP 2022'!CF41+'JAN-MAR 2023'!CF41+'APR-JUN 2023'!CF41</f>
        <v>6972948.7099995781</v>
      </c>
      <c r="CG41" s="39">
        <f t="shared" si="108"/>
        <v>13.895678438123777</v>
      </c>
      <c r="CH41" s="36">
        <f>+'OCT-DEC 2022'!CH41+'JUL-SEP 2022'!CH41+'JAN-MAR 2023'!CH41+'APR-JUN 2023'!CH41</f>
        <v>634960.62999999872</v>
      </c>
      <c r="CI41" s="39">
        <f t="shared" si="109"/>
        <v>6.0110063143146437</v>
      </c>
      <c r="CJ41" s="36">
        <f t="shared" si="110"/>
        <v>7607909.339999577</v>
      </c>
      <c r="CK41" s="40">
        <f t="shared" si="111"/>
        <v>12.524544547608944</v>
      </c>
      <c r="CL41" s="38">
        <f>+'OCT-DEC 2022'!CL41+'JUL-SEP 2022'!CL41+'JAN-MAR 2023'!CL41+'APR-JUN 2023'!CL41</f>
        <v>3300106.2399998242</v>
      </c>
      <c r="CM41" s="39">
        <f t="shared" si="112"/>
        <v>1.3134003676605965</v>
      </c>
      <c r="CN41" s="36">
        <f>+'OCT-DEC 2022'!CN41+'JUL-SEP 2022'!CN41+'JAN-MAR 2023'!CN41+'APR-JUN 2023'!CN41</f>
        <v>951794.21000000159</v>
      </c>
      <c r="CO41" s="39">
        <f t="shared" si="113"/>
        <v>0.72323029379224946</v>
      </c>
      <c r="CP41" s="36">
        <f t="shared" si="114"/>
        <v>4251900.449999826</v>
      </c>
      <c r="CQ41" s="40">
        <f t="shared" si="115"/>
        <v>1.1105409704401199</v>
      </c>
      <c r="CR41" s="116">
        <f t="shared" si="116"/>
        <v>10273054.949999403</v>
      </c>
      <c r="CS41" s="117">
        <f t="shared" si="117"/>
        <v>1586754.8400000003</v>
      </c>
      <c r="CT41" s="118">
        <f t="shared" si="118"/>
        <v>11859809.789999403</v>
      </c>
      <c r="CU41" s="32"/>
      <c r="CV41" s="38">
        <f t="shared" si="119"/>
        <v>31174658.226859488</v>
      </c>
      <c r="CW41" s="39">
        <f t="shared" si="120"/>
        <v>11.104370014438329</v>
      </c>
      <c r="CX41" s="39">
        <f t="shared" si="121"/>
        <v>2947063.6608584272</v>
      </c>
      <c r="CY41" s="39">
        <f t="shared" si="122"/>
        <v>3.68295303325112</v>
      </c>
      <c r="CZ41" s="36">
        <f t="shared" si="123"/>
        <v>34121721.887717918</v>
      </c>
      <c r="DA41" s="40">
        <f t="shared" si="124"/>
        <v>9.4582547611241541</v>
      </c>
      <c r="DB41" s="38">
        <f t="shared" si="125"/>
        <v>10867180.964152012</v>
      </c>
      <c r="DC41" s="39">
        <f t="shared" si="126"/>
        <v>0.87274060973621403</v>
      </c>
      <c r="DD41" s="36">
        <f t="shared" si="127"/>
        <v>3213468.3807632113</v>
      </c>
      <c r="DE41" s="39">
        <f t="shared" si="128"/>
        <v>0.44830442243769753</v>
      </c>
      <c r="DF41" s="36">
        <f t="shared" si="129"/>
        <v>14080649.344915222</v>
      </c>
      <c r="DG41" s="40">
        <f t="shared" si="130"/>
        <v>0.71767410271098375</v>
      </c>
      <c r="DH41" s="152"/>
      <c r="DI41" s="161" t="s">
        <v>39</v>
      </c>
      <c r="DJ41" s="38">
        <f t="shared" si="131"/>
        <v>34121721.887717918</v>
      </c>
      <c r="DK41" s="36">
        <f t="shared" si="132"/>
        <v>14080649.344915222</v>
      </c>
      <c r="DL41" s="37">
        <f t="shared" si="133"/>
        <v>48202371.232633144</v>
      </c>
      <c r="DM41"/>
    </row>
    <row r="42" spans="1:117" s="19" customFormat="1" ht="15.75">
      <c r="A42" s="26">
        <v>30</v>
      </c>
      <c r="B42" s="26" t="s">
        <v>55</v>
      </c>
      <c r="C42" s="34"/>
      <c r="D42" s="35">
        <f>+'JUL-SEP 2022'!D42+'OCT-DEC 2022'!D42+'JAN-MAR 2023'!D42+'APR-JUN 2023'!D42</f>
        <v>6561333.5399999991</v>
      </c>
      <c r="E42" s="39">
        <f t="shared" si="55"/>
        <v>14.895398212007427</v>
      </c>
      <c r="F42" s="36">
        <f>+'JUL-SEP 2022'!F42+'OCT-DEC 2022'!F42+'JAN-MAR 2023'!F42+'APR-JUN 2023'!F42</f>
        <v>4357817.7200000007</v>
      </c>
      <c r="G42" s="39">
        <f t="shared" si="56"/>
        <v>34.923168380308219</v>
      </c>
      <c r="H42" s="36">
        <f t="shared" si="57"/>
        <v>10919151.26</v>
      </c>
      <c r="I42" s="202">
        <f t="shared" si="58"/>
        <v>19.316461239356986</v>
      </c>
      <c r="J42" s="38">
        <f>+'JUL-SEP 2022'!J42+'OCT-DEC 2022'!J42+'JAN-MAR 2023'!J42+'APR-JUN 2023'!J42</f>
        <v>22034280.800000001</v>
      </c>
      <c r="K42" s="39">
        <f t="shared" si="59"/>
        <v>15.427510946993726</v>
      </c>
      <c r="L42" s="36">
        <f>+'JUL-SEP 2022'!L42+'OCT-DEC 2022'!L42+'JAN-MAR 2023'!L42+'APR-JUN 2023'!L42</f>
        <v>21475325.230000004</v>
      </c>
      <c r="M42" s="39">
        <f t="shared" si="60"/>
        <v>17.046411758869361</v>
      </c>
      <c r="N42" s="36">
        <f t="shared" si="61"/>
        <v>43509606.030000001</v>
      </c>
      <c r="O42" s="40">
        <f t="shared" si="62"/>
        <v>16.1862420644472</v>
      </c>
      <c r="P42" s="116">
        <f t="shared" si="63"/>
        <v>28595614.34</v>
      </c>
      <c r="Q42" s="117">
        <f t="shared" si="64"/>
        <v>25833142.950000003</v>
      </c>
      <c r="R42" s="118">
        <f t="shared" si="65"/>
        <v>54428757.290000007</v>
      </c>
      <c r="S42" s="32"/>
      <c r="T42" s="38">
        <f>+'JUL-SEP 2022'!T42+'OCT-DEC 2022'!T42+'JAN-MAR 2023'!T42+'APR-JUN 2023'!T42</f>
        <v>20646008.846842695</v>
      </c>
      <c r="U42" s="39">
        <f t="shared" si="66"/>
        <v>26.187724077503624</v>
      </c>
      <c r="V42" s="36">
        <f>+'JUL-SEP 2022'!V42+'OCT-DEC 2022'!V42+'JAN-MAR 2023'!V42+'APR-JUN 2023'!V42</f>
        <v>15131063.200536961</v>
      </c>
      <c r="W42" s="39">
        <f t="shared" si="67"/>
        <v>63.990489645251841</v>
      </c>
      <c r="X42" s="36">
        <f t="shared" si="68"/>
        <v>35777072.047379658</v>
      </c>
      <c r="Y42" s="40">
        <f t="shared" si="69"/>
        <v>34.90980769481731</v>
      </c>
      <c r="Z42" s="244">
        <f>+'OCT-DEC 2022'!Z42+'JUL-SEP 2022'!Z42+'JAN-MAR 2023'!Z42+'APR-JUN 2023'!Z42</f>
        <v>84868690.231874228</v>
      </c>
      <c r="AA42" s="39">
        <f t="shared" si="70"/>
        <v>20.580434495123917</v>
      </c>
      <c r="AB42" s="36">
        <f>+'OCT-DEC 2022'!AB42+'JUL-SEP 2022'!AB42+'JAN-MAR 2023'!AB42+'APR-JUN 2023'!AB42</f>
        <v>47029822.808947146</v>
      </c>
      <c r="AC42" s="39">
        <f t="shared" si="71"/>
        <v>25.796792480092648</v>
      </c>
      <c r="AD42" s="36">
        <f t="shared" si="72"/>
        <v>131898513.04082137</v>
      </c>
      <c r="AE42" s="40">
        <f t="shared" si="73"/>
        <v>22.179581815299237</v>
      </c>
      <c r="AF42" s="116">
        <f t="shared" si="74"/>
        <v>105514699.07871692</v>
      </c>
      <c r="AG42" s="117">
        <f t="shared" si="75"/>
        <v>62160886.009484105</v>
      </c>
      <c r="AH42" s="118">
        <f t="shared" si="76"/>
        <v>167675585.08820102</v>
      </c>
      <c r="AI42" s="32"/>
      <c r="AJ42" s="35">
        <f>+'OCT-DEC 2022'!AJ42+'JUL-SEP 2022'!AJ42+'JAN-MAR 2023'!AJ42+'APR-JUN 2023'!AJ42</f>
        <v>4035029.3200686723</v>
      </c>
      <c r="AK42" s="39">
        <f t="shared" si="77"/>
        <v>16.661729380252886</v>
      </c>
      <c r="AL42" s="36">
        <f>+'OCT-DEC 2022'!AL42+'JUL-SEP 2022'!AL42+'JAN-MAR 2023'!AL42+'APR-JUN 2023'!AL42</f>
        <v>4577922.0747835832</v>
      </c>
      <c r="AM42" s="39">
        <f t="shared" si="78"/>
        <v>43.050507387581376</v>
      </c>
      <c r="AN42" s="36">
        <f t="shared" si="79"/>
        <v>8612951.3948522545</v>
      </c>
      <c r="AO42" s="40">
        <f t="shared" si="80"/>
        <v>24.713507328881033</v>
      </c>
      <c r="AP42" s="36">
        <f>+'OCT-DEC 2022'!AP42+'JUL-SEP 2022'!AP42+'JAN-MAR 2023'!AP42+'APR-JUN 2023'!AP42</f>
        <v>12104079.786806706</v>
      </c>
      <c r="AQ42" s="39">
        <f t="shared" si="81"/>
        <v>18.462657959713884</v>
      </c>
      <c r="AR42" s="36">
        <f>+'OCT-DEC 2022'!AR42+'JUL-SEP 2022'!AR42+'JAN-MAR 2023'!AR42+'APR-JUN 2023'!AR42</f>
        <v>11590689.800043838</v>
      </c>
      <c r="AS42" s="39">
        <f t="shared" si="82"/>
        <v>18.730378591374873</v>
      </c>
      <c r="AT42" s="36">
        <f t="shared" si="83"/>
        <v>23694769.586850546</v>
      </c>
      <c r="AU42" s="40">
        <f t="shared" si="84"/>
        <v>18.592655007401465</v>
      </c>
      <c r="AV42" s="116">
        <f t="shared" si="85"/>
        <v>16139109.106875379</v>
      </c>
      <c r="AW42" s="117">
        <f t="shared" si="86"/>
        <v>16168611.874827422</v>
      </c>
      <c r="AX42" s="118">
        <f t="shared" si="87"/>
        <v>32307720.981702801</v>
      </c>
      <c r="AY42" s="32"/>
      <c r="AZ42" s="35">
        <f>+'OCT-DEC 2022'!AZ42+'JUL-SEP 2022'!AZ42+'JAN-MAR 2023'!AZ42+'APR-JUN 2023'!AZ42</f>
        <v>7935925.5252984613</v>
      </c>
      <c r="BA42" s="39">
        <f t="shared" si="134"/>
        <v>17.917774177252298</v>
      </c>
      <c r="BB42" s="36">
        <f>+'OCT-DEC 2022'!BB42+'JUL-SEP 2022'!BB42+'JAN-MAR 2023'!BB42+'APR-JUN 2023'!BB42</f>
        <v>3971413.0812987494</v>
      </c>
      <c r="BC42" s="39">
        <f t="shared" si="135"/>
        <v>28.836446474047353</v>
      </c>
      <c r="BD42" s="36">
        <f t="shared" si="88"/>
        <v>11907338.606597211</v>
      </c>
      <c r="BE42" s="40">
        <v>17.690708467878721</v>
      </c>
      <c r="BF42" s="38">
        <f>+'OCT-DEC 2022'!BF42+'JUL-SEP 2022'!BF42+'JAN-MAR 2023'!BF42+'APR-JUN 2023'!BF42</f>
        <v>31586636.293888509</v>
      </c>
      <c r="BG42" s="39">
        <v>10.184577837430988</v>
      </c>
      <c r="BH42" s="36">
        <f>+'OCT-DEC 2022'!BH42+'JUL-SEP 2022'!BH42+'JAN-MAR 2023'!BH42+'APR-JUN 2023'!BH42</f>
        <v>20659237.213897627</v>
      </c>
      <c r="BI42" s="39">
        <v>17.011011812608064</v>
      </c>
      <c r="BJ42" s="36">
        <f t="shared" si="92"/>
        <v>52245873.50778614</v>
      </c>
      <c r="BK42" s="40">
        <f t="shared" si="93"/>
        <v>13.906096889841743</v>
      </c>
      <c r="BL42" s="116">
        <f t="shared" si="94"/>
        <v>39522561.819186971</v>
      </c>
      <c r="BM42" s="117">
        <f t="shared" si="95"/>
        <v>24630650.295196377</v>
      </c>
      <c r="BN42" s="118">
        <f t="shared" si="96"/>
        <v>64153212.114383347</v>
      </c>
      <c r="BO42" s="32"/>
      <c r="BP42" s="35">
        <f>+'OCT-DEC 2022'!BP42+'JUL-SEP 2022'!BP42+'JAN-MAR 2023'!BP42+'APR-JUN 2023'!BP42</f>
        <v>5809080.0958840167</v>
      </c>
      <c r="BQ42" s="39">
        <v>12.542064675659052</v>
      </c>
      <c r="BR42" s="36">
        <f>+'OCT-DEC 2022'!BR42+'JUL-SEP 2022'!BR42+'JAN-MAR 2023'!BR42+'APR-JUN 2023'!BR42</f>
        <v>4928771.5930790445</v>
      </c>
      <c r="BS42" s="39">
        <v>43.772907968669962</v>
      </c>
      <c r="BT42" s="36">
        <f t="shared" si="99"/>
        <v>10737851.688963061</v>
      </c>
      <c r="BU42" s="40">
        <v>16.392729333938803</v>
      </c>
      <c r="BV42" s="38">
        <f>+'OCT-DEC 2022'!BV42+'JUL-SEP 2022'!BV42+'JAN-MAR 2023'!BV42+'APR-JUN 2023'!BV42</f>
        <v>22698906.57406624</v>
      </c>
      <c r="BW42" s="39">
        <f t="shared" si="101"/>
        <v>18.02456109593518</v>
      </c>
      <c r="BX42" s="36">
        <f>+'OCT-DEC 2022'!BX42+'JUL-SEP 2022'!BX42+'JAN-MAR 2023'!BX42+'APR-JUN 2023'!BX42</f>
        <v>19616424.943544544</v>
      </c>
      <c r="BY42" s="39">
        <f t="shared" si="102"/>
        <v>22.66584199369186</v>
      </c>
      <c r="BZ42" s="36">
        <f t="shared" si="103"/>
        <v>42315331.517610788</v>
      </c>
      <c r="CA42" s="40">
        <f t="shared" si="104"/>
        <v>19.915027770979581</v>
      </c>
      <c r="CB42" s="116">
        <f t="shared" si="105"/>
        <v>28507986.669950258</v>
      </c>
      <c r="CC42" s="117">
        <f t="shared" si="106"/>
        <v>24545196.53662359</v>
      </c>
      <c r="CD42" s="118">
        <f t="shared" si="107"/>
        <v>53053183.206573844</v>
      </c>
      <c r="CE42" s="32"/>
      <c r="CF42" s="35">
        <f>+'OCT-DEC 2022'!CF42+'JUL-SEP 2022'!CF42+'JAN-MAR 2023'!CF42+'APR-JUN 2023'!CF42</f>
        <v>13481515.839999963</v>
      </c>
      <c r="CG42" s="39">
        <f t="shared" si="108"/>
        <v>26.865938179419501</v>
      </c>
      <c r="CH42" s="36">
        <f>+'OCT-DEC 2022'!CH42+'JUL-SEP 2022'!CH42+'JAN-MAR 2023'!CH42+'APR-JUN 2023'!CH42</f>
        <v>6520300.7900000121</v>
      </c>
      <c r="CI42" s="39">
        <f t="shared" si="109"/>
        <v>61.725983262806245</v>
      </c>
      <c r="CJ42" s="36">
        <f t="shared" si="110"/>
        <v>20001816.629999973</v>
      </c>
      <c r="CK42" s="40">
        <f t="shared" si="111"/>
        <v>32.928053190438519</v>
      </c>
      <c r="CL42" s="38">
        <f>+'OCT-DEC 2022'!CL42+'JUL-SEP 2022'!CL42+'JAN-MAR 2023'!CL42+'APR-JUN 2023'!CL42</f>
        <v>43969951.699999571</v>
      </c>
      <c r="CM42" s="39">
        <f t="shared" si="112"/>
        <v>17.499482298121766</v>
      </c>
      <c r="CN42" s="36">
        <f>+'OCT-DEC 2022'!CN42+'JUL-SEP 2022'!CN42+'JAN-MAR 2023'!CN42+'APR-JUN 2023'!CN42</f>
        <v>29748728.759999875</v>
      </c>
      <c r="CO42" s="39">
        <f t="shared" si="113"/>
        <v>22.604867328453924</v>
      </c>
      <c r="CP42" s="36">
        <f t="shared" si="114"/>
        <v>73718680.459999442</v>
      </c>
      <c r="CQ42" s="40">
        <f t="shared" si="115"/>
        <v>19.254358351126548</v>
      </c>
      <c r="CR42" s="116">
        <f t="shared" si="116"/>
        <v>57451467.53999953</v>
      </c>
      <c r="CS42" s="117">
        <f t="shared" si="117"/>
        <v>36269029.549999885</v>
      </c>
      <c r="CT42" s="118">
        <f t="shared" si="118"/>
        <v>93720497.089999408</v>
      </c>
      <c r="CU42" s="32"/>
      <c r="CV42" s="38">
        <f t="shared" si="119"/>
        <v>58468893.168093815</v>
      </c>
      <c r="CW42" s="39">
        <f t="shared" si="120"/>
        <v>20.826538637520294</v>
      </c>
      <c r="CX42" s="39">
        <f t="shared" si="121"/>
        <v>39487288.459698349</v>
      </c>
      <c r="CY42" s="39">
        <f t="shared" si="122"/>
        <v>49.347365901538367</v>
      </c>
      <c r="CZ42" s="36">
        <f t="shared" si="123"/>
        <v>97956181.627792165</v>
      </c>
      <c r="DA42" s="40">
        <f t="shared" si="124"/>
        <v>27.152630934375516</v>
      </c>
      <c r="DB42" s="38">
        <f t="shared" si="125"/>
        <v>217262545.38663527</v>
      </c>
      <c r="DC42" s="39">
        <f t="shared" si="126"/>
        <v>17.44830117019864</v>
      </c>
      <c r="DD42" s="36">
        <f t="shared" si="127"/>
        <v>150120228.75643304</v>
      </c>
      <c r="DE42" s="39">
        <f t="shared" si="128"/>
        <v>20.942967060682214</v>
      </c>
      <c r="DF42" s="36">
        <f t="shared" si="129"/>
        <v>367382774.14306831</v>
      </c>
      <c r="DG42" s="40">
        <f t="shared" si="130"/>
        <v>18.725067028234132</v>
      </c>
      <c r="DH42" s="152"/>
      <c r="DI42" s="161" t="s">
        <v>55</v>
      </c>
      <c r="DJ42" s="38">
        <f t="shared" si="131"/>
        <v>97956181.627792165</v>
      </c>
      <c r="DK42" s="36">
        <f t="shared" si="132"/>
        <v>367382774.14306831</v>
      </c>
      <c r="DL42" s="37">
        <f t="shared" si="133"/>
        <v>465338955.77086049</v>
      </c>
      <c r="DM42"/>
    </row>
    <row r="43" spans="1:117" s="19" customFormat="1" ht="15.75">
      <c r="A43" s="26">
        <v>31</v>
      </c>
      <c r="B43" s="26" t="s">
        <v>56</v>
      </c>
      <c r="C43" s="34"/>
      <c r="D43" s="35">
        <f>+'JUL-SEP 2022'!D43+'OCT-DEC 2022'!D43+'JAN-MAR 2023'!D43+'APR-JUN 2023'!D43</f>
        <v>162873.23000000001</v>
      </c>
      <c r="E43" s="39">
        <f t="shared" si="55"/>
        <v>0.36975130194735911</v>
      </c>
      <c r="F43" s="36">
        <f>+'JUL-SEP 2022'!F43+'OCT-DEC 2022'!F43+'JAN-MAR 2023'!F43+'APR-JUN 2023'!F43</f>
        <v>71176.62</v>
      </c>
      <c r="G43" s="39">
        <f t="shared" si="56"/>
        <v>0.57040317992034173</v>
      </c>
      <c r="H43" s="36">
        <f t="shared" si="57"/>
        <v>234049.85</v>
      </c>
      <c r="I43" s="202">
        <f t="shared" si="58"/>
        <v>0.41404453038068062</v>
      </c>
      <c r="J43" s="38">
        <f>+'JUL-SEP 2022'!J43+'OCT-DEC 2022'!J43+'JAN-MAR 2023'!J43+'APR-JUN 2023'!J43</f>
        <v>3150693.79</v>
      </c>
      <c r="K43" s="39">
        <f t="shared" si="59"/>
        <v>2.2059881771067449</v>
      </c>
      <c r="L43" s="36">
        <f>+'JUL-SEP 2022'!L43+'OCT-DEC 2022'!L43+'JAN-MAR 2023'!L43+'APR-JUN 2023'!L43</f>
        <v>1503665.2699999998</v>
      </c>
      <c r="M43" s="39">
        <f t="shared" si="60"/>
        <v>1.1935603798970482</v>
      </c>
      <c r="N43" s="36">
        <f t="shared" si="61"/>
        <v>4654359.0599999996</v>
      </c>
      <c r="O43" s="40">
        <f t="shared" si="62"/>
        <v>1.7314930948367613</v>
      </c>
      <c r="P43" s="116">
        <f t="shared" si="63"/>
        <v>3313567.02</v>
      </c>
      <c r="Q43" s="117">
        <f t="shared" si="64"/>
        <v>1574841.8899999997</v>
      </c>
      <c r="R43" s="118">
        <f t="shared" si="65"/>
        <v>4888408.91</v>
      </c>
      <c r="S43" s="32"/>
      <c r="T43" s="38">
        <f>+'JUL-SEP 2022'!T43+'OCT-DEC 2022'!T43+'JAN-MAR 2023'!T43+'APR-JUN 2023'!T43</f>
        <v>94544.239725157793</v>
      </c>
      <c r="U43" s="39">
        <f t="shared" si="66"/>
        <v>0.11992140860766985</v>
      </c>
      <c r="V43" s="36">
        <f>+'JUL-SEP 2022'!V43+'OCT-DEC 2022'!V43+'JAN-MAR 2023'!V43+'APR-JUN 2023'!V43</f>
        <v>132339.28475244888</v>
      </c>
      <c r="W43" s="39">
        <f t="shared" si="67"/>
        <v>0.55967353505674955</v>
      </c>
      <c r="X43" s="36">
        <f t="shared" si="68"/>
        <v>226883.52447760667</v>
      </c>
      <c r="Y43" s="40">
        <f t="shared" si="69"/>
        <v>0.22138368947985854</v>
      </c>
      <c r="Z43" s="244">
        <f>+'OCT-DEC 2022'!Z43+'JUL-SEP 2022'!Z43+'JAN-MAR 2023'!Z43+'APR-JUN 2023'!Z43</f>
        <v>3540886.5324197272</v>
      </c>
      <c r="AA43" s="39">
        <f t="shared" si="70"/>
        <v>0.85865568487071664</v>
      </c>
      <c r="AB43" s="36">
        <f>+'OCT-DEC 2022'!AB43+'JUL-SEP 2022'!AB43+'JAN-MAR 2023'!AB43+'APR-JUN 2023'!AB43</f>
        <v>1310225.9357105126</v>
      </c>
      <c r="AC43" s="39">
        <f t="shared" si="71"/>
        <v>0.71868496513087277</v>
      </c>
      <c r="AD43" s="36">
        <f t="shared" si="72"/>
        <v>4851112.4681302402</v>
      </c>
      <c r="AE43" s="40">
        <f t="shared" si="73"/>
        <v>0.81574570782926881</v>
      </c>
      <c r="AF43" s="116">
        <f t="shared" si="74"/>
        <v>3635430.7721448848</v>
      </c>
      <c r="AG43" s="117">
        <f t="shared" si="75"/>
        <v>1442565.2204629614</v>
      </c>
      <c r="AH43" s="118">
        <f t="shared" si="76"/>
        <v>5077995.9926078459</v>
      </c>
      <c r="AI43" s="32"/>
      <c r="AJ43" s="35">
        <f>+'OCT-DEC 2022'!AJ43+'JUL-SEP 2022'!AJ43+'JAN-MAR 2023'!AJ43+'APR-JUN 2023'!AJ43</f>
        <v>56241.358731702741</v>
      </c>
      <c r="AK43" s="39">
        <f t="shared" si="77"/>
        <v>0.23223580916864456</v>
      </c>
      <c r="AL43" s="36">
        <f>+'OCT-DEC 2022'!AL43+'JUL-SEP 2022'!AL43+'JAN-MAR 2023'!AL43+'APR-JUN 2023'!AL43</f>
        <v>51493.497874685185</v>
      </c>
      <c r="AM43" s="39">
        <f t="shared" si="78"/>
        <v>0.48424179670453182</v>
      </c>
      <c r="AN43" s="36">
        <f t="shared" si="79"/>
        <v>107734.85660638793</v>
      </c>
      <c r="AO43" s="40">
        <f t="shared" si="80"/>
        <v>0.30912820080573411</v>
      </c>
      <c r="AP43" s="36">
        <f>+'OCT-DEC 2022'!AP43+'JUL-SEP 2022'!AP43+'JAN-MAR 2023'!AP43+'APR-JUN 2023'!AP43</f>
        <v>1377681.5080765295</v>
      </c>
      <c r="AQ43" s="39">
        <f t="shared" si="81"/>
        <v>2.1014123261781794</v>
      </c>
      <c r="AR43" s="36">
        <f>+'OCT-DEC 2022'!AR43+'JUL-SEP 2022'!AR43+'JAN-MAR 2023'!AR43+'APR-JUN 2023'!AR43</f>
        <v>509520.14654451405</v>
      </c>
      <c r="AS43" s="39">
        <f t="shared" si="82"/>
        <v>0.82337681443907318</v>
      </c>
      <c r="AT43" s="36">
        <f t="shared" si="83"/>
        <v>1887201.6546210435</v>
      </c>
      <c r="AU43" s="40">
        <f t="shared" si="84"/>
        <v>1.4808369064385616</v>
      </c>
      <c r="AV43" s="116">
        <f t="shared" si="85"/>
        <v>1433922.8668082322</v>
      </c>
      <c r="AW43" s="117">
        <f t="shared" si="86"/>
        <v>561013.64441919921</v>
      </c>
      <c r="AX43" s="118">
        <f t="shared" si="87"/>
        <v>1994936.5112274312</v>
      </c>
      <c r="AY43" s="32"/>
      <c r="AZ43" s="35">
        <f>+'OCT-DEC 2022'!AZ43+'JUL-SEP 2022'!AZ43+'JAN-MAR 2023'!AZ43+'APR-JUN 2023'!AZ43</f>
        <v>173765.0828149282</v>
      </c>
      <c r="BA43" s="39">
        <f t="shared" si="134"/>
        <v>0.39232771323825311</v>
      </c>
      <c r="BB43" s="36">
        <f>+'OCT-DEC 2022'!BB43+'JUL-SEP 2022'!BB43+'JAN-MAR 2023'!BB43+'APR-JUN 2023'!BB43</f>
        <v>86776.619001891944</v>
      </c>
      <c r="BC43" s="39">
        <f t="shared" si="135"/>
        <v>0.63008538216038068</v>
      </c>
      <c r="BD43" s="36">
        <f t="shared" si="88"/>
        <v>260541.70181682013</v>
      </c>
      <c r="BE43" s="40">
        <v>0.45134121013507772</v>
      </c>
      <c r="BF43" s="38">
        <f>+'OCT-DEC 2022'!BF43+'JUL-SEP 2022'!BF43+'JAN-MAR 2023'!BF43+'APR-JUN 2023'!BF43</f>
        <v>3705049.3864099449</v>
      </c>
      <c r="BG43" s="39">
        <v>1.6819084811848191</v>
      </c>
      <c r="BH43" s="36">
        <f>+'OCT-DEC 2022'!BH43+'JUL-SEP 2022'!BH43+'JAN-MAR 2023'!BH43+'APR-JUN 2023'!BH43</f>
        <v>1712495.0150043399</v>
      </c>
      <c r="BI43" s="39">
        <v>1.4901807385494354</v>
      </c>
      <c r="BJ43" s="36">
        <f t="shared" si="92"/>
        <v>5417544.4014142845</v>
      </c>
      <c r="BK43" s="40">
        <v>1.6286152740436823</v>
      </c>
      <c r="BL43" s="116">
        <f t="shared" si="94"/>
        <v>3878814.469224873</v>
      </c>
      <c r="BM43" s="117">
        <f t="shared" si="95"/>
        <v>1799271.6340062318</v>
      </c>
      <c r="BN43" s="118">
        <f t="shared" si="96"/>
        <v>5678086.103231105</v>
      </c>
      <c r="BO43" s="32"/>
      <c r="BP43" s="35">
        <f>+'OCT-DEC 2022'!BP43+'JUL-SEP 2022'!BP43+'JAN-MAR 2023'!BP43+'APR-JUN 2023'!BP43</f>
        <v>87321.757129497491</v>
      </c>
      <c r="BQ43" s="39">
        <v>0.33559087906990176</v>
      </c>
      <c r="BR43" s="36">
        <f>+'OCT-DEC 2022'!BR43+'JUL-SEP 2022'!BR43+'JAN-MAR 2023'!BR43+'APR-JUN 2023'!BR43</f>
        <v>40585.537612006294</v>
      </c>
      <c r="BS43" s="39">
        <v>0.47126276888323637</v>
      </c>
      <c r="BT43" s="36">
        <f t="shared" si="99"/>
        <v>127907.29474150378</v>
      </c>
      <c r="BU43" s="40">
        <v>0.3523187959668222</v>
      </c>
      <c r="BV43" s="38">
        <f>+'OCT-DEC 2022'!BV43+'JUL-SEP 2022'!BV43+'JAN-MAR 2023'!BV43+'APR-JUN 2023'!BV43</f>
        <v>2098203.5032072566</v>
      </c>
      <c r="BW43" s="39">
        <f t="shared" si="101"/>
        <v>1.6661241858439686</v>
      </c>
      <c r="BX43" s="36">
        <f>+'OCT-DEC 2022'!BX43+'JUL-SEP 2022'!BX43+'JAN-MAR 2023'!BX43+'APR-JUN 2023'!BX43</f>
        <v>696623.21357116615</v>
      </c>
      <c r="BY43" s="39">
        <f t="shared" si="102"/>
        <v>0.80491484729678042</v>
      </c>
      <c r="BZ43" s="36">
        <f t="shared" si="103"/>
        <v>2794826.7167784227</v>
      </c>
      <c r="CA43" s="40">
        <f t="shared" si="104"/>
        <v>1.3153400832167366</v>
      </c>
      <c r="CB43" s="116">
        <f t="shared" si="105"/>
        <v>2185525.2603367539</v>
      </c>
      <c r="CC43" s="117">
        <f t="shared" si="106"/>
        <v>737208.75118317246</v>
      </c>
      <c r="CD43" s="118">
        <f t="shared" si="107"/>
        <v>2922734.0115199266</v>
      </c>
      <c r="CE43" s="32"/>
      <c r="CF43" s="35">
        <f>+'OCT-DEC 2022'!CF43+'JUL-SEP 2022'!CF43+'JAN-MAR 2023'!CF43+'APR-JUN 2023'!CF43</f>
        <v>117173.53</v>
      </c>
      <c r="CG43" s="39">
        <f t="shared" si="108"/>
        <v>0.23350317950925356</v>
      </c>
      <c r="CH43" s="36">
        <f>+'OCT-DEC 2022'!CH43+'JUL-SEP 2022'!CH43+'JAN-MAR 2023'!CH43+'APR-JUN 2023'!CH43</f>
        <v>68907.159999999989</v>
      </c>
      <c r="CI43" s="39">
        <f t="shared" si="109"/>
        <v>0.65232607234481643</v>
      </c>
      <c r="CJ43" s="36">
        <f t="shared" si="110"/>
        <v>186080.69</v>
      </c>
      <c r="CK43" s="40">
        <f t="shared" si="111"/>
        <v>0.30633591795074411</v>
      </c>
      <c r="CL43" s="38">
        <f>+'OCT-DEC 2022'!CL43+'JUL-SEP 2022'!CL43+'JAN-MAR 2023'!CL43+'APR-JUN 2023'!CL43</f>
        <v>2587062.7600000063</v>
      </c>
      <c r="CM43" s="39">
        <f t="shared" si="112"/>
        <v>1.0296181192473448</v>
      </c>
      <c r="CN43" s="36">
        <f>+'OCT-DEC 2022'!CN43+'JUL-SEP 2022'!CN43+'JAN-MAR 2023'!CN43+'APR-JUN 2023'!CN43</f>
        <v>984968.52000000048</v>
      </c>
      <c r="CO43" s="39">
        <f t="shared" si="113"/>
        <v>0.74843812308515334</v>
      </c>
      <c r="CP43" s="36">
        <f t="shared" si="114"/>
        <v>3572031.2800000068</v>
      </c>
      <c r="CQ43" s="40">
        <f t="shared" si="115"/>
        <v>0.93296800590282714</v>
      </c>
      <c r="CR43" s="116">
        <f t="shared" si="116"/>
        <v>2704236.2900000061</v>
      </c>
      <c r="CS43" s="117">
        <f t="shared" si="117"/>
        <v>1053875.6800000004</v>
      </c>
      <c r="CT43" s="118">
        <f t="shared" si="118"/>
        <v>3758111.9700000063</v>
      </c>
      <c r="CU43" s="32"/>
      <c r="CV43" s="38">
        <f t="shared" si="119"/>
        <v>691919.19840128627</v>
      </c>
      <c r="CW43" s="39">
        <f t="shared" si="120"/>
        <v>0.24646065862950314</v>
      </c>
      <c r="CX43" s="39">
        <f t="shared" si="121"/>
        <v>451278.71924103226</v>
      </c>
      <c r="CY43" s="39">
        <f t="shared" si="122"/>
        <v>0.56396417557750289</v>
      </c>
      <c r="CZ43" s="36">
        <f t="shared" si="123"/>
        <v>1143197.9176423186</v>
      </c>
      <c r="DA43" s="40">
        <f t="shared" si="124"/>
        <v>0.31688486246468367</v>
      </c>
      <c r="DB43" s="38">
        <f t="shared" si="125"/>
        <v>16459577.480113465</v>
      </c>
      <c r="DC43" s="39">
        <f t="shared" si="126"/>
        <v>1.32186458782465</v>
      </c>
      <c r="DD43" s="36">
        <f t="shared" si="127"/>
        <v>6717498.1008305335</v>
      </c>
      <c r="DE43" s="39">
        <f t="shared" si="128"/>
        <v>0.93714446494846892</v>
      </c>
      <c r="DF43" s="36">
        <f t="shared" si="129"/>
        <v>23177075.580943998</v>
      </c>
      <c r="DG43" s="40">
        <f t="shared" si="130"/>
        <v>1.1813082275942997</v>
      </c>
      <c r="DH43" s="152"/>
      <c r="DI43" s="161" t="s">
        <v>56</v>
      </c>
      <c r="DJ43" s="38">
        <f t="shared" si="131"/>
        <v>1143197.9176423186</v>
      </c>
      <c r="DK43" s="36">
        <f t="shared" si="132"/>
        <v>23177075.580943998</v>
      </c>
      <c r="DL43" s="37">
        <f t="shared" si="133"/>
        <v>24320273.498586316</v>
      </c>
      <c r="DM43"/>
    </row>
    <row r="44" spans="1:117" s="19" customFormat="1" ht="15.75">
      <c r="A44" s="26">
        <v>32</v>
      </c>
      <c r="B44" s="26" t="s">
        <v>60</v>
      </c>
      <c r="C44" s="34"/>
      <c r="D44" s="35">
        <f>+'JUL-SEP 2022'!D44+'OCT-DEC 2022'!D44+'JAN-MAR 2023'!D44+'APR-JUN 2023'!D44</f>
        <v>78969531.079999998</v>
      </c>
      <c r="E44" s="39">
        <f t="shared" si="55"/>
        <v>179.27493014660811</v>
      </c>
      <c r="F44" s="36">
        <f>+'JUL-SEP 2022'!F44+'OCT-DEC 2022'!F44+'JAN-MAR 2023'!F44+'APR-JUN 2023'!F44</f>
        <v>46514011.549999997</v>
      </c>
      <c r="G44" s="39">
        <f t="shared" si="56"/>
        <v>372.75920237532353</v>
      </c>
      <c r="H44" s="36">
        <f t="shared" si="57"/>
        <v>125483542.63</v>
      </c>
      <c r="I44" s="202">
        <f t="shared" si="58"/>
        <v>221.98593367499473</v>
      </c>
      <c r="J44" s="38">
        <f>+'JUL-SEP 2022'!J44+'OCT-DEC 2022'!J44+'JAN-MAR 2023'!J44+'APR-JUN 2023'!J44</f>
        <v>79494517.75</v>
      </c>
      <c r="K44" s="39">
        <f t="shared" si="59"/>
        <v>55.658841509095772</v>
      </c>
      <c r="L44" s="36">
        <f>+'JUL-SEP 2022'!L44+'OCT-DEC 2022'!L44+'JAN-MAR 2023'!L44+'APR-JUN 2023'!L44</f>
        <v>153213965.66</v>
      </c>
      <c r="M44" s="39">
        <f t="shared" si="60"/>
        <v>121.61624179740676</v>
      </c>
      <c r="N44" s="36">
        <f t="shared" si="61"/>
        <v>232708483.41</v>
      </c>
      <c r="O44" s="40">
        <f t="shared" si="62"/>
        <v>86.57113190883689</v>
      </c>
      <c r="P44" s="116">
        <f t="shared" si="63"/>
        <v>158464048.82999998</v>
      </c>
      <c r="Q44" s="117">
        <f t="shared" si="64"/>
        <v>199727977.20999998</v>
      </c>
      <c r="R44" s="118">
        <f t="shared" si="65"/>
        <v>358192026.03999996</v>
      </c>
      <c r="S44" s="32"/>
      <c r="T44" s="38">
        <f>+'JUL-SEP 2022'!T44+'OCT-DEC 2022'!T44+'JAN-MAR 2023'!T44+'APR-JUN 2023'!T44</f>
        <v>59881650.021447301</v>
      </c>
      <c r="U44" s="39">
        <f t="shared" si="66"/>
        <v>75.954831740136228</v>
      </c>
      <c r="V44" s="36">
        <f>+'JUL-SEP 2022'!V44+'OCT-DEC 2022'!V44+'JAN-MAR 2023'!V44+'APR-JUN 2023'!V44</f>
        <v>45021180.258537687</v>
      </c>
      <c r="W44" s="39">
        <f t="shared" si="67"/>
        <v>190.3982113463604</v>
      </c>
      <c r="X44" s="36">
        <f t="shared" si="68"/>
        <v>104902830.27998498</v>
      </c>
      <c r="Y44" s="40">
        <f t="shared" si="69"/>
        <v>102.35990320467133</v>
      </c>
      <c r="Z44" s="244">
        <f>+'OCT-DEC 2022'!Z44+'JUL-SEP 2022'!Z44+'JAN-MAR 2023'!Z44+'APR-JUN 2023'!Z44</f>
        <v>91900888.58108747</v>
      </c>
      <c r="AA44" s="39">
        <f t="shared" si="70"/>
        <v>22.285724126521423</v>
      </c>
      <c r="AB44" s="36">
        <f>+'OCT-DEC 2022'!AB44+'JUL-SEP 2022'!AB44+'JAN-MAR 2023'!AB44+'APR-JUN 2023'!AB44</f>
        <v>90310166.224217966</v>
      </c>
      <c r="AC44" s="39">
        <f t="shared" si="71"/>
        <v>49.536920995705074</v>
      </c>
      <c r="AD44" s="36">
        <f t="shared" si="72"/>
        <v>182211054.80530542</v>
      </c>
      <c r="AE44" s="40">
        <f t="shared" si="73"/>
        <v>30.639958742032821</v>
      </c>
      <c r="AF44" s="116">
        <f t="shared" si="74"/>
        <v>151782538.60253477</v>
      </c>
      <c r="AG44" s="117">
        <f t="shared" si="75"/>
        <v>135331346.48275566</v>
      </c>
      <c r="AH44" s="118">
        <f t="shared" si="76"/>
        <v>287113885.08529043</v>
      </c>
      <c r="AI44" s="32"/>
      <c r="AJ44" s="35">
        <f>+'OCT-DEC 2022'!AJ44+'JUL-SEP 2022'!AJ44+'JAN-MAR 2023'!AJ44+'APR-JUN 2023'!AJ44</f>
        <v>17533571.294752195</v>
      </c>
      <c r="AK44" s="39">
        <f t="shared" si="77"/>
        <v>72.400866712304179</v>
      </c>
      <c r="AL44" s="36">
        <f>+'OCT-DEC 2022'!AL44+'JUL-SEP 2022'!AL44+'JAN-MAR 2023'!AL44+'APR-JUN 2023'!AL44</f>
        <v>20780477.431116208</v>
      </c>
      <c r="AM44" s="39">
        <f t="shared" si="78"/>
        <v>195.41837596875831</v>
      </c>
      <c r="AN44" s="36">
        <f t="shared" si="79"/>
        <v>38314048.725868404</v>
      </c>
      <c r="AO44" s="40">
        <f t="shared" si="80"/>
        <v>109.93612764978297</v>
      </c>
      <c r="AP44" s="36">
        <f>+'OCT-DEC 2022'!AP44+'JUL-SEP 2022'!AP44+'JAN-MAR 2023'!AP44+'APR-JUN 2023'!AP44</f>
        <v>13283149.736559648</v>
      </c>
      <c r="AQ44" s="39">
        <f t="shared" si="81"/>
        <v>20.261123070344869</v>
      </c>
      <c r="AR44" s="36">
        <f>+'OCT-DEC 2022'!AR44+'JUL-SEP 2022'!AR44+'JAN-MAR 2023'!AR44+'APR-JUN 2023'!AR44</f>
        <v>23197132.194651034</v>
      </c>
      <c r="AS44" s="39">
        <f t="shared" si="82"/>
        <v>37.48621313619671</v>
      </c>
      <c r="AT44" s="36">
        <f t="shared" si="83"/>
        <v>36480281.931210682</v>
      </c>
      <c r="AU44" s="40">
        <f t="shared" si="84"/>
        <v>28.625106230032557</v>
      </c>
      <c r="AV44" s="116">
        <f t="shared" si="85"/>
        <v>30816721.031311844</v>
      </c>
      <c r="AW44" s="117">
        <f t="shared" si="86"/>
        <v>43977609.625767246</v>
      </c>
      <c r="AX44" s="118">
        <f t="shared" si="87"/>
        <v>74794330.657079086</v>
      </c>
      <c r="AY44" s="32"/>
      <c r="AZ44" s="35">
        <f>+'OCT-DEC 2022'!AZ44+'JUL-SEP 2022'!AZ44+'JAN-MAR 2023'!AZ44+'APR-JUN 2023'!AZ44</f>
        <v>53710751.932993218</v>
      </c>
      <c r="BA44" s="39">
        <f t="shared" si="134"/>
        <v>121.26841676599479</v>
      </c>
      <c r="BB44" s="36">
        <f>+'OCT-DEC 2022'!BB44+'JUL-SEP 2022'!BB44+'JAN-MAR 2023'!BB44+'APR-JUN 2023'!BB44</f>
        <v>23450914.914112132</v>
      </c>
      <c r="BC44" s="39">
        <f t="shared" si="135"/>
        <v>170.2771882060392</v>
      </c>
      <c r="BD44" s="36">
        <f t="shared" si="88"/>
        <v>77161666.847105354</v>
      </c>
      <c r="BE44" s="40">
        <v>110.66492198672111</v>
      </c>
      <c r="BF44" s="38">
        <f>+'OCT-DEC 2022'!BF44+'JUL-SEP 2022'!BF44+'JAN-MAR 2023'!BF44+'APR-JUN 2023'!BF44</f>
        <v>68118562.599099264</v>
      </c>
      <c r="BG44" s="39">
        <v>24.893732597670553</v>
      </c>
      <c r="BH44" s="36">
        <f>+'OCT-DEC 2022'!BH44+'JUL-SEP 2022'!BH44+'JAN-MAR 2023'!BH44+'APR-JUN 2023'!BH44</f>
        <v>78455005.25263162</v>
      </c>
      <c r="BI44" s="39">
        <v>63.620569785718274</v>
      </c>
      <c r="BJ44" s="36">
        <f t="shared" si="92"/>
        <v>146573567.85173088</v>
      </c>
      <c r="BK44" s="40">
        <v>35.658358143326012</v>
      </c>
      <c r="BL44" s="116">
        <f t="shared" si="94"/>
        <v>121829314.53209248</v>
      </c>
      <c r="BM44" s="117">
        <f t="shared" si="95"/>
        <v>101905920.16674376</v>
      </c>
      <c r="BN44" s="118">
        <f t="shared" si="96"/>
        <v>223735234.69883624</v>
      </c>
      <c r="BO44" s="32"/>
      <c r="BP44" s="35">
        <f>+'OCT-DEC 2022'!BP44+'JUL-SEP 2022'!BP44+'JAN-MAR 2023'!BP44+'APR-JUN 2023'!BP44</f>
        <v>19528689.74222504</v>
      </c>
      <c r="BQ44" s="39">
        <v>41.618144431038466</v>
      </c>
      <c r="BR44" s="36">
        <f>+'OCT-DEC 2022'!BR44+'JUL-SEP 2022'!BR44+'JAN-MAR 2023'!BR44+'APR-JUN 2023'!BR44</f>
        <v>15886781.420368884</v>
      </c>
      <c r="BS44" s="39">
        <v>153.14549240937387</v>
      </c>
      <c r="BT44" s="36">
        <f t="shared" si="99"/>
        <v>35415471.162593924</v>
      </c>
      <c r="BU44" s="40">
        <v>55.369115330628304</v>
      </c>
      <c r="BV44" s="38">
        <f>+'OCT-DEC 2022'!BV44+'JUL-SEP 2022'!BV44+'JAN-MAR 2023'!BV44+'APR-JUN 2023'!BV44</f>
        <v>27999146.457244746</v>
      </c>
      <c r="BW44" s="39">
        <f t="shared" si="101"/>
        <v>22.23333200239869</v>
      </c>
      <c r="BX44" s="36">
        <f>+'OCT-DEC 2022'!BX44+'JUL-SEP 2022'!BX44+'JAN-MAR 2023'!BX44+'APR-JUN 2023'!BX44</f>
        <v>45571807.954505809</v>
      </c>
      <c r="BY44" s="39">
        <f t="shared" si="102"/>
        <v>52.656047237782602</v>
      </c>
      <c r="BZ44" s="36">
        <f t="shared" si="103"/>
        <v>73570954.411750555</v>
      </c>
      <c r="CA44" s="40">
        <f t="shared" si="104"/>
        <v>34.624982192038644</v>
      </c>
      <c r="CB44" s="116">
        <f t="shared" si="105"/>
        <v>47527836.19946979</v>
      </c>
      <c r="CC44" s="117">
        <f t="shared" si="106"/>
        <v>61458589.374874696</v>
      </c>
      <c r="CD44" s="118">
        <f t="shared" si="107"/>
        <v>108986425.57434449</v>
      </c>
      <c r="CE44" s="32"/>
      <c r="CF44" s="35">
        <f>+'OCT-DEC 2022'!CF44+'JUL-SEP 2022'!CF44+'JAN-MAR 2023'!CF44+'APR-JUN 2023'!CF44</f>
        <v>73271420.710000128</v>
      </c>
      <c r="CG44" s="39">
        <f t="shared" si="108"/>
        <v>146.01514269430305</v>
      </c>
      <c r="CH44" s="36">
        <f>+'OCT-DEC 2022'!CH44+'JUL-SEP 2022'!CH44+'JAN-MAR 2023'!CH44+'APR-JUN 2023'!CH44</f>
        <v>18748779.73999992</v>
      </c>
      <c r="CI44" s="39">
        <f t="shared" si="109"/>
        <v>177.48979712779075</v>
      </c>
      <c r="CJ44" s="36">
        <f t="shared" si="110"/>
        <v>92020200.450000048</v>
      </c>
      <c r="CK44" s="40">
        <f t="shared" si="111"/>
        <v>151.48854281904394</v>
      </c>
      <c r="CL44" s="38">
        <f>+'OCT-DEC 2022'!CL44+'JUL-SEP 2022'!CL44+'JAN-MAR 2023'!CL44+'APR-JUN 2023'!CL44</f>
        <v>50585177.36000105</v>
      </c>
      <c r="CM44" s="39">
        <f t="shared" si="112"/>
        <v>20.132258088395783</v>
      </c>
      <c r="CN44" s="36">
        <f>+'OCT-DEC 2022'!CN44+'JUL-SEP 2022'!CN44+'JAN-MAR 2023'!CN44+'APR-JUN 2023'!CN44</f>
        <v>58982775.150000378</v>
      </c>
      <c r="CO44" s="39">
        <f t="shared" si="113"/>
        <v>44.818648140774982</v>
      </c>
      <c r="CP44" s="36">
        <f t="shared" si="114"/>
        <v>109567952.51000142</v>
      </c>
      <c r="CQ44" s="40">
        <f t="shared" si="115"/>
        <v>28.617720885162992</v>
      </c>
      <c r="CR44" s="116">
        <f t="shared" si="116"/>
        <v>123856598.07000118</v>
      </c>
      <c r="CS44" s="117">
        <f t="shared" si="117"/>
        <v>77731554.890000299</v>
      </c>
      <c r="CT44" s="118">
        <f t="shared" si="118"/>
        <v>201588152.96000147</v>
      </c>
      <c r="CU44" s="32"/>
      <c r="CV44" s="38">
        <f t="shared" si="119"/>
        <v>302895614.78141785</v>
      </c>
      <c r="CW44" s="39">
        <f t="shared" si="120"/>
        <v>107.89099780365009</v>
      </c>
      <c r="CX44" s="39">
        <f t="shared" si="121"/>
        <v>170402145.31413484</v>
      </c>
      <c r="CY44" s="39">
        <f t="shared" si="122"/>
        <v>212.95199906689061</v>
      </c>
      <c r="CZ44" s="36">
        <f t="shared" si="123"/>
        <v>473297760.09555268</v>
      </c>
      <c r="DA44" s="40">
        <f t="shared" si="124"/>
        <v>131.19416445582416</v>
      </c>
      <c r="DB44" s="38">
        <f t="shared" si="125"/>
        <v>331381442.48399216</v>
      </c>
      <c r="DC44" s="39">
        <f t="shared" si="126"/>
        <v>26.613161511046311</v>
      </c>
      <c r="DD44" s="36">
        <f t="shared" si="127"/>
        <v>449730852.43600684</v>
      </c>
      <c r="DE44" s="39">
        <f t="shared" si="128"/>
        <v>62.741034348018935</v>
      </c>
      <c r="DF44" s="36">
        <f t="shared" si="129"/>
        <v>781112294.919999</v>
      </c>
      <c r="DG44" s="40">
        <f t="shared" si="130"/>
        <v>39.812373111589821</v>
      </c>
      <c r="DH44" s="152"/>
      <c r="DI44" s="161" t="s">
        <v>60</v>
      </c>
      <c r="DJ44" s="38">
        <f t="shared" si="131"/>
        <v>473297760.09555268</v>
      </c>
      <c r="DK44" s="36">
        <f t="shared" si="132"/>
        <v>781112294.919999</v>
      </c>
      <c r="DL44" s="37">
        <f t="shared" si="133"/>
        <v>1254410055.0155516</v>
      </c>
      <c r="DM44"/>
    </row>
    <row r="45" spans="1:117" s="19" customFormat="1" ht="15.75">
      <c r="A45" s="26">
        <v>33</v>
      </c>
      <c r="B45" s="26" t="s">
        <v>61</v>
      </c>
      <c r="C45" s="34"/>
      <c r="D45" s="35">
        <f>+'JUL-SEP 2022'!D45+'OCT-DEC 2022'!D45+'JAN-MAR 2023'!D45+'APR-JUN 2023'!D45</f>
        <v>2149450.7699999996</v>
      </c>
      <c r="E45" s="39">
        <f t="shared" si="55"/>
        <v>4.8796368849518936</v>
      </c>
      <c r="F45" s="36">
        <f>+'JUL-SEP 2022'!F45+'OCT-DEC 2022'!F45+'JAN-MAR 2023'!F45+'APR-JUN 2023'!F45</f>
        <v>1121702.6400000001</v>
      </c>
      <c r="G45" s="39">
        <f t="shared" si="56"/>
        <v>8.9892264170600171</v>
      </c>
      <c r="H45" s="36">
        <f t="shared" si="57"/>
        <v>3271153.4099999997</v>
      </c>
      <c r="I45" s="202">
        <f t="shared" si="58"/>
        <v>5.7868149774358404</v>
      </c>
      <c r="J45" s="38">
        <f>+'JUL-SEP 2022'!J45+'OCT-DEC 2022'!J45+'JAN-MAR 2023'!J45+'APR-JUN 2023'!J45</f>
        <v>3861433.6999999997</v>
      </c>
      <c r="K45" s="39">
        <f t="shared" si="59"/>
        <v>2.7036194745162945</v>
      </c>
      <c r="L45" s="36">
        <f>+'JUL-SEP 2022'!L45+'OCT-DEC 2022'!L45+'JAN-MAR 2023'!L45+'APR-JUN 2023'!L45</f>
        <v>2264326.7800000003</v>
      </c>
      <c r="M45" s="39">
        <f t="shared" si="60"/>
        <v>1.797348642459409</v>
      </c>
      <c r="N45" s="36">
        <f t="shared" si="61"/>
        <v>6125760.4800000004</v>
      </c>
      <c r="O45" s="40">
        <f t="shared" si="62"/>
        <v>2.2788770344125377</v>
      </c>
      <c r="P45" s="116">
        <f t="shared" si="63"/>
        <v>6010884.4699999988</v>
      </c>
      <c r="Q45" s="117">
        <f t="shared" si="64"/>
        <v>3386029.4200000004</v>
      </c>
      <c r="R45" s="118">
        <f t="shared" si="65"/>
        <v>9396913.8899999987</v>
      </c>
      <c r="S45" s="32"/>
      <c r="T45" s="38">
        <f>+'JUL-SEP 2022'!T45+'OCT-DEC 2022'!T45+'JAN-MAR 2023'!T45+'APR-JUN 2023'!T45</f>
        <v>2130660.6963285692</v>
      </c>
      <c r="U45" s="39">
        <f t="shared" si="66"/>
        <v>2.7025637173824579</v>
      </c>
      <c r="V45" s="36">
        <f>+'JUL-SEP 2022'!V45+'OCT-DEC 2022'!V45+'JAN-MAR 2023'!V45+'APR-JUN 2023'!V45</f>
        <v>1139892.2421417132</v>
      </c>
      <c r="W45" s="39">
        <f t="shared" si="67"/>
        <v>4.820696454092114</v>
      </c>
      <c r="X45" s="36">
        <f t="shared" si="68"/>
        <v>3270552.9384702826</v>
      </c>
      <c r="Y45" s="40">
        <f t="shared" si="69"/>
        <v>3.1912721640976058</v>
      </c>
      <c r="Z45" s="244">
        <f>+'OCT-DEC 2022'!Z45+'JUL-SEP 2022'!Z45+'JAN-MAR 2023'!Z45+'APR-JUN 2023'!Z45</f>
        <v>8260582.5245465823</v>
      </c>
      <c r="AA45" s="39">
        <f t="shared" si="70"/>
        <v>2.0031695678761259</v>
      </c>
      <c r="AB45" s="36">
        <f>+'OCT-DEC 2022'!AB45+'JUL-SEP 2022'!AB45+'JAN-MAR 2023'!AB45+'APR-JUN 2023'!AB45</f>
        <v>1501344.5495999982</v>
      </c>
      <c r="AC45" s="39">
        <f t="shared" si="71"/>
        <v>0.82351732313525083</v>
      </c>
      <c r="AD45" s="36">
        <f t="shared" si="72"/>
        <v>9761927.07414658</v>
      </c>
      <c r="AE45" s="40">
        <f t="shared" si="73"/>
        <v>1.6415307134585302</v>
      </c>
      <c r="AF45" s="116">
        <f t="shared" si="74"/>
        <v>10391243.220875151</v>
      </c>
      <c r="AG45" s="117">
        <f t="shared" si="75"/>
        <v>2641236.7917417111</v>
      </c>
      <c r="AH45" s="118">
        <f t="shared" si="76"/>
        <v>13032480.012616862</v>
      </c>
      <c r="AI45" s="32"/>
      <c r="AJ45" s="35">
        <f>+'OCT-DEC 2022'!AJ45+'JUL-SEP 2022'!AJ45+'JAN-MAR 2023'!AJ45+'APR-JUN 2023'!AJ45</f>
        <v>343839.1033501667</v>
      </c>
      <c r="AK45" s="39">
        <f t="shared" si="77"/>
        <v>1.4198048231956291</v>
      </c>
      <c r="AL45" s="36">
        <f>+'OCT-DEC 2022'!AL45+'JUL-SEP 2022'!AL45+'JAN-MAR 2023'!AL45+'APR-JUN 2023'!AL45</f>
        <v>404553.09494944825</v>
      </c>
      <c r="AM45" s="39">
        <f t="shared" si="78"/>
        <v>3.8043932854871643</v>
      </c>
      <c r="AN45" s="36">
        <f t="shared" si="79"/>
        <v>748392.19829961495</v>
      </c>
      <c r="AO45" s="40">
        <f t="shared" si="80"/>
        <v>2.1473935274508986</v>
      </c>
      <c r="AP45" s="36">
        <f>+'OCT-DEC 2022'!AP45+'JUL-SEP 2022'!AP45+'JAN-MAR 2023'!AP45+'APR-JUN 2023'!AP45</f>
        <v>1095307.7009139615</v>
      </c>
      <c r="AQ45" s="39">
        <f t="shared" si="81"/>
        <v>1.6707004414046498</v>
      </c>
      <c r="AR45" s="36">
        <f>+'OCT-DEC 2022'!AR45+'JUL-SEP 2022'!AR45+'JAN-MAR 2023'!AR45+'APR-JUN 2023'!AR45</f>
        <v>493469.05344396096</v>
      </c>
      <c r="AS45" s="39">
        <f t="shared" si="82"/>
        <v>0.79743849189181404</v>
      </c>
      <c r="AT45" s="36">
        <f t="shared" si="83"/>
        <v>1588776.7543579224</v>
      </c>
      <c r="AU45" s="40">
        <f t="shared" si="84"/>
        <v>1.246670830424488</v>
      </c>
      <c r="AV45" s="116">
        <f t="shared" si="85"/>
        <v>1439146.8042641282</v>
      </c>
      <c r="AW45" s="117">
        <f t="shared" si="86"/>
        <v>898022.14839340921</v>
      </c>
      <c r="AX45" s="118">
        <f t="shared" si="87"/>
        <v>2337168.9526575375</v>
      </c>
      <c r="AY45" s="32"/>
      <c r="AZ45" s="35">
        <f>+'OCT-DEC 2022'!AZ45+'JUL-SEP 2022'!AZ45+'JAN-MAR 2023'!AZ45+'APR-JUN 2023'!AZ45</f>
        <v>1197719.7512124476</v>
      </c>
      <c r="BA45" s="39">
        <f t="shared" si="134"/>
        <v>2.7042179215829192</v>
      </c>
      <c r="BB45" s="36">
        <f>+'OCT-DEC 2022'!BB45+'JUL-SEP 2022'!BB45+'JAN-MAR 2023'!BB45+'APR-JUN 2023'!BB45</f>
        <v>548691.07752867893</v>
      </c>
      <c r="BC45" s="39">
        <f t="shared" si="135"/>
        <v>3.9840481370345984</v>
      </c>
      <c r="BD45" s="36">
        <f t="shared" si="88"/>
        <v>1746410.8287411267</v>
      </c>
      <c r="BE45" s="40">
        <v>6.6298407477189985</v>
      </c>
      <c r="BF45" s="38">
        <f>+'OCT-DEC 2022'!BF45+'JUL-SEP 2022'!BF45+'JAN-MAR 2023'!BF45+'APR-JUN 2023'!BF45</f>
        <v>4064114.2436061385</v>
      </c>
      <c r="BG45" s="39">
        <v>1.6247441262185349</v>
      </c>
      <c r="BH45" s="36">
        <f>+'OCT-DEC 2022'!BH45+'JUL-SEP 2022'!BH45+'JAN-MAR 2023'!BH45+'APR-JUN 2023'!BH45</f>
        <v>1281050.0270941544</v>
      </c>
      <c r="BI45" s="39">
        <v>6.7252455330693328</v>
      </c>
      <c r="BJ45" s="36">
        <f t="shared" si="92"/>
        <v>5345164.2707002927</v>
      </c>
      <c r="BK45" s="40">
        <v>3.0424944958971372</v>
      </c>
      <c r="BL45" s="116">
        <f t="shared" si="94"/>
        <v>5261833.9948185859</v>
      </c>
      <c r="BM45" s="117">
        <f t="shared" si="95"/>
        <v>1829741.1046228334</v>
      </c>
      <c r="BN45" s="118">
        <f t="shared" si="96"/>
        <v>7091575.0994414194</v>
      </c>
      <c r="BO45" s="32"/>
      <c r="BP45" s="35">
        <f>+'OCT-DEC 2022'!BP45+'JUL-SEP 2022'!BP45+'JAN-MAR 2023'!BP45+'APR-JUN 2023'!BP45</f>
        <v>398885.66240922181</v>
      </c>
      <c r="BQ45" s="39">
        <v>0.5101455376827686</v>
      </c>
      <c r="BR45" s="36">
        <f>+'OCT-DEC 2022'!BR45+'JUL-SEP 2022'!BR45+'JAN-MAR 2023'!BR45+'APR-JUN 2023'!BR45</f>
        <v>259012.12211235202</v>
      </c>
      <c r="BS45" s="39">
        <v>2.5269069298298654</v>
      </c>
      <c r="BT45" s="36">
        <f t="shared" si="99"/>
        <v>657897.78452157381</v>
      </c>
      <c r="BU45" s="40">
        <v>0.75880586824328866</v>
      </c>
      <c r="BV45" s="38">
        <f>+'OCT-DEC 2022'!BV45+'JUL-SEP 2022'!BV45+'JAN-MAR 2023'!BV45+'APR-JUN 2023'!BV45</f>
        <v>1898985.8438437637</v>
      </c>
      <c r="BW45" s="39">
        <f t="shared" si="101"/>
        <v>1.5079310649167683</v>
      </c>
      <c r="BX45" s="36">
        <f>+'OCT-DEC 2022'!BX45+'JUL-SEP 2022'!BX45+'JAN-MAR 2023'!BX45+'APR-JUN 2023'!BX45</f>
        <v>697862.43264070223</v>
      </c>
      <c r="BY45" s="39">
        <f t="shared" si="102"/>
        <v>0.8063467057371696</v>
      </c>
      <c r="BZ45" s="36">
        <f t="shared" si="103"/>
        <v>2596848.2764844662</v>
      </c>
      <c r="CA45" s="40">
        <f t="shared" si="104"/>
        <v>1.22216472584376</v>
      </c>
      <c r="CB45" s="116">
        <f t="shared" si="105"/>
        <v>2297871.5062529854</v>
      </c>
      <c r="CC45" s="117">
        <f t="shared" si="106"/>
        <v>956874.55475305428</v>
      </c>
      <c r="CD45" s="118">
        <f t="shared" si="107"/>
        <v>3254746.0610060398</v>
      </c>
      <c r="CE45" s="32"/>
      <c r="CF45" s="35">
        <f>+'OCT-DEC 2022'!CF45+'JUL-SEP 2022'!CF45+'JAN-MAR 2023'!CF45+'APR-JUN 2023'!CF45</f>
        <v>5184022.1399999969</v>
      </c>
      <c r="CG45" s="39">
        <f t="shared" si="108"/>
        <v>10.330709097322272</v>
      </c>
      <c r="CH45" s="36">
        <f>+'OCT-DEC 2022'!CH45+'JUL-SEP 2022'!CH45+'JAN-MAR 2023'!CH45+'APR-JUN 2023'!CH45</f>
        <v>275595.03999999992</v>
      </c>
      <c r="CI45" s="39">
        <f t="shared" si="109"/>
        <v>2.608986206961839</v>
      </c>
      <c r="CJ45" s="36">
        <f t="shared" si="110"/>
        <v>5459617.1799999969</v>
      </c>
      <c r="CK45" s="40">
        <f t="shared" si="111"/>
        <v>8.9879118596075287</v>
      </c>
      <c r="CL45" s="38">
        <f>+'OCT-DEC 2022'!CL45+'JUL-SEP 2022'!CL45+'JAN-MAR 2023'!CL45+'APR-JUN 2023'!CL45</f>
        <v>5351737.7399999797</v>
      </c>
      <c r="CM45" s="39">
        <f t="shared" si="112"/>
        <v>2.1299236461367492</v>
      </c>
      <c r="CN45" s="36">
        <f>+'OCT-DEC 2022'!CN45+'JUL-SEP 2022'!CN45+'JAN-MAR 2023'!CN45+'APR-JUN 2023'!CN45</f>
        <v>773941.50000000012</v>
      </c>
      <c r="CO45" s="39">
        <f t="shared" si="113"/>
        <v>0.58808714377765903</v>
      </c>
      <c r="CP45" s="36">
        <f t="shared" si="114"/>
        <v>6125679.2399999797</v>
      </c>
      <c r="CQ45" s="40">
        <f t="shared" si="115"/>
        <v>1.5999475641050702</v>
      </c>
      <c r="CR45" s="116">
        <f t="shared" si="116"/>
        <v>10535759.879999977</v>
      </c>
      <c r="CS45" s="117">
        <f t="shared" si="117"/>
        <v>1049536.54</v>
      </c>
      <c r="CT45" s="118">
        <f t="shared" si="118"/>
        <v>11585296.419999976</v>
      </c>
      <c r="CU45" s="32"/>
      <c r="CV45" s="38">
        <f t="shared" si="119"/>
        <v>11404578.123300401</v>
      </c>
      <c r="CW45" s="39">
        <f t="shared" si="120"/>
        <v>4.0622949069120882</v>
      </c>
      <c r="CX45" s="39">
        <f t="shared" si="121"/>
        <v>3749446.2167321923</v>
      </c>
      <c r="CY45" s="39">
        <f t="shared" si="122"/>
        <v>4.6856925760821326</v>
      </c>
      <c r="CZ45" s="36">
        <f t="shared" si="123"/>
        <v>15154024.340032594</v>
      </c>
      <c r="DA45" s="40">
        <f t="shared" si="124"/>
        <v>4.200568287144276</v>
      </c>
      <c r="DB45" s="38">
        <f t="shared" si="125"/>
        <v>24532161.752910428</v>
      </c>
      <c r="DC45" s="39">
        <f t="shared" si="126"/>
        <v>1.9701718299353965</v>
      </c>
      <c r="DD45" s="36">
        <f t="shared" si="127"/>
        <v>7011994.3427788168</v>
      </c>
      <c r="DE45" s="39">
        <f t="shared" si="128"/>
        <v>0.97822903526726612</v>
      </c>
      <c r="DF45" s="36">
        <f t="shared" si="129"/>
        <v>31544156.095689245</v>
      </c>
      <c r="DG45" s="40">
        <f t="shared" si="130"/>
        <v>1.6077684606160676</v>
      </c>
      <c r="DH45" s="152"/>
      <c r="DI45" s="161" t="s">
        <v>61</v>
      </c>
      <c r="DJ45" s="38">
        <f t="shared" si="131"/>
        <v>15154024.340032594</v>
      </c>
      <c r="DK45" s="36">
        <f t="shared" si="132"/>
        <v>31544156.095689245</v>
      </c>
      <c r="DL45" s="37">
        <f t="shared" si="133"/>
        <v>46698180.435721837</v>
      </c>
      <c r="DM45"/>
    </row>
    <row r="46" spans="1:117" s="19" customFormat="1" ht="15.75">
      <c r="A46" s="26">
        <v>34</v>
      </c>
      <c r="B46" s="26" t="s">
        <v>47</v>
      </c>
      <c r="C46" s="34"/>
      <c r="D46" s="35">
        <f>+'JUL-SEP 2022'!D46+'OCT-DEC 2022'!D46+'JAN-MAR 2023'!D46+'APR-JUN 2023'!D46</f>
        <v>89176810.460000008</v>
      </c>
      <c r="E46" s="39">
        <f t="shared" si="55"/>
        <v>202.44727614905085</v>
      </c>
      <c r="F46" s="36">
        <f>+'JUL-SEP 2022'!F46+'OCT-DEC 2022'!F46+'JAN-MAR 2023'!F46+'APR-JUN 2023'!F46</f>
        <v>5647970.5099999998</v>
      </c>
      <c r="G46" s="39">
        <f t="shared" si="56"/>
        <v>45.262339501374385</v>
      </c>
      <c r="H46" s="36">
        <f t="shared" si="57"/>
        <v>94824780.970000014</v>
      </c>
      <c r="I46" s="202">
        <f t="shared" si="58"/>
        <v>167.74922908591719</v>
      </c>
      <c r="J46" s="38">
        <f>+'JUL-SEP 2022'!J46+'OCT-DEC 2022'!J46+'JAN-MAR 2023'!J46+'APR-JUN 2023'!J46</f>
        <v>0</v>
      </c>
      <c r="K46" s="39">
        <f t="shared" si="59"/>
        <v>0</v>
      </c>
      <c r="L46" s="36">
        <f>+'JUL-SEP 2022'!L46+'OCT-DEC 2022'!L46+'JAN-MAR 2023'!L46+'APR-JUN 2023'!L46</f>
        <v>0</v>
      </c>
      <c r="M46" s="39">
        <f t="shared" si="60"/>
        <v>0</v>
      </c>
      <c r="N46" s="36">
        <f t="shared" si="61"/>
        <v>0</v>
      </c>
      <c r="O46" s="40">
        <f t="shared" si="62"/>
        <v>0</v>
      </c>
      <c r="P46" s="116">
        <f t="shared" si="63"/>
        <v>89176810.460000008</v>
      </c>
      <c r="Q46" s="117">
        <f t="shared" si="64"/>
        <v>5647970.5099999998</v>
      </c>
      <c r="R46" s="118">
        <f t="shared" si="65"/>
        <v>94824780.970000014</v>
      </c>
      <c r="S46" s="32"/>
      <c r="T46" s="38">
        <f>+'JUL-SEP 2022'!T46+'OCT-DEC 2022'!T46+'JAN-MAR 2023'!T46+'APR-JUN 2023'!T46</f>
        <v>298834793.67251253</v>
      </c>
      <c r="U46" s="39">
        <f t="shared" si="66"/>
        <v>379.04677749134311</v>
      </c>
      <c r="V46" s="36">
        <f>+'JUL-SEP 2022'!V46+'OCT-DEC 2022'!V46+'JAN-MAR 2023'!V46+'APR-JUN 2023'!V46</f>
        <v>17017543.780368604</v>
      </c>
      <c r="W46" s="39">
        <f t="shared" si="67"/>
        <v>71.968568542272223</v>
      </c>
      <c r="X46" s="36">
        <f t="shared" si="68"/>
        <v>315852337.45288116</v>
      </c>
      <c r="Y46" s="40">
        <f t="shared" si="69"/>
        <v>308.19582848580825</v>
      </c>
      <c r="Z46" s="244">
        <f>+'OCT-DEC 2022'!Z46+'JUL-SEP 2022'!Z46+'JAN-MAR 2023'!Z46+'APR-JUN 2023'!Z46</f>
        <v>0</v>
      </c>
      <c r="AA46" s="39">
        <f t="shared" si="70"/>
        <v>0</v>
      </c>
      <c r="AB46" s="36">
        <f>+'OCT-DEC 2022'!AB46+'JUL-SEP 2022'!AB46+'JAN-MAR 2023'!AB46+'APR-JUN 2023'!AB46</f>
        <v>0</v>
      </c>
      <c r="AC46" s="39">
        <f t="shared" si="71"/>
        <v>0</v>
      </c>
      <c r="AD46" s="36">
        <f t="shared" si="72"/>
        <v>0</v>
      </c>
      <c r="AE46" s="40">
        <f t="shared" si="73"/>
        <v>0</v>
      </c>
      <c r="AF46" s="116">
        <f t="shared" si="74"/>
        <v>298834793.67251253</v>
      </c>
      <c r="AG46" s="117">
        <f t="shared" si="75"/>
        <v>17017543.780368604</v>
      </c>
      <c r="AH46" s="118">
        <f t="shared" si="76"/>
        <v>315852337.45288116</v>
      </c>
      <c r="AI46" s="32"/>
      <c r="AJ46" s="35">
        <f>+'OCT-DEC 2022'!AJ46+'JUL-SEP 2022'!AJ46+'JAN-MAR 2023'!AJ46+'APR-JUN 2023'!AJ46</f>
        <v>26852084.29050941</v>
      </c>
      <c r="AK46" s="39">
        <f t="shared" si="77"/>
        <v>110.87953178406973</v>
      </c>
      <c r="AL46" s="36">
        <f>+'OCT-DEC 2022'!AL46+'JUL-SEP 2022'!AL46+'JAN-MAR 2023'!AL46+'APR-JUN 2023'!AL46</f>
        <v>2514475.8939936501</v>
      </c>
      <c r="AM46" s="39">
        <f t="shared" si="78"/>
        <v>23.645982015844233</v>
      </c>
      <c r="AN46" s="36">
        <f t="shared" si="79"/>
        <v>29366560.18450306</v>
      </c>
      <c r="AO46" s="40">
        <f t="shared" si="80"/>
        <v>84.262718674751298</v>
      </c>
      <c r="AP46" s="36">
        <f>+'OCT-DEC 2022'!AP46+'JUL-SEP 2022'!AP46+'JAN-MAR 2023'!AP46+'APR-JUN 2023'!AP46</f>
        <v>0</v>
      </c>
      <c r="AQ46" s="39">
        <f t="shared" si="81"/>
        <v>0</v>
      </c>
      <c r="AR46" s="36">
        <f>+'OCT-DEC 2022'!AR46+'JUL-SEP 2022'!AR46+'JAN-MAR 2023'!AR46+'APR-JUN 2023'!AR46</f>
        <v>-75</v>
      </c>
      <c r="AS46" s="39">
        <f t="shared" si="82"/>
        <v>-1.2119886034287644E-4</v>
      </c>
      <c r="AT46" s="36">
        <f t="shared" si="83"/>
        <v>-75</v>
      </c>
      <c r="AU46" s="40">
        <f t="shared" si="84"/>
        <v>-5.8850503713231378E-5</v>
      </c>
      <c r="AV46" s="116">
        <f t="shared" si="85"/>
        <v>26852084.29050941</v>
      </c>
      <c r="AW46" s="117">
        <f t="shared" si="86"/>
        <v>2514400.8939936501</v>
      </c>
      <c r="AX46" s="118">
        <f t="shared" si="87"/>
        <v>29366485.18450306</v>
      </c>
      <c r="AY46" s="32"/>
      <c r="AZ46" s="35">
        <f>+'OCT-DEC 2022'!AZ46+'JUL-SEP 2022'!AZ46+'JAN-MAR 2023'!AZ46+'APR-JUN 2023'!AZ46</f>
        <v>82747346.678194314</v>
      </c>
      <c r="BA46" s="39">
        <f t="shared" si="134"/>
        <v>186.82739232119155</v>
      </c>
      <c r="BB46" s="36">
        <f>+'OCT-DEC 2022'!BB46+'JUL-SEP 2022'!BB46+'JAN-MAR 2023'!BB46+'APR-JUN 2023'!BB46</f>
        <v>0</v>
      </c>
      <c r="BC46" s="39">
        <f t="shared" si="135"/>
        <v>0</v>
      </c>
      <c r="BD46" s="36">
        <f t="shared" si="88"/>
        <v>82747346.678194314</v>
      </c>
      <c r="BE46" s="40">
        <v>122.06418622946738</v>
      </c>
      <c r="BF46" s="38">
        <f>+'OCT-DEC 2022'!BF46+'JUL-SEP 2022'!BF46+'JAN-MAR 2023'!BF46+'APR-JUN 2023'!BF46</f>
        <v>0</v>
      </c>
      <c r="BG46" s="39">
        <v>0</v>
      </c>
      <c r="BH46" s="36">
        <f>+'OCT-DEC 2022'!BH46+'JUL-SEP 2022'!BH46+'JAN-MAR 2023'!BH46+'APR-JUN 2023'!BH46</f>
        <v>0</v>
      </c>
      <c r="BI46" s="39">
        <v>0</v>
      </c>
      <c r="BJ46" s="36">
        <f t="shared" si="92"/>
        <v>0</v>
      </c>
      <c r="BK46" s="40">
        <v>0</v>
      </c>
      <c r="BL46" s="116">
        <f t="shared" si="94"/>
        <v>82747346.678194314</v>
      </c>
      <c r="BM46" s="117">
        <f t="shared" si="95"/>
        <v>0</v>
      </c>
      <c r="BN46" s="118">
        <f t="shared" si="96"/>
        <v>82747346.678194314</v>
      </c>
      <c r="BO46" s="32"/>
      <c r="BP46" s="35">
        <f>+'OCT-DEC 2022'!BP46+'JUL-SEP 2022'!BP46+'JAN-MAR 2023'!BP46+'APR-JUN 2023'!BP46</f>
        <v>88464097.339013606</v>
      </c>
      <c r="BQ46" s="39">
        <v>154.51862162360962</v>
      </c>
      <c r="BR46" s="36">
        <f>+'OCT-DEC 2022'!BR46+'JUL-SEP 2022'!BR46+'JAN-MAR 2023'!BR46+'APR-JUN 2023'!BR46</f>
        <v>0</v>
      </c>
      <c r="BS46" s="39">
        <v>0</v>
      </c>
      <c r="BT46" s="36">
        <f t="shared" si="99"/>
        <v>88464097.339013606</v>
      </c>
      <c r="BU46" s="40">
        <v>135.46696202704379</v>
      </c>
      <c r="BV46" s="38">
        <f>+'OCT-DEC 2022'!BV46+'JUL-SEP 2022'!BV46+'JAN-MAR 2023'!BV46+'APR-JUN 2023'!BV46</f>
        <v>0</v>
      </c>
      <c r="BW46" s="39">
        <f t="shared" si="101"/>
        <v>0</v>
      </c>
      <c r="BX46" s="36">
        <f>+'OCT-DEC 2022'!BX46+'JUL-SEP 2022'!BX46+'JAN-MAR 2023'!BX46+'APR-JUN 2023'!BX46</f>
        <v>0</v>
      </c>
      <c r="BY46" s="39">
        <f t="shared" si="102"/>
        <v>0</v>
      </c>
      <c r="BZ46" s="36">
        <f t="shared" si="103"/>
        <v>0</v>
      </c>
      <c r="CA46" s="40">
        <f t="shared" si="104"/>
        <v>0</v>
      </c>
      <c r="CB46" s="116">
        <f t="shared" si="105"/>
        <v>88464097.339013606</v>
      </c>
      <c r="CC46" s="117">
        <f t="shared" si="106"/>
        <v>0</v>
      </c>
      <c r="CD46" s="118">
        <f t="shared" si="107"/>
        <v>88464097.339013606</v>
      </c>
      <c r="CE46" s="32"/>
      <c r="CF46" s="35">
        <f>+'OCT-DEC 2022'!CF46+'JUL-SEP 2022'!CF46+'JAN-MAR 2023'!CF46+'APR-JUN 2023'!CF46</f>
        <v>73508988.869998604</v>
      </c>
      <c r="CG46" s="39">
        <f t="shared" si="108"/>
        <v>146.48856805504627</v>
      </c>
      <c r="CH46" s="36">
        <f>+'OCT-DEC 2022'!CH46+'JUL-SEP 2022'!CH46+'JAN-MAR 2023'!CH46+'APR-JUN 2023'!CH46</f>
        <v>6410519.4200003501</v>
      </c>
      <c r="CI46" s="39">
        <f t="shared" si="109"/>
        <v>60.686711728345784</v>
      </c>
      <c r="CJ46" s="36">
        <f t="shared" si="110"/>
        <v>79919508.289998949</v>
      </c>
      <c r="CK46" s="40">
        <f t="shared" si="111"/>
        <v>131.56774050111773</v>
      </c>
      <c r="CL46" s="38">
        <f>+'OCT-DEC 2022'!CL46+'JUL-SEP 2022'!CL46+'JAN-MAR 2023'!CL46+'APR-JUN 2023'!CL46</f>
        <v>268557.97749999742</v>
      </c>
      <c r="CM46" s="39">
        <f t="shared" si="112"/>
        <v>0.10688266399166034</v>
      </c>
      <c r="CN46" s="36">
        <f>+'OCT-DEC 2022'!CN46+'JUL-SEP 2022'!CN46+'JAN-MAR 2023'!CN46+'APR-JUN 2023'!CN46</f>
        <v>0</v>
      </c>
      <c r="CO46" s="39">
        <f t="shared" si="113"/>
        <v>0</v>
      </c>
      <c r="CP46" s="36">
        <f t="shared" si="114"/>
        <v>268557.97749999742</v>
      </c>
      <c r="CQ46" s="40">
        <f t="shared" si="115"/>
        <v>7.0143842843802998E-2</v>
      </c>
      <c r="CR46" s="116">
        <f t="shared" si="116"/>
        <v>73777546.847498596</v>
      </c>
      <c r="CS46" s="117">
        <f t="shared" si="117"/>
        <v>6410519.4200003501</v>
      </c>
      <c r="CT46" s="118">
        <f t="shared" si="118"/>
        <v>80188066.26749894</v>
      </c>
      <c r="CU46" s="32"/>
      <c r="CV46" s="38">
        <f t="shared" si="119"/>
        <v>659584121.31022847</v>
      </c>
      <c r="CW46" s="39">
        <f t="shared" si="120"/>
        <v>234.9429490253884</v>
      </c>
      <c r="CX46" s="39">
        <f t="shared" si="121"/>
        <v>31590509.6043626</v>
      </c>
      <c r="CY46" s="39">
        <f t="shared" si="122"/>
        <v>39.47874106507976</v>
      </c>
      <c r="CZ46" s="36">
        <f t="shared" si="123"/>
        <v>691174630.91459107</v>
      </c>
      <c r="DA46" s="40">
        <f t="shared" si="124"/>
        <v>191.58780336842435</v>
      </c>
      <c r="DB46" s="38">
        <f t="shared" si="125"/>
        <v>268557.97749999742</v>
      </c>
      <c r="DC46" s="39">
        <f t="shared" si="126"/>
        <v>2.1567824609347658E-2</v>
      </c>
      <c r="DD46" s="36">
        <f t="shared" si="127"/>
        <v>-75</v>
      </c>
      <c r="DE46" s="39">
        <f t="shared" si="128"/>
        <v>-1.0463097095992513E-5</v>
      </c>
      <c r="DF46" s="36">
        <f t="shared" si="129"/>
        <v>268482.97749999742</v>
      </c>
      <c r="DG46" s="40">
        <f t="shared" si="130"/>
        <v>1.3684260949234228E-2</v>
      </c>
      <c r="DH46" s="152"/>
      <c r="DI46" s="161" t="s">
        <v>47</v>
      </c>
      <c r="DJ46" s="38">
        <f t="shared" si="131"/>
        <v>691174630.91459107</v>
      </c>
      <c r="DK46" s="36">
        <f t="shared" si="132"/>
        <v>268482.97749999742</v>
      </c>
      <c r="DL46" s="37">
        <f t="shared" si="133"/>
        <v>691443113.89209104</v>
      </c>
      <c r="DM46"/>
    </row>
    <row r="47" spans="1:117" s="19" customFormat="1" ht="15.75">
      <c r="A47" s="26">
        <v>35</v>
      </c>
      <c r="B47" s="26" t="s">
        <v>40</v>
      </c>
      <c r="C47" s="34"/>
      <c r="D47" s="35">
        <f>+'JUL-SEP 2022'!D47+'OCT-DEC 2022'!D47+'JAN-MAR 2023'!D47+'APR-JUN 2023'!D47</f>
        <v>12798520.18</v>
      </c>
      <c r="E47" s="39">
        <f t="shared" si="55"/>
        <v>29.054925106811897</v>
      </c>
      <c r="F47" s="36">
        <f>+'JUL-SEP 2022'!F47+'OCT-DEC 2022'!F47+'JAN-MAR 2023'!F47+'APR-JUN 2023'!F47</f>
        <v>774058.31</v>
      </c>
      <c r="G47" s="39">
        <f t="shared" si="56"/>
        <v>6.2032352964746806</v>
      </c>
      <c r="H47" s="36">
        <f t="shared" si="57"/>
        <v>13572578.49</v>
      </c>
      <c r="I47" s="202">
        <f t="shared" si="58"/>
        <v>24.010491298956087</v>
      </c>
      <c r="J47" s="38">
        <f>+'JUL-SEP 2022'!J47+'OCT-DEC 2022'!J47+'JAN-MAR 2023'!J47+'APR-JUN 2023'!J47</f>
        <v>0</v>
      </c>
      <c r="K47" s="39">
        <f t="shared" si="59"/>
        <v>0</v>
      </c>
      <c r="L47" s="36">
        <f>+'JUL-SEP 2022'!L47+'OCT-DEC 2022'!L47+'JAN-MAR 2023'!L47+'APR-JUN 2023'!L47</f>
        <v>0</v>
      </c>
      <c r="M47" s="39">
        <f t="shared" si="60"/>
        <v>0</v>
      </c>
      <c r="N47" s="36">
        <f t="shared" si="61"/>
        <v>0</v>
      </c>
      <c r="O47" s="40">
        <f t="shared" si="62"/>
        <v>0</v>
      </c>
      <c r="P47" s="116">
        <f t="shared" si="63"/>
        <v>12798520.18</v>
      </c>
      <c r="Q47" s="117">
        <f t="shared" si="64"/>
        <v>774058.31</v>
      </c>
      <c r="R47" s="118">
        <f t="shared" si="65"/>
        <v>13572578.49</v>
      </c>
      <c r="S47" s="32"/>
      <c r="T47" s="38">
        <f>+'JUL-SEP 2022'!T47+'OCT-DEC 2022'!T47+'JAN-MAR 2023'!T47+'APR-JUN 2023'!T47</f>
        <v>7112528.2863010392</v>
      </c>
      <c r="U47" s="39">
        <f t="shared" si="66"/>
        <v>9.0216433421501421</v>
      </c>
      <c r="V47" s="36">
        <f>+'JUL-SEP 2022'!V47+'OCT-DEC 2022'!V47+'JAN-MAR 2023'!V47+'APR-JUN 2023'!V47</f>
        <v>0</v>
      </c>
      <c r="W47" s="39">
        <f t="shared" si="67"/>
        <v>0</v>
      </c>
      <c r="X47" s="36">
        <f t="shared" si="68"/>
        <v>7112528.2863010392</v>
      </c>
      <c r="Y47" s="40">
        <f t="shared" si="69"/>
        <v>6.9401150091292418</v>
      </c>
      <c r="Z47" s="244">
        <f>+'OCT-DEC 2022'!Z47+'JUL-SEP 2022'!Z47+'JAN-MAR 2023'!Z47+'APR-JUN 2023'!Z47</f>
        <v>0</v>
      </c>
      <c r="AA47" s="39">
        <f t="shared" si="70"/>
        <v>0</v>
      </c>
      <c r="AB47" s="36">
        <f>+'OCT-DEC 2022'!AB47+'JUL-SEP 2022'!AB47+'JAN-MAR 2023'!AB47+'APR-JUN 2023'!AB47</f>
        <v>0</v>
      </c>
      <c r="AC47" s="39">
        <f t="shared" si="71"/>
        <v>0</v>
      </c>
      <c r="AD47" s="36">
        <f t="shared" si="72"/>
        <v>0</v>
      </c>
      <c r="AE47" s="40">
        <f t="shared" si="73"/>
        <v>0</v>
      </c>
      <c r="AF47" s="116">
        <f t="shared" si="74"/>
        <v>7112528.2863010392</v>
      </c>
      <c r="AG47" s="117">
        <f t="shared" si="75"/>
        <v>0</v>
      </c>
      <c r="AH47" s="118">
        <f t="shared" si="76"/>
        <v>7112528.2863010392</v>
      </c>
      <c r="AI47" s="32"/>
      <c r="AJ47" s="35">
        <f>+'OCT-DEC 2022'!AJ47+'JUL-SEP 2022'!AJ47+'JAN-MAR 2023'!AJ47+'APR-JUN 2023'!AJ47</f>
        <v>4249012.5992736742</v>
      </c>
      <c r="AK47" s="39">
        <f t="shared" si="77"/>
        <v>17.545324320264911</v>
      </c>
      <c r="AL47" s="36">
        <f>+'OCT-DEC 2022'!AL47+'JUL-SEP 2022'!AL47+'JAN-MAR 2023'!AL47+'APR-JUN 2023'!AL47</f>
        <v>452544.21207448072</v>
      </c>
      <c r="AM47" s="39">
        <f t="shared" si="78"/>
        <v>4.2556989015678317</v>
      </c>
      <c r="AN47" s="36">
        <f t="shared" si="79"/>
        <v>4701556.8113481551</v>
      </c>
      <c r="AO47" s="40">
        <f t="shared" si="80"/>
        <v>13.490376688279955</v>
      </c>
      <c r="AP47" s="36">
        <f>+'OCT-DEC 2022'!AP47+'JUL-SEP 2022'!AP47+'JAN-MAR 2023'!AP47+'APR-JUN 2023'!AP47</f>
        <v>0</v>
      </c>
      <c r="AQ47" s="39">
        <f t="shared" si="81"/>
        <v>0</v>
      </c>
      <c r="AR47" s="36">
        <f>+'OCT-DEC 2022'!AR47+'JUL-SEP 2022'!AR47+'JAN-MAR 2023'!AR47+'APR-JUN 2023'!AR47</f>
        <v>0</v>
      </c>
      <c r="AS47" s="39">
        <f t="shared" si="82"/>
        <v>0</v>
      </c>
      <c r="AT47" s="36">
        <f t="shared" si="83"/>
        <v>0</v>
      </c>
      <c r="AU47" s="40">
        <f t="shared" si="84"/>
        <v>0</v>
      </c>
      <c r="AV47" s="116">
        <f t="shared" si="85"/>
        <v>4249012.5992736742</v>
      </c>
      <c r="AW47" s="117">
        <f t="shared" si="86"/>
        <v>452544.21207448072</v>
      </c>
      <c r="AX47" s="118">
        <f t="shared" si="87"/>
        <v>4701556.8113481551</v>
      </c>
      <c r="AY47" s="32"/>
      <c r="AZ47" s="35">
        <f>+'OCT-DEC 2022'!AZ47+'JUL-SEP 2022'!AZ47+'JAN-MAR 2023'!AZ47+'APR-JUN 2023'!AZ47</f>
        <v>8550073.3289423417</v>
      </c>
      <c r="BA47" s="39">
        <f t="shared" si="134"/>
        <v>19.304400301964158</v>
      </c>
      <c r="BB47" s="36">
        <f>+'OCT-DEC 2022'!BB47+'JUL-SEP 2022'!BB47+'JAN-MAR 2023'!BB47+'APR-JUN 2023'!BB47</f>
        <v>0</v>
      </c>
      <c r="BC47" s="39">
        <f t="shared" si="135"/>
        <v>0</v>
      </c>
      <c r="BD47" s="36">
        <f t="shared" si="88"/>
        <v>8550073.3289423417</v>
      </c>
      <c r="BE47" s="40">
        <v>12.285214634016819</v>
      </c>
      <c r="BF47" s="38">
        <f>+'OCT-DEC 2022'!BF47+'JUL-SEP 2022'!BF47+'JAN-MAR 2023'!BF47+'APR-JUN 2023'!BF47</f>
        <v>0</v>
      </c>
      <c r="BG47" s="39">
        <v>0</v>
      </c>
      <c r="BH47" s="36">
        <f>+'OCT-DEC 2022'!BH47+'JUL-SEP 2022'!BH47+'JAN-MAR 2023'!BH47+'APR-JUN 2023'!BH47</f>
        <v>0</v>
      </c>
      <c r="BI47" s="39">
        <v>0</v>
      </c>
      <c r="BJ47" s="36">
        <f t="shared" si="92"/>
        <v>0</v>
      </c>
      <c r="BK47" s="40">
        <v>0</v>
      </c>
      <c r="BL47" s="116">
        <f t="shared" si="94"/>
        <v>8550073.3289423417</v>
      </c>
      <c r="BM47" s="117">
        <f t="shared" si="95"/>
        <v>0</v>
      </c>
      <c r="BN47" s="118">
        <f t="shared" si="96"/>
        <v>8550073.3289423417</v>
      </c>
      <c r="BO47" s="32"/>
      <c r="BP47" s="35">
        <f>+'OCT-DEC 2022'!BP47+'JUL-SEP 2022'!BP47+'JAN-MAR 2023'!BP47+'APR-JUN 2023'!BP47</f>
        <v>11528534.986829063</v>
      </c>
      <c r="BQ47" s="39">
        <v>21.124579542487965</v>
      </c>
      <c r="BR47" s="36">
        <f>+'OCT-DEC 2022'!BR47+'JUL-SEP 2022'!BR47+'JAN-MAR 2023'!BR47+'APR-JUN 2023'!BR47</f>
        <v>0</v>
      </c>
      <c r="BS47" s="39">
        <v>0</v>
      </c>
      <c r="BT47" s="36">
        <f t="shared" si="99"/>
        <v>11528534.986829063</v>
      </c>
      <c r="BU47" s="40">
        <v>18.519985388494</v>
      </c>
      <c r="BV47" s="38">
        <f>+'OCT-DEC 2022'!BV47+'JUL-SEP 2022'!BV47+'JAN-MAR 2023'!BV47+'APR-JUN 2023'!BV47</f>
        <v>0</v>
      </c>
      <c r="BW47" s="39">
        <f t="shared" si="101"/>
        <v>0</v>
      </c>
      <c r="BX47" s="36">
        <f>+'OCT-DEC 2022'!BX47+'JUL-SEP 2022'!BX47+'JAN-MAR 2023'!BX47+'APR-JUN 2023'!BX47</f>
        <v>0</v>
      </c>
      <c r="BY47" s="39">
        <f t="shared" si="102"/>
        <v>0</v>
      </c>
      <c r="BZ47" s="36">
        <f t="shared" si="103"/>
        <v>0</v>
      </c>
      <c r="CA47" s="40">
        <f t="shared" si="104"/>
        <v>0</v>
      </c>
      <c r="CB47" s="116">
        <f t="shared" si="105"/>
        <v>11528534.986829063</v>
      </c>
      <c r="CC47" s="117">
        <f t="shared" si="106"/>
        <v>0</v>
      </c>
      <c r="CD47" s="118">
        <f t="shared" si="107"/>
        <v>11528534.986829063</v>
      </c>
      <c r="CE47" s="32"/>
      <c r="CF47" s="35">
        <f>+'OCT-DEC 2022'!CF47+'JUL-SEP 2022'!CF47+'JAN-MAR 2023'!CF47+'APR-JUN 2023'!CF47</f>
        <v>10103352.440000536</v>
      </c>
      <c r="CG47" s="39">
        <f t="shared" si="108"/>
        <v>20.133940817885236</v>
      </c>
      <c r="CH47" s="36">
        <f>+'OCT-DEC 2022'!CH47+'JUL-SEP 2022'!CH47+'JAN-MAR 2023'!CH47+'APR-JUN 2023'!CH47</f>
        <v>986952.5599999933</v>
      </c>
      <c r="CI47" s="39">
        <f t="shared" si="109"/>
        <v>9.3432219098197837</v>
      </c>
      <c r="CJ47" s="36">
        <f t="shared" si="110"/>
        <v>11090305.000000529</v>
      </c>
      <c r="CK47" s="40">
        <f t="shared" si="111"/>
        <v>18.25744929540453</v>
      </c>
      <c r="CL47" s="38">
        <f>+'OCT-DEC 2022'!CL47+'JUL-SEP 2022'!CL47+'JAN-MAR 2023'!CL47+'APR-JUN 2023'!CL47</f>
        <v>0</v>
      </c>
      <c r="CM47" s="39">
        <f t="shared" si="112"/>
        <v>0</v>
      </c>
      <c r="CN47" s="36">
        <f>+'OCT-DEC 2022'!CN47+'JUL-SEP 2022'!CN47+'JAN-MAR 2023'!CN47+'APR-JUN 2023'!CN47</f>
        <v>0</v>
      </c>
      <c r="CO47" s="39">
        <f t="shared" si="113"/>
        <v>0</v>
      </c>
      <c r="CP47" s="36">
        <f t="shared" si="114"/>
        <v>0</v>
      </c>
      <c r="CQ47" s="40">
        <f t="shared" si="115"/>
        <v>0</v>
      </c>
      <c r="CR47" s="116">
        <f t="shared" si="116"/>
        <v>10103352.440000536</v>
      </c>
      <c r="CS47" s="117">
        <f t="shared" si="117"/>
        <v>986952.5599999933</v>
      </c>
      <c r="CT47" s="118">
        <f t="shared" si="118"/>
        <v>11090305.000000529</v>
      </c>
      <c r="CU47" s="32"/>
      <c r="CV47" s="38">
        <f t="shared" si="119"/>
        <v>54342021.821346655</v>
      </c>
      <c r="CW47" s="39">
        <f t="shared" si="120"/>
        <v>19.356552788668843</v>
      </c>
      <c r="CX47" s="39">
        <f t="shared" si="121"/>
        <v>2213555.0820744741</v>
      </c>
      <c r="CY47" s="39">
        <f t="shared" si="122"/>
        <v>2.7662854766496499</v>
      </c>
      <c r="CZ47" s="36">
        <f t="shared" si="123"/>
        <v>56555576.903421126</v>
      </c>
      <c r="DA47" s="40">
        <f t="shared" si="124"/>
        <v>15.676730977267857</v>
      </c>
      <c r="DB47" s="38">
        <f t="shared" si="125"/>
        <v>0</v>
      </c>
      <c r="DC47" s="39">
        <f t="shared" si="126"/>
        <v>0</v>
      </c>
      <c r="DD47" s="36">
        <f t="shared" si="127"/>
        <v>0</v>
      </c>
      <c r="DE47" s="39">
        <f t="shared" si="128"/>
        <v>0</v>
      </c>
      <c r="DF47" s="36">
        <f t="shared" si="129"/>
        <v>0</v>
      </c>
      <c r="DG47" s="40">
        <f t="shared" si="130"/>
        <v>0</v>
      </c>
      <c r="DH47" s="152"/>
      <c r="DI47" s="161" t="s">
        <v>40</v>
      </c>
      <c r="DJ47" s="38">
        <f t="shared" si="131"/>
        <v>56555576.903421126</v>
      </c>
      <c r="DK47" s="36">
        <f t="shared" si="132"/>
        <v>0</v>
      </c>
      <c r="DL47" s="37">
        <f t="shared" si="133"/>
        <v>56555576.903421126</v>
      </c>
      <c r="DM47"/>
    </row>
    <row r="48" spans="1:117" s="19" customFormat="1" ht="15.75">
      <c r="A48" s="26">
        <v>36</v>
      </c>
      <c r="B48" s="26" t="s">
        <v>53</v>
      </c>
      <c r="C48" s="34"/>
      <c r="D48" s="35">
        <f>+'JUL-SEP 2022'!D48+'OCT-DEC 2022'!D48+'JAN-MAR 2023'!D48+'APR-JUN 2023'!D48</f>
        <v>89346174.75999999</v>
      </c>
      <c r="E48" s="39">
        <f t="shared" si="55"/>
        <v>202.83176333843363</v>
      </c>
      <c r="F48" s="36">
        <f>+'JUL-SEP 2022'!F48+'OCT-DEC 2022'!F48+'JAN-MAR 2023'!F48+'APR-JUN 2023'!F48</f>
        <v>57379936.960000008</v>
      </c>
      <c r="G48" s="39">
        <f t="shared" si="56"/>
        <v>459.83777405576086</v>
      </c>
      <c r="H48" s="36">
        <f t="shared" si="57"/>
        <v>146726111.72</v>
      </c>
      <c r="I48" s="202">
        <f t="shared" si="58"/>
        <v>259.56497738276988</v>
      </c>
      <c r="J48" s="38">
        <f>+'JUL-SEP 2022'!J48+'OCT-DEC 2022'!J48+'JAN-MAR 2023'!J48+'APR-JUN 2023'!J48</f>
        <v>74152733.120000005</v>
      </c>
      <c r="K48" s="39">
        <f t="shared" si="59"/>
        <v>51.918740273034203</v>
      </c>
      <c r="L48" s="36">
        <f>+'JUL-SEP 2022'!L48+'OCT-DEC 2022'!L48+'JAN-MAR 2023'!L48+'APR-JUN 2023'!L48</f>
        <v>180206898.06999999</v>
      </c>
      <c r="M48" s="39">
        <f t="shared" si="60"/>
        <v>143.04234992439365</v>
      </c>
      <c r="N48" s="36">
        <f t="shared" si="61"/>
        <v>254359631.19</v>
      </c>
      <c r="O48" s="40">
        <f t="shared" si="62"/>
        <v>94.625691600748638</v>
      </c>
      <c r="P48" s="116">
        <f t="shared" si="63"/>
        <v>163498907.88</v>
      </c>
      <c r="Q48" s="117">
        <f t="shared" si="64"/>
        <v>237586835.03</v>
      </c>
      <c r="R48" s="118">
        <f t="shared" si="65"/>
        <v>401085742.90999997</v>
      </c>
      <c r="S48" s="32"/>
      <c r="T48" s="38">
        <f>+'JUL-SEP 2022'!T48+'OCT-DEC 2022'!T48+'JAN-MAR 2023'!T48+'APR-JUN 2023'!T48</f>
        <v>179483301.52999994</v>
      </c>
      <c r="U48" s="39">
        <f t="shared" si="66"/>
        <v>227.65945766345115</v>
      </c>
      <c r="V48" s="36">
        <f>+'JUL-SEP 2022'!V48+'OCT-DEC 2022'!V48+'JAN-MAR 2023'!V48+'APR-JUN 2023'!V48</f>
        <v>123484711.61000001</v>
      </c>
      <c r="W48" s="39">
        <f t="shared" si="67"/>
        <v>522.22682933121325</v>
      </c>
      <c r="X48" s="36">
        <f t="shared" si="68"/>
        <v>302968013.13999999</v>
      </c>
      <c r="Y48" s="40">
        <f t="shared" si="69"/>
        <v>295.62383032327875</v>
      </c>
      <c r="Z48" s="244">
        <f>+'OCT-DEC 2022'!Z48+'JUL-SEP 2022'!Z48+'JAN-MAR 2023'!Z48+'APR-JUN 2023'!Z48</f>
        <v>208309645.51000014</v>
      </c>
      <c r="AA48" s="39">
        <f t="shared" si="70"/>
        <v>50.514541963685566</v>
      </c>
      <c r="AB48" s="36">
        <f>+'OCT-DEC 2022'!AB48+'JUL-SEP 2022'!AB48+'JAN-MAR 2023'!AB48+'APR-JUN 2023'!AB48</f>
        <v>237558170.57999992</v>
      </c>
      <c r="AC48" s="39">
        <f t="shared" si="71"/>
        <v>130.30537778757795</v>
      </c>
      <c r="AD48" s="36">
        <f t="shared" si="72"/>
        <v>445867816.09000003</v>
      </c>
      <c r="AE48" s="40">
        <f t="shared" si="73"/>
        <v>74.97553594646169</v>
      </c>
      <c r="AF48" s="116">
        <f t="shared" si="74"/>
        <v>387792947.04000008</v>
      </c>
      <c r="AG48" s="117">
        <f t="shared" si="75"/>
        <v>361042882.18999994</v>
      </c>
      <c r="AH48" s="118">
        <f t="shared" si="76"/>
        <v>748835829.23000002</v>
      </c>
      <c r="AI48" s="32"/>
      <c r="AJ48" s="35">
        <f>+'OCT-DEC 2022'!AJ48+'JUL-SEP 2022'!AJ48+'JAN-MAR 2023'!AJ48+'APR-JUN 2023'!AJ48</f>
        <v>38793473.829999998</v>
      </c>
      <c r="AK48" s="39">
        <f t="shared" si="77"/>
        <v>160.18876479053239</v>
      </c>
      <c r="AL48" s="36">
        <f>+'OCT-DEC 2022'!AL48+'JUL-SEP 2022'!AL48+'JAN-MAR 2023'!AL48+'APR-JUN 2023'!AL48</f>
        <v>37794612.660000004</v>
      </c>
      <c r="AM48" s="39">
        <f t="shared" si="78"/>
        <v>355.41829348570229</v>
      </c>
      <c r="AN48" s="36">
        <f t="shared" si="79"/>
        <v>76588086.49000001</v>
      </c>
      <c r="AO48" s="40">
        <f t="shared" si="80"/>
        <v>219.75745014732641</v>
      </c>
      <c r="AP48" s="36">
        <f>+'OCT-DEC 2022'!AP48+'JUL-SEP 2022'!AP48+'JAN-MAR 2023'!AP48+'APR-JUN 2023'!AP48</f>
        <v>23390678.669999998</v>
      </c>
      <c r="AQ48" s="39">
        <f t="shared" si="81"/>
        <v>35.678391694055151</v>
      </c>
      <c r="AR48" s="36">
        <f>+'OCT-DEC 2022'!AR48+'JUL-SEP 2022'!AR48+'JAN-MAR 2023'!AR48+'APR-JUN 2023'!AR48</f>
        <v>59816160.379999995</v>
      </c>
      <c r="AS48" s="39">
        <f t="shared" si="82"/>
        <v>96.662006241902901</v>
      </c>
      <c r="AT48" s="36">
        <f t="shared" si="83"/>
        <v>83206839.049999997</v>
      </c>
      <c r="AU48" s="40">
        <f t="shared" si="84"/>
        <v>65.290191873043611</v>
      </c>
      <c r="AV48" s="116">
        <f t="shared" si="85"/>
        <v>62184152.5</v>
      </c>
      <c r="AW48" s="117">
        <f t="shared" si="86"/>
        <v>97610773.039999992</v>
      </c>
      <c r="AX48" s="118">
        <f t="shared" si="87"/>
        <v>159794925.53999999</v>
      </c>
      <c r="AY48" s="32"/>
      <c r="AZ48" s="35">
        <f>+'OCT-DEC 2022'!AZ48+'JUL-SEP 2022'!AZ48+'JAN-MAR 2023'!AZ48+'APR-JUN 2023'!AZ48</f>
        <v>124237731.57206088</v>
      </c>
      <c r="BA48" s="39">
        <f t="shared" si="134"/>
        <v>280.50460044086105</v>
      </c>
      <c r="BB48" s="36">
        <f>+'OCT-DEC 2022'!BB48+'JUL-SEP 2022'!BB48+'JAN-MAR 2023'!BB48+'APR-JUN 2023'!BB48</f>
        <v>52143952.687939122</v>
      </c>
      <c r="BC48" s="39">
        <f t="shared" si="135"/>
        <v>378.61745173566402</v>
      </c>
      <c r="BD48" s="36">
        <f t="shared" si="88"/>
        <v>176381684.25999999</v>
      </c>
      <c r="BE48" s="40">
        <v>288.07181874913329</v>
      </c>
      <c r="BF48" s="38">
        <f>+'OCT-DEC 2022'!BF48+'JUL-SEP 2022'!BF48+'JAN-MAR 2023'!BF48+'APR-JUN 2023'!BF48</f>
        <v>125378641.24312729</v>
      </c>
      <c r="BG48" s="39">
        <v>45.575948019389976</v>
      </c>
      <c r="BH48" s="36">
        <f>+'OCT-DEC 2022'!BH48+'JUL-SEP 2022'!BH48+'JAN-MAR 2023'!BH48+'APR-JUN 2023'!BH48</f>
        <v>187309419.93687272</v>
      </c>
      <c r="BI48" s="39">
        <v>133.36785980265026</v>
      </c>
      <c r="BJ48" s="36">
        <f t="shared" si="92"/>
        <v>312688061.18000001</v>
      </c>
      <c r="BK48" s="40">
        <v>69.978845981211762</v>
      </c>
      <c r="BL48" s="116">
        <f t="shared" si="94"/>
        <v>249616372.81518817</v>
      </c>
      <c r="BM48" s="117">
        <f t="shared" si="95"/>
        <v>239453372.62481183</v>
      </c>
      <c r="BN48" s="118">
        <f t="shared" si="96"/>
        <v>489069745.44</v>
      </c>
      <c r="BO48" s="32"/>
      <c r="BP48" s="35">
        <f>+'OCT-DEC 2022'!BP48+'JUL-SEP 2022'!BP48+'JAN-MAR 2023'!BP48+'APR-JUN 2023'!BP48</f>
        <v>48037397.800000004</v>
      </c>
      <c r="BQ48" s="39">
        <v>127.06840757440305</v>
      </c>
      <c r="BR48" s="36">
        <f>+'OCT-DEC 2022'!BR48+'JUL-SEP 2022'!BR48+'JAN-MAR 2023'!BR48+'APR-JUN 2023'!BR48</f>
        <v>37604601.43000003</v>
      </c>
      <c r="BS48" s="39">
        <v>370.78641439034499</v>
      </c>
      <c r="BT48" s="36">
        <f t="shared" si="99"/>
        <v>85641999.230000034</v>
      </c>
      <c r="BU48" s="40">
        <v>157.11807055108454</v>
      </c>
      <c r="BV48" s="38">
        <f>+'OCT-DEC 2022'!BV48+'JUL-SEP 2022'!BV48+'JAN-MAR 2023'!BV48+'APR-JUN 2023'!BV48</f>
        <v>41996139.749999993</v>
      </c>
      <c r="BW48" s="39">
        <f t="shared" si="101"/>
        <v>33.347949349337583</v>
      </c>
      <c r="BX48" s="36">
        <f>+'OCT-DEC 2022'!BX48+'JUL-SEP 2022'!BX48+'JAN-MAR 2023'!BX48+'APR-JUN 2023'!BX48</f>
        <v>108541362.95999992</v>
      </c>
      <c r="BY48" s="39">
        <f t="shared" si="102"/>
        <v>125.41436014521715</v>
      </c>
      <c r="BZ48" s="36">
        <f t="shared" si="103"/>
        <v>150537502.70999992</v>
      </c>
      <c r="CA48" s="40">
        <f t="shared" si="104"/>
        <v>70.848045838796565</v>
      </c>
      <c r="CB48" s="116">
        <f t="shared" si="105"/>
        <v>90033537.549999997</v>
      </c>
      <c r="CC48" s="117">
        <f t="shared" si="106"/>
        <v>146145964.38999996</v>
      </c>
      <c r="CD48" s="118">
        <f t="shared" si="107"/>
        <v>236179501.93999994</v>
      </c>
      <c r="CE48" s="32"/>
      <c r="CF48" s="35">
        <f>+'OCT-DEC 2022'!CF48+'JUL-SEP 2022'!CF48+'JAN-MAR 2023'!CF48+'APR-JUN 2023'!CF48</f>
        <v>135409520.24256629</v>
      </c>
      <c r="CG48" s="39">
        <f t="shared" si="108"/>
        <v>269.84382490193696</v>
      </c>
      <c r="CH48" s="36">
        <f>+'OCT-DEC 2022'!CH48+'JUL-SEP 2022'!CH48+'JAN-MAR 2023'!CH48+'APR-JUN 2023'!CH48</f>
        <v>52239535.827433735</v>
      </c>
      <c r="CI48" s="39">
        <f t="shared" si="109"/>
        <v>494.53803098874153</v>
      </c>
      <c r="CJ48" s="36">
        <f t="shared" si="110"/>
        <v>187649056.07000002</v>
      </c>
      <c r="CK48" s="40">
        <f t="shared" si="111"/>
        <v>308.91784549914399</v>
      </c>
      <c r="CL48" s="38">
        <f>+'OCT-DEC 2022'!CL48+'JUL-SEP 2022'!CL48+'JAN-MAR 2023'!CL48+'APR-JUN 2023'!CL48</f>
        <v>146165684.44809872</v>
      </c>
      <c r="CM48" s="39">
        <f t="shared" si="112"/>
        <v>58.172085906393676</v>
      </c>
      <c r="CN48" s="36">
        <f>+'OCT-DEC 2022'!CN48+'JUL-SEP 2022'!CN48+'JAN-MAR 2023'!CN48+'APR-JUN 2023'!CN48</f>
        <v>146910803.5919013</v>
      </c>
      <c r="CO48" s="39">
        <f t="shared" si="113"/>
        <v>111.63163478692107</v>
      </c>
      <c r="CP48" s="36">
        <f t="shared" si="114"/>
        <v>293076488.04000002</v>
      </c>
      <c r="CQ48" s="40">
        <f t="shared" si="115"/>
        <v>76.547758177437373</v>
      </c>
      <c r="CR48" s="116">
        <f t="shared" si="116"/>
        <v>281575204.69066501</v>
      </c>
      <c r="CS48" s="117">
        <f t="shared" si="117"/>
        <v>199150339.41933504</v>
      </c>
      <c r="CT48" s="118">
        <f t="shared" si="118"/>
        <v>480725544.11000001</v>
      </c>
      <c r="CU48" s="32"/>
      <c r="CV48" s="38">
        <f t="shared" si="119"/>
        <v>615307599.73462713</v>
      </c>
      <c r="CW48" s="39">
        <f t="shared" si="120"/>
        <v>219.1717134612361</v>
      </c>
      <c r="CX48" s="39">
        <f t="shared" si="121"/>
        <v>360647351.17537284</v>
      </c>
      <c r="CY48" s="39">
        <f t="shared" si="122"/>
        <v>450.70192191180104</v>
      </c>
      <c r="CZ48" s="36">
        <f t="shared" si="123"/>
        <v>975954950.90999997</v>
      </c>
      <c r="DA48" s="40">
        <f t="shared" si="124"/>
        <v>270.52651655336967</v>
      </c>
      <c r="DB48" s="38">
        <f t="shared" si="125"/>
        <v>619393522.7412262</v>
      </c>
      <c r="DC48" s="39">
        <f t="shared" si="126"/>
        <v>49.743340291013645</v>
      </c>
      <c r="DD48" s="36">
        <f t="shared" si="127"/>
        <v>920342815.51877391</v>
      </c>
      <c r="DE48" s="39">
        <f t="shared" si="128"/>
        <v>128.39514987162741</v>
      </c>
      <c r="DF48" s="36">
        <f t="shared" si="129"/>
        <v>1539736338.2600002</v>
      </c>
      <c r="DG48" s="40">
        <f t="shared" si="130"/>
        <v>78.478546543117162</v>
      </c>
      <c r="DH48" s="152"/>
      <c r="DI48" s="161" t="s">
        <v>53</v>
      </c>
      <c r="DJ48" s="38">
        <f t="shared" si="131"/>
        <v>975954950.90999997</v>
      </c>
      <c r="DK48" s="36">
        <f t="shared" si="132"/>
        <v>1539736338.2600002</v>
      </c>
      <c r="DL48" s="37">
        <f t="shared" si="133"/>
        <v>2515691289.1700001</v>
      </c>
      <c r="DM48"/>
    </row>
    <row r="49" spans="1:119" s="19" customFormat="1" ht="15.75">
      <c r="A49" s="26">
        <v>37</v>
      </c>
      <c r="B49" s="26" t="s">
        <v>41</v>
      </c>
      <c r="C49" s="34"/>
      <c r="D49" s="35">
        <f>+'JUL-SEP 2022'!D49+'OCT-DEC 2022'!D49+'JAN-MAR 2023'!D49+'APR-JUN 2023'!D49</f>
        <v>7148.6</v>
      </c>
      <c r="E49" s="39">
        <f t="shared" si="55"/>
        <v>1.62285978923663E-2</v>
      </c>
      <c r="F49" s="36">
        <f>+'JUL-SEP 2022'!F49+'OCT-DEC 2022'!F49+'JAN-MAR 2023'!F49+'APR-JUN 2023'!F49</f>
        <v>5243.869999999999</v>
      </c>
      <c r="G49" s="39">
        <f t="shared" si="56"/>
        <v>4.2023913513860055E-2</v>
      </c>
      <c r="H49" s="36">
        <f t="shared" si="57"/>
        <v>12392.47</v>
      </c>
      <c r="I49" s="202">
        <f t="shared" si="58"/>
        <v>2.1922827215683637E-2</v>
      </c>
      <c r="J49" s="38">
        <f>+'JUL-SEP 2022'!J49+'OCT-DEC 2022'!J49+'JAN-MAR 2023'!J49+'APR-JUN 2023'!J49</f>
        <v>17070.18</v>
      </c>
      <c r="K49" s="39">
        <f t="shared" si="59"/>
        <v>1.1951848631118169E-2</v>
      </c>
      <c r="L49" s="36">
        <f>+'JUL-SEP 2022'!L49+'OCT-DEC 2022'!L49+'JAN-MAR 2023'!L49+'APR-JUN 2023'!L49</f>
        <v>14398.789999999999</v>
      </c>
      <c r="M49" s="39">
        <f t="shared" si="60"/>
        <v>1.1429289221036421E-2</v>
      </c>
      <c r="N49" s="36">
        <f t="shared" si="61"/>
        <v>31468.97</v>
      </c>
      <c r="O49" s="40">
        <f t="shared" si="62"/>
        <v>1.1706940430295295E-2</v>
      </c>
      <c r="P49" s="116">
        <f t="shared" si="63"/>
        <v>24218.78</v>
      </c>
      <c r="Q49" s="117">
        <f t="shared" si="64"/>
        <v>19642.659999999996</v>
      </c>
      <c r="R49" s="118">
        <f t="shared" si="65"/>
        <v>43861.439999999995</v>
      </c>
      <c r="S49" s="32"/>
      <c r="T49" s="38">
        <f>+'JUL-SEP 2022'!T49+'OCT-DEC 2022'!T49+'JAN-MAR 2023'!T49+'APR-JUN 2023'!T49</f>
        <v>842496.05577472341</v>
      </c>
      <c r="U49" s="39">
        <f t="shared" si="66"/>
        <v>1.0686353187525428</v>
      </c>
      <c r="V49" s="36">
        <f>+'JUL-SEP 2022'!V49+'OCT-DEC 2022'!V49+'JAN-MAR 2023'!V49+'APR-JUN 2023'!V49</f>
        <v>190901.21760220116</v>
      </c>
      <c r="W49" s="39">
        <f t="shared" si="67"/>
        <v>0.80733668390243152</v>
      </c>
      <c r="X49" s="36">
        <f t="shared" si="68"/>
        <v>1033397.2733769246</v>
      </c>
      <c r="Y49" s="40">
        <f t="shared" si="69"/>
        <v>1.0083469110653287</v>
      </c>
      <c r="Z49" s="244">
        <f>+'OCT-DEC 2022'!Z49+'JUL-SEP 2022'!Z49+'JAN-MAR 2023'!Z49+'APR-JUN 2023'!Z49</f>
        <v>28412.686614660273</v>
      </c>
      <c r="AA49" s="39">
        <f t="shared" si="70"/>
        <v>6.8900018853346977E-3</v>
      </c>
      <c r="AB49" s="36">
        <f>+'OCT-DEC 2022'!AB49+'JUL-SEP 2022'!AB49+'JAN-MAR 2023'!AB49+'APR-JUN 2023'!AB49</f>
        <v>17491.406188466026</v>
      </c>
      <c r="AC49" s="39">
        <f t="shared" si="71"/>
        <v>9.594383918091736E-3</v>
      </c>
      <c r="AD49" s="36">
        <f t="shared" si="72"/>
        <v>45904.092803126303</v>
      </c>
      <c r="AE49" s="40">
        <f t="shared" si="73"/>
        <v>7.7190679296659376E-3</v>
      </c>
      <c r="AF49" s="116">
        <f t="shared" si="74"/>
        <v>870908.74238938373</v>
      </c>
      <c r="AG49" s="117">
        <f t="shared" si="75"/>
        <v>208392.62379066719</v>
      </c>
      <c r="AH49" s="118">
        <f t="shared" si="76"/>
        <v>1079301.3661800509</v>
      </c>
      <c r="AI49" s="32"/>
      <c r="AJ49" s="35">
        <f>+'OCT-DEC 2022'!AJ49+'JUL-SEP 2022'!AJ49+'JAN-MAR 2023'!AJ49+'APR-JUN 2023'!AJ49</f>
        <v>363754.29913815192</v>
      </c>
      <c r="AK49" s="39">
        <f t="shared" si="77"/>
        <v>1.5020400627572874</v>
      </c>
      <c r="AL49" s="36">
        <f>+'OCT-DEC 2022'!AL49+'JUL-SEP 2022'!AL49+'JAN-MAR 2023'!AL49+'APR-JUN 2023'!AL49</f>
        <v>219056.17282995523</v>
      </c>
      <c r="AM49" s="39">
        <f t="shared" si="78"/>
        <v>2.0599912433321852</v>
      </c>
      <c r="AN49" s="36">
        <f t="shared" si="79"/>
        <v>582810.47196810716</v>
      </c>
      <c r="AO49" s="40">
        <f t="shared" si="80"/>
        <v>1.672282845917477</v>
      </c>
      <c r="AP49" s="36">
        <f>+'OCT-DEC 2022'!AP49+'JUL-SEP 2022'!AP49+'JAN-MAR 2023'!AP49+'APR-JUN 2023'!AP49</f>
        <v>207173.68573357826</v>
      </c>
      <c r="AQ49" s="39">
        <f t="shared" si="81"/>
        <v>0.31600724427820504</v>
      </c>
      <c r="AR49" s="36">
        <f>+'OCT-DEC 2022'!AR49+'JUL-SEP 2022'!AR49+'JAN-MAR 2023'!AR49+'APR-JUN 2023'!AR49</f>
        <v>418230.92446978943</v>
      </c>
      <c r="AS49" s="39">
        <f t="shared" si="82"/>
        <v>0.67585481874514819</v>
      </c>
      <c r="AT49" s="36">
        <f t="shared" si="83"/>
        <v>625404.61020336766</v>
      </c>
      <c r="AU49" s="40">
        <f t="shared" si="84"/>
        <v>0.49073835113393749</v>
      </c>
      <c r="AV49" s="116">
        <f t="shared" si="85"/>
        <v>570927.98487173021</v>
      </c>
      <c r="AW49" s="117">
        <f t="shared" si="86"/>
        <v>637287.09729974461</v>
      </c>
      <c r="AX49" s="118">
        <f t="shared" si="87"/>
        <v>1208215.0821714748</v>
      </c>
      <c r="AY49" s="32"/>
      <c r="AZ49" s="35">
        <f>+'OCT-DEC 2022'!AZ49+'JUL-SEP 2022'!AZ49+'JAN-MAR 2023'!AZ49+'APR-JUN 2023'!AZ49</f>
        <v>182855.44213412894</v>
      </c>
      <c r="BA49" s="39">
        <f t="shared" si="134"/>
        <v>0.41285197407617147</v>
      </c>
      <c r="BB49" s="36">
        <f>+'OCT-DEC 2022'!BB49+'JUL-SEP 2022'!BB49+'JAN-MAR 2023'!BB49+'APR-JUN 2023'!BB49</f>
        <v>192525.18356194661</v>
      </c>
      <c r="BC49" s="39">
        <f t="shared" si="135"/>
        <v>1.3979261378860792</v>
      </c>
      <c r="BD49" s="36">
        <f t="shared" si="88"/>
        <v>375380.62569607556</v>
      </c>
      <c r="BE49" s="40">
        <v>0.14607441267679189</v>
      </c>
      <c r="BF49" s="38">
        <f>+'OCT-DEC 2022'!BF49+'JUL-SEP 2022'!BF49+'JAN-MAR 2023'!BF49+'APR-JUN 2023'!BF49</f>
        <v>298725.57017026021</v>
      </c>
      <c r="BG49" s="39">
        <v>0.10414497002918791</v>
      </c>
      <c r="BH49" s="36">
        <f>+'OCT-DEC 2022'!BH49+'JUL-SEP 2022'!BH49+'JAN-MAR 2023'!BH49+'APR-JUN 2023'!BH49</f>
        <v>131421.76398003977</v>
      </c>
      <c r="BI49" s="39">
        <v>0.15827173319796631</v>
      </c>
      <c r="BJ49" s="36">
        <f t="shared" si="92"/>
        <v>430147.33415030001</v>
      </c>
      <c r="BK49" s="40">
        <v>0.11919020428575919</v>
      </c>
      <c r="BL49" s="116">
        <f t="shared" si="94"/>
        <v>481581.01230438915</v>
      </c>
      <c r="BM49" s="117">
        <f t="shared" si="95"/>
        <v>323946.94754198636</v>
      </c>
      <c r="BN49" s="118">
        <f t="shared" si="96"/>
        <v>805527.95984637551</v>
      </c>
      <c r="BO49" s="32"/>
      <c r="BP49" s="35">
        <f>+'OCT-DEC 2022'!BP49+'JUL-SEP 2022'!BP49+'JAN-MAR 2023'!BP49+'APR-JUN 2023'!BP49</f>
        <v>467320.38612707664</v>
      </c>
      <c r="BQ49" s="39">
        <v>1.3521949762886381</v>
      </c>
      <c r="BR49" s="36">
        <f>+'OCT-DEC 2022'!BR49+'JUL-SEP 2022'!BR49+'JAN-MAR 2023'!BR49+'APR-JUN 2023'!BR49</f>
        <v>96187.765140417963</v>
      </c>
      <c r="BS49" s="39">
        <v>0.50234200082256941</v>
      </c>
      <c r="BT49" s="36">
        <f t="shared" si="99"/>
        <v>563508.15126749454</v>
      </c>
      <c r="BU49" s="40">
        <v>1.2474107798883627</v>
      </c>
      <c r="BV49" s="38">
        <f>+'OCT-DEC 2022'!BV49+'JUL-SEP 2022'!BV49+'JAN-MAR 2023'!BV49+'APR-JUN 2023'!BV49</f>
        <v>67641.762489783665</v>
      </c>
      <c r="BW49" s="39">
        <f t="shared" si="101"/>
        <v>5.3712414589467801E-2</v>
      </c>
      <c r="BX49" s="36">
        <f>+'OCT-DEC 2022'!BX49+'JUL-SEP 2022'!BX49+'JAN-MAR 2023'!BX49+'APR-JUN 2023'!BX49</f>
        <v>31841.548072840364</v>
      </c>
      <c r="BY49" s="39">
        <f t="shared" si="102"/>
        <v>3.679138780540378E-2</v>
      </c>
      <c r="BZ49" s="36">
        <f t="shared" si="103"/>
        <v>99483.310562624029</v>
      </c>
      <c r="CA49" s="40">
        <f t="shared" si="104"/>
        <v>4.68202143655451E-2</v>
      </c>
      <c r="CB49" s="116">
        <f t="shared" si="105"/>
        <v>534962.14861686027</v>
      </c>
      <c r="CC49" s="117">
        <f t="shared" si="106"/>
        <v>128029.31321325833</v>
      </c>
      <c r="CD49" s="118">
        <f t="shared" si="107"/>
        <v>662991.46183011855</v>
      </c>
      <c r="CE49" s="32"/>
      <c r="CF49" s="35">
        <f>+'OCT-DEC 2022'!CF49+'JUL-SEP 2022'!CF49+'JAN-MAR 2023'!CF49+'APR-JUN 2023'!CF49</f>
        <v>9891.6099999999988</v>
      </c>
      <c r="CG49" s="39">
        <f t="shared" si="108"/>
        <v>1.9711980901023697E-2</v>
      </c>
      <c r="CH49" s="36">
        <f>+'OCT-DEC 2022'!CH49+'JUL-SEP 2022'!CH49+'JAN-MAR 2023'!CH49+'APR-JUN 2023'!CH49</f>
        <v>3422.92</v>
      </c>
      <c r="CI49" s="39">
        <f t="shared" si="109"/>
        <v>3.2403888936222584E-2</v>
      </c>
      <c r="CJ49" s="36">
        <f t="shared" si="110"/>
        <v>13314.529999999999</v>
      </c>
      <c r="CK49" s="40">
        <f t="shared" si="111"/>
        <v>2.1919086658764651E-2</v>
      </c>
      <c r="CL49" s="38">
        <f>+'OCT-DEC 2022'!CL49+'JUL-SEP 2022'!CL49+'JAN-MAR 2023'!CL49+'APR-JUN 2023'!CL49</f>
        <v>111575.72999999995</v>
      </c>
      <c r="CM49" s="39">
        <f t="shared" si="112"/>
        <v>4.4405723375744166E-2</v>
      </c>
      <c r="CN49" s="36">
        <f>+'OCT-DEC 2022'!CN49+'JUL-SEP 2022'!CN49+'JAN-MAR 2023'!CN49+'APR-JUN 2023'!CN49</f>
        <v>50160.800000000032</v>
      </c>
      <c r="CO49" s="39">
        <f t="shared" si="113"/>
        <v>3.8115182609541436E-2</v>
      </c>
      <c r="CP49" s="36">
        <f t="shared" si="114"/>
        <v>161736.52999999997</v>
      </c>
      <c r="CQ49" s="40">
        <f t="shared" si="115"/>
        <v>4.2243473264249376E-2</v>
      </c>
      <c r="CR49" s="116">
        <f t="shared" si="116"/>
        <v>121467.33999999995</v>
      </c>
      <c r="CS49" s="117">
        <f t="shared" si="117"/>
        <v>53583.72000000003</v>
      </c>
      <c r="CT49" s="118">
        <f t="shared" si="118"/>
        <v>175051.06</v>
      </c>
      <c r="CU49" s="32"/>
      <c r="CV49" s="38">
        <f t="shared" si="119"/>
        <v>1873466.3931740809</v>
      </c>
      <c r="CW49" s="39">
        <f t="shared" si="120"/>
        <v>0.66732613034699295</v>
      </c>
      <c r="CX49" s="39">
        <f t="shared" si="121"/>
        <v>707337.129134521</v>
      </c>
      <c r="CY49" s="39">
        <f t="shared" si="122"/>
        <v>0.88396102869332227</v>
      </c>
      <c r="CZ49" s="36">
        <f t="shared" si="123"/>
        <v>2580803.522308602</v>
      </c>
      <c r="DA49" s="40">
        <f t="shared" si="124"/>
        <v>0.71537706340627683</v>
      </c>
      <c r="DB49" s="38">
        <f t="shared" si="125"/>
        <v>730599.61500828236</v>
      </c>
      <c r="DC49" s="39">
        <f t="shared" si="126"/>
        <v>5.8674273997895703E-2</v>
      </c>
      <c r="DD49" s="36">
        <f t="shared" si="127"/>
        <v>663545.23271113564</v>
      </c>
      <c r="DE49" s="39">
        <f t="shared" si="128"/>
        <v>9.256984263252746E-2</v>
      </c>
      <c r="DF49" s="36">
        <f t="shared" si="129"/>
        <v>1394144.8477194179</v>
      </c>
      <c r="DG49" s="40">
        <f t="shared" si="130"/>
        <v>7.1057919853496535E-2</v>
      </c>
      <c r="DH49" s="152"/>
      <c r="DI49" s="161" t="s">
        <v>41</v>
      </c>
      <c r="DJ49" s="38">
        <f t="shared" si="131"/>
        <v>2580803.522308602</v>
      </c>
      <c r="DK49" s="36">
        <f t="shared" si="132"/>
        <v>1394144.8477194179</v>
      </c>
      <c r="DL49" s="37">
        <f t="shared" si="133"/>
        <v>3974948.3700280199</v>
      </c>
      <c r="DM49"/>
    </row>
    <row r="50" spans="1:119" s="19" customFormat="1" ht="15.75">
      <c r="A50" s="26">
        <v>38</v>
      </c>
      <c r="B50" s="26" t="s">
        <v>42</v>
      </c>
      <c r="C50" s="34"/>
      <c r="D50" s="35">
        <f>+'JUL-SEP 2022'!D50+'OCT-DEC 2022'!D50+'JAN-MAR 2023'!D50+'APR-JUN 2023'!D50</f>
        <v>67071.22</v>
      </c>
      <c r="E50" s="39">
        <f t="shared" si="55"/>
        <v>0.15226364036740569</v>
      </c>
      <c r="F50" s="36">
        <f>+'JUL-SEP 2022'!F50+'OCT-DEC 2022'!F50+'JAN-MAR 2023'!F50+'APR-JUN 2023'!F50</f>
        <v>56684.950000000004</v>
      </c>
      <c r="G50" s="39">
        <f t="shared" si="56"/>
        <v>0.45426820961188624</v>
      </c>
      <c r="H50" s="36">
        <f t="shared" si="57"/>
        <v>123756.17000000001</v>
      </c>
      <c r="I50" s="202">
        <f t="shared" si="58"/>
        <v>0.21893013513728671</v>
      </c>
      <c r="J50" s="38">
        <f>+'JUL-SEP 2022'!J50+'OCT-DEC 2022'!J50+'JAN-MAR 2023'!J50+'APR-JUN 2023'!J50</f>
        <v>66963.28</v>
      </c>
      <c r="K50" s="39">
        <f t="shared" si="59"/>
        <v>4.688497639762338E-2</v>
      </c>
      <c r="L50" s="36">
        <f>+'JUL-SEP 2022'!L50+'OCT-DEC 2022'!L50+'JAN-MAR 2023'!L50+'APR-JUN 2023'!L50</f>
        <v>123062.49000000002</v>
      </c>
      <c r="M50" s="39">
        <f t="shared" si="60"/>
        <v>9.7682985200207989E-2</v>
      </c>
      <c r="N50" s="36">
        <f t="shared" si="61"/>
        <v>190025.77000000002</v>
      </c>
      <c r="O50" s="40">
        <f t="shared" si="62"/>
        <v>7.0692506606062896E-2</v>
      </c>
      <c r="P50" s="116">
        <f t="shared" si="63"/>
        <v>134034.5</v>
      </c>
      <c r="Q50" s="117">
        <f t="shared" si="64"/>
        <v>179747.44000000003</v>
      </c>
      <c r="R50" s="118">
        <f t="shared" si="65"/>
        <v>313781.94000000006</v>
      </c>
      <c r="S50" s="32"/>
      <c r="T50" s="38">
        <f>+'JUL-SEP 2022'!T50+'OCT-DEC 2022'!T50+'JAN-MAR 2023'!T50+'APR-JUN 2023'!T50</f>
        <v>104865.91530187728</v>
      </c>
      <c r="U50" s="39">
        <f t="shared" si="66"/>
        <v>0.13301358511625319</v>
      </c>
      <c r="V50" s="36">
        <f>+'JUL-SEP 2022'!V50+'OCT-DEC 2022'!V50+'JAN-MAR 2023'!V50+'APR-JUN 2023'!V50</f>
        <v>80518.532340768099</v>
      </c>
      <c r="W50" s="39">
        <f t="shared" si="67"/>
        <v>0.34051938331867859</v>
      </c>
      <c r="X50" s="36">
        <f t="shared" si="68"/>
        <v>185384.44764264539</v>
      </c>
      <c r="Y50" s="40">
        <f t="shared" si="69"/>
        <v>0.18089058289186286</v>
      </c>
      <c r="Z50" s="244">
        <f>+'OCT-DEC 2022'!Z50+'JUL-SEP 2022'!Z50+'JAN-MAR 2023'!Z50+'APR-JUN 2023'!Z50</f>
        <v>215384.75581169536</v>
      </c>
      <c r="AA50" s="39">
        <f t="shared" si="70"/>
        <v>5.2230237630862583E-2</v>
      </c>
      <c r="AB50" s="36">
        <f>+'OCT-DEC 2022'!AB50+'JUL-SEP 2022'!AB50+'JAN-MAR 2023'!AB50+'APR-JUN 2023'!AB50</f>
        <v>101901.58046724388</v>
      </c>
      <c r="AC50" s="39">
        <f t="shared" si="71"/>
        <v>5.5895042075447744E-2</v>
      </c>
      <c r="AD50" s="36">
        <f t="shared" si="72"/>
        <v>317286.33627893927</v>
      </c>
      <c r="AE50" s="40">
        <f t="shared" si="73"/>
        <v>5.3353734565584579E-2</v>
      </c>
      <c r="AF50" s="116">
        <f t="shared" si="74"/>
        <v>320250.67111357267</v>
      </c>
      <c r="AG50" s="117">
        <f t="shared" si="75"/>
        <v>182420.112808012</v>
      </c>
      <c r="AH50" s="118">
        <f t="shared" si="76"/>
        <v>502670.78392158466</v>
      </c>
      <c r="AI50" s="32"/>
      <c r="AJ50" s="35">
        <f>+'OCT-DEC 2022'!AJ50+'JUL-SEP 2022'!AJ50+'JAN-MAR 2023'!AJ50+'APR-JUN 2023'!AJ50</f>
        <v>49864.182849782053</v>
      </c>
      <c r="AK50" s="39">
        <f t="shared" si="77"/>
        <v>0.20590272201451459</v>
      </c>
      <c r="AL50" s="36">
        <f>+'OCT-DEC 2022'!AL50+'JUL-SEP 2022'!AL50+'JAN-MAR 2023'!AL50+'APR-JUN 2023'!AL50</f>
        <v>47140.071824843813</v>
      </c>
      <c r="AM50" s="39">
        <f t="shared" si="78"/>
        <v>0.44330243660656748</v>
      </c>
      <c r="AN50" s="36">
        <f t="shared" si="79"/>
        <v>97004.254674625874</v>
      </c>
      <c r="AO50" s="40">
        <f t="shared" si="80"/>
        <v>0.2783384288301945</v>
      </c>
      <c r="AP50" s="36">
        <f>+'OCT-DEC 2022'!AP50+'JUL-SEP 2022'!AP50+'JAN-MAR 2023'!AP50+'APR-JUN 2023'!AP50</f>
        <v>31714.849113263183</v>
      </c>
      <c r="AQ50" s="39">
        <f t="shared" si="81"/>
        <v>4.8375458666452688E-2</v>
      </c>
      <c r="AR50" s="36">
        <f>+'OCT-DEC 2022'!AR50+'JUL-SEP 2022'!AR50+'JAN-MAR 2023'!AR50+'APR-JUN 2023'!AR50</f>
        <v>54559.369131131236</v>
      </c>
      <c r="AS50" s="39">
        <f t="shared" si="82"/>
        <v>8.8167111462925579E-2</v>
      </c>
      <c r="AT50" s="36">
        <f t="shared" si="83"/>
        <v>86274.218244394418</v>
      </c>
      <c r="AU50" s="40">
        <f t="shared" si="84"/>
        <v>6.7697082681971568E-2</v>
      </c>
      <c r="AV50" s="116">
        <f t="shared" si="85"/>
        <v>81579.031963045243</v>
      </c>
      <c r="AW50" s="117">
        <f t="shared" si="86"/>
        <v>101699.44095597505</v>
      </c>
      <c r="AX50" s="118">
        <f t="shared" si="87"/>
        <v>183278.47291902028</v>
      </c>
      <c r="AY50" s="32"/>
      <c r="AZ50" s="35">
        <f>+'OCT-DEC 2022'!AZ50+'JUL-SEP 2022'!AZ50+'JAN-MAR 2023'!AZ50+'APR-JUN 2023'!AZ50</f>
        <v>107299.65146586852</v>
      </c>
      <c r="BA50" s="39">
        <f t="shared" si="134"/>
        <v>0.24226171454538759</v>
      </c>
      <c r="BB50" s="36">
        <f>+'OCT-DEC 2022'!BB50+'JUL-SEP 2022'!BB50+'JAN-MAR 2023'!BB50+'APR-JUN 2023'!BB50</f>
        <v>70096.386213169666</v>
      </c>
      <c r="BC50" s="39">
        <f t="shared" si="135"/>
        <v>0.50897014429916543</v>
      </c>
      <c r="BD50" s="36">
        <f t="shared" si="88"/>
        <v>177396.03767903819</v>
      </c>
      <c r="BE50" s="40">
        <v>5.7277952982882022E-3</v>
      </c>
      <c r="BF50" s="38">
        <f>+'OCT-DEC 2022'!BF50+'JUL-SEP 2022'!BF50+'JAN-MAR 2023'!BF50+'APR-JUN 2023'!BF50</f>
        <v>133913.38970086214</v>
      </c>
      <c r="BG50" s="39">
        <v>5.0995830671534282E-4</v>
      </c>
      <c r="BH50" s="36">
        <f>+'OCT-DEC 2022'!BH50+'JUL-SEP 2022'!BH50+'JAN-MAR 2023'!BH50+'APR-JUN 2023'!BH50</f>
        <v>148672.12181958917</v>
      </c>
      <c r="BI50" s="39">
        <v>4.053294084454968E-3</v>
      </c>
      <c r="BJ50" s="36">
        <f t="shared" si="92"/>
        <v>282585.51152045128</v>
      </c>
      <c r="BK50" s="40">
        <v>1.494874339095671E-3</v>
      </c>
      <c r="BL50" s="116">
        <f t="shared" si="94"/>
        <v>241213.04116673066</v>
      </c>
      <c r="BM50" s="117">
        <f t="shared" si="95"/>
        <v>218768.50803275884</v>
      </c>
      <c r="BN50" s="118">
        <f t="shared" si="96"/>
        <v>459981.54919948953</v>
      </c>
      <c r="BO50" s="32"/>
      <c r="BP50" s="35">
        <f>+'OCT-DEC 2022'!BP50+'JUL-SEP 2022'!BP50+'JAN-MAR 2023'!BP50+'APR-JUN 2023'!BP50</f>
        <v>42446.829766819712</v>
      </c>
      <c r="BQ50" s="39">
        <v>3.8893963540249541E-3</v>
      </c>
      <c r="BR50" s="36">
        <f>+'OCT-DEC 2022'!BR50+'JUL-SEP 2022'!BR50+'JAN-MAR 2023'!BR50+'APR-JUN 2023'!BR50</f>
        <v>16658.515722768232</v>
      </c>
      <c r="BS50" s="39">
        <v>0</v>
      </c>
      <c r="BT50" s="36">
        <f t="shared" si="99"/>
        <v>59105.34548958794</v>
      </c>
      <c r="BU50" s="40">
        <v>3.4098460280227861E-3</v>
      </c>
      <c r="BV50" s="38">
        <f>+'OCT-DEC 2022'!BV50+'JUL-SEP 2022'!BV50+'JAN-MAR 2023'!BV50+'APR-JUN 2023'!BV50</f>
        <v>73893.870357101347</v>
      </c>
      <c r="BW50" s="39">
        <f t="shared" si="101"/>
        <v>5.8677036998266818E-2</v>
      </c>
      <c r="BX50" s="36">
        <f>+'OCT-DEC 2022'!BX50+'JUL-SEP 2022'!BX50+'JAN-MAR 2023'!BX50+'APR-JUN 2023'!BX50</f>
        <v>101270.93248623081</v>
      </c>
      <c r="BY50" s="39">
        <f t="shared" si="102"/>
        <v>0.1170137250234335</v>
      </c>
      <c r="BZ50" s="36">
        <f t="shared" si="103"/>
        <v>175164.80284333217</v>
      </c>
      <c r="CA50" s="40">
        <f t="shared" si="104"/>
        <v>8.2438487139615504E-2</v>
      </c>
      <c r="CB50" s="116">
        <f t="shared" si="105"/>
        <v>116340.70012392107</v>
      </c>
      <c r="CC50" s="117">
        <f t="shared" si="106"/>
        <v>117929.44820899905</v>
      </c>
      <c r="CD50" s="118">
        <f t="shared" si="107"/>
        <v>234270.1483329201</v>
      </c>
      <c r="CE50" s="32"/>
      <c r="CF50" s="35">
        <f>+'OCT-DEC 2022'!CF50+'JUL-SEP 2022'!CF50+'JAN-MAR 2023'!CF50+'APR-JUN 2023'!CF50</f>
        <v>116900.32999999999</v>
      </c>
      <c r="CG50" s="39">
        <f t="shared" si="108"/>
        <v>0.23295874708802386</v>
      </c>
      <c r="CH50" s="36">
        <f>+'OCT-DEC 2022'!CH50+'JUL-SEP 2022'!CH50+'JAN-MAR 2023'!CH50+'APR-JUN 2023'!CH50</f>
        <v>115579.10999999997</v>
      </c>
      <c r="CI50" s="39">
        <f t="shared" si="109"/>
        <v>1.0941572235948991</v>
      </c>
      <c r="CJ50" s="36">
        <f t="shared" si="110"/>
        <v>232479.43999999994</v>
      </c>
      <c r="CK50" s="40">
        <f t="shared" si="111"/>
        <v>0.38272000526800992</v>
      </c>
      <c r="CL50" s="38">
        <f>+'OCT-DEC 2022'!CL50+'JUL-SEP 2022'!CL50+'JAN-MAR 2023'!CL50+'APR-JUN 2023'!CL50</f>
        <v>207248.58000000002</v>
      </c>
      <c r="CM50" s="39">
        <f t="shared" si="112"/>
        <v>8.248230249979803E-2</v>
      </c>
      <c r="CN50" s="36">
        <f>+'OCT-DEC 2022'!CN50+'JUL-SEP 2022'!CN50+'JAN-MAR 2023'!CN50+'APR-JUN 2023'!CN50</f>
        <v>2676776.0499999993</v>
      </c>
      <c r="CO50" s="39">
        <f t="shared" si="113"/>
        <v>2.0339748957472152</v>
      </c>
      <c r="CP50" s="36">
        <f t="shared" si="114"/>
        <v>2884024.6299999994</v>
      </c>
      <c r="CQ50" s="40">
        <f t="shared" si="115"/>
        <v>0.75326963766838384</v>
      </c>
      <c r="CR50" s="116">
        <f t="shared" si="116"/>
        <v>324148.91000000003</v>
      </c>
      <c r="CS50" s="117">
        <f t="shared" si="117"/>
        <v>2792355.1599999992</v>
      </c>
      <c r="CT50" s="118">
        <f t="shared" si="118"/>
        <v>3116504.0699999994</v>
      </c>
      <c r="CU50" s="32"/>
      <c r="CV50" s="38">
        <f t="shared" si="119"/>
        <v>488448.12938434759</v>
      </c>
      <c r="CW50" s="39">
        <f t="shared" si="120"/>
        <v>0.1739845461038898</v>
      </c>
      <c r="CX50" s="39">
        <f t="shared" si="121"/>
        <v>386677.56610154978</v>
      </c>
      <c r="CY50" s="39">
        <f t="shared" si="122"/>
        <v>0.48323194842321249</v>
      </c>
      <c r="CZ50" s="36">
        <f t="shared" si="123"/>
        <v>875125.69548589736</v>
      </c>
      <c r="DA50" s="40">
        <f t="shared" si="124"/>
        <v>0.24257749369005122</v>
      </c>
      <c r="DB50" s="38">
        <f t="shared" si="125"/>
        <v>729118.72498292197</v>
      </c>
      <c r="DC50" s="39">
        <f t="shared" si="126"/>
        <v>5.8555344087006328E-2</v>
      </c>
      <c r="DD50" s="36">
        <f t="shared" si="127"/>
        <v>3206242.5439041946</v>
      </c>
      <c r="DE50" s="39">
        <f t="shared" si="128"/>
        <v>0.44729636066895495</v>
      </c>
      <c r="DF50" s="36">
        <f t="shared" si="129"/>
        <v>3935361.2688871166</v>
      </c>
      <c r="DG50" s="40">
        <f t="shared" si="130"/>
        <v>0.20058072595295673</v>
      </c>
      <c r="DH50" s="152"/>
      <c r="DI50" s="161" t="s">
        <v>42</v>
      </c>
      <c r="DJ50" s="38">
        <f t="shared" si="131"/>
        <v>875125.69548589736</v>
      </c>
      <c r="DK50" s="36">
        <f t="shared" si="132"/>
        <v>3935361.2688871166</v>
      </c>
      <c r="DL50" s="37">
        <f t="shared" si="133"/>
        <v>4810486.9643730139</v>
      </c>
      <c r="DM50"/>
    </row>
    <row r="51" spans="1:119" s="19" customFormat="1" ht="15.75">
      <c r="A51" s="26">
        <v>39</v>
      </c>
      <c r="B51" s="26" t="s">
        <v>62</v>
      </c>
      <c r="C51" s="34"/>
      <c r="D51" s="35">
        <f>+'JUL-SEP 2022'!D51+'OCT-DEC 2022'!D51+'JAN-MAR 2023'!D51+'APR-JUN 2023'!D51</f>
        <v>150163.07</v>
      </c>
      <c r="E51" s="39">
        <f t="shared" si="55"/>
        <v>0.3408969702197987</v>
      </c>
      <c r="F51" s="36">
        <f>+'JUL-SEP 2022'!F51+'OCT-DEC 2022'!F51+'JAN-MAR 2023'!F51+'APR-JUN 2023'!F51</f>
        <v>96217.61</v>
      </c>
      <c r="G51" s="39">
        <f t="shared" si="56"/>
        <v>0.77107947396680643</v>
      </c>
      <c r="H51" s="36">
        <f t="shared" si="57"/>
        <v>246380.68</v>
      </c>
      <c r="I51" s="202">
        <f t="shared" si="58"/>
        <v>0.43585831371168471</v>
      </c>
      <c r="J51" s="38">
        <f>+'JUL-SEP 2022'!J51+'OCT-DEC 2022'!J51+'JAN-MAR 2023'!J51+'APR-JUN 2023'!J51</f>
        <v>6518461.5299999993</v>
      </c>
      <c r="K51" s="39">
        <f t="shared" si="59"/>
        <v>4.5639627417125617</v>
      </c>
      <c r="L51" s="36">
        <f>+'JUL-SEP 2022'!L51+'OCT-DEC 2022'!L51+'JAN-MAR 2023'!L51+'APR-JUN 2023'!L51</f>
        <v>2180582.77</v>
      </c>
      <c r="M51" s="39">
        <f t="shared" si="60"/>
        <v>1.7308753824966365</v>
      </c>
      <c r="N51" s="36">
        <f t="shared" si="61"/>
        <v>8699044.2999999989</v>
      </c>
      <c r="O51" s="40">
        <f t="shared" si="62"/>
        <v>3.2361781596474182</v>
      </c>
      <c r="P51" s="116">
        <f t="shared" si="63"/>
        <v>6668624.5999999996</v>
      </c>
      <c r="Q51" s="117">
        <f t="shared" si="64"/>
        <v>2276800.38</v>
      </c>
      <c r="R51" s="118">
        <f t="shared" si="65"/>
        <v>8945424.9800000004</v>
      </c>
      <c r="S51" s="32"/>
      <c r="T51" s="38">
        <f>+'JUL-SEP 2022'!T51+'OCT-DEC 2022'!T51+'JAN-MAR 2023'!T51+'APR-JUN 2023'!T51</f>
        <v>201377.21442696848</v>
      </c>
      <c r="U51" s="39">
        <f t="shared" si="66"/>
        <v>0.25543004297008248</v>
      </c>
      <c r="V51" s="36">
        <f>+'JUL-SEP 2022'!V51+'OCT-DEC 2022'!V51+'JAN-MAR 2023'!V51+'APR-JUN 2023'!V51</f>
        <v>258253.09657452931</v>
      </c>
      <c r="W51" s="39">
        <f t="shared" si="67"/>
        <v>1.0921732255814112</v>
      </c>
      <c r="X51" s="36">
        <f t="shared" si="68"/>
        <v>459630.31100149779</v>
      </c>
      <c r="Y51" s="40">
        <f t="shared" si="69"/>
        <v>0.44848851092459802</v>
      </c>
      <c r="Z51" s="244">
        <f>+'OCT-DEC 2022'!Z51+'JUL-SEP 2022'!Z51+'JAN-MAR 2023'!Z51+'APR-JUN 2023'!Z51</f>
        <v>13857254.835870583</v>
      </c>
      <c r="AA51" s="39">
        <f t="shared" si="70"/>
        <v>3.3603479051308036</v>
      </c>
      <c r="AB51" s="36">
        <f>+'OCT-DEC 2022'!AB51+'JUL-SEP 2022'!AB51+'JAN-MAR 2023'!AB51+'APR-JUN 2023'!AB51</f>
        <v>4203717.2720941436</v>
      </c>
      <c r="AC51" s="39">
        <f t="shared" si="71"/>
        <v>2.3058224683033095</v>
      </c>
      <c r="AD51" s="36">
        <f t="shared" si="72"/>
        <v>18060972.107964724</v>
      </c>
      <c r="AE51" s="40">
        <f t="shared" si="73"/>
        <v>3.0370684194784197</v>
      </c>
      <c r="AF51" s="116">
        <f t="shared" si="74"/>
        <v>14058632.050297551</v>
      </c>
      <c r="AG51" s="117">
        <f t="shared" si="75"/>
        <v>4461970.3686686726</v>
      </c>
      <c r="AH51" s="118">
        <f t="shared" si="76"/>
        <v>18520602.418966223</v>
      </c>
      <c r="AI51" s="32"/>
      <c r="AJ51" s="35">
        <f>+'OCT-DEC 2022'!AJ51+'JUL-SEP 2022'!AJ51+'JAN-MAR 2023'!AJ51+'APR-JUN 2023'!AJ51</f>
        <v>74832.405978420982</v>
      </c>
      <c r="AK51" s="39">
        <f t="shared" si="77"/>
        <v>0.30900328061666937</v>
      </c>
      <c r="AL51" s="36">
        <f>+'OCT-DEC 2022'!AL51+'JUL-SEP 2022'!AL51+'JAN-MAR 2023'!AL51+'APR-JUN 2023'!AL51</f>
        <v>59840.234115807762</v>
      </c>
      <c r="AM51" s="39">
        <f t="shared" si="78"/>
        <v>0.56273400874761859</v>
      </c>
      <c r="AN51" s="36">
        <f t="shared" si="79"/>
        <v>134672.64009422873</v>
      </c>
      <c r="AO51" s="40">
        <f t="shared" si="80"/>
        <v>0.38642192732652375</v>
      </c>
      <c r="AP51" s="36">
        <f>+'OCT-DEC 2022'!AP51+'JUL-SEP 2022'!AP51+'JAN-MAR 2023'!AP51+'APR-JUN 2023'!AP51</f>
        <v>3549799.2208784153</v>
      </c>
      <c r="AQ51" s="39">
        <f t="shared" si="81"/>
        <v>5.4145982177160956</v>
      </c>
      <c r="AR51" s="36">
        <f>+'OCT-DEC 2022'!AR51+'JUL-SEP 2022'!AR51+'JAN-MAR 2023'!AR51+'APR-JUN 2023'!AR51</f>
        <v>943992.22110562702</v>
      </c>
      <c r="AS51" s="39">
        <f t="shared" si="82"/>
        <v>1.5254770849405683</v>
      </c>
      <c r="AT51" s="36">
        <f t="shared" si="83"/>
        <v>4493791.4419840425</v>
      </c>
      <c r="AU51" s="40">
        <f t="shared" si="84"/>
        <v>3.5261585325729237</v>
      </c>
      <c r="AV51" s="116">
        <f t="shared" si="85"/>
        <v>3624631.6268568365</v>
      </c>
      <c r="AW51" s="117">
        <f t="shared" si="86"/>
        <v>1003832.4552214348</v>
      </c>
      <c r="AX51" s="118">
        <f t="shared" si="87"/>
        <v>4628464.0820782715</v>
      </c>
      <c r="AY51" s="32"/>
      <c r="AZ51" s="35">
        <f>+'OCT-DEC 2022'!AZ51+'JUL-SEP 2022'!AZ51+'JAN-MAR 2023'!AZ51+'APR-JUN 2023'!AZ51</f>
        <v>255871.54959062341</v>
      </c>
      <c r="BA51" s="39">
        <f t="shared" si="134"/>
        <v>0.5777081235620567</v>
      </c>
      <c r="BB51" s="36">
        <f>+'OCT-DEC 2022'!BB51+'JUL-SEP 2022'!BB51+'JAN-MAR 2023'!BB51+'APR-JUN 2023'!BB51</f>
        <v>117683.43033924286</v>
      </c>
      <c r="BC51" s="39">
        <f t="shared" si="135"/>
        <v>0.85449986450416682</v>
      </c>
      <c r="BD51" s="36">
        <f t="shared" si="88"/>
        <v>373554.97992986627</v>
      </c>
      <c r="BE51" s="40">
        <v>0.54960628014203217</v>
      </c>
      <c r="BF51" s="38">
        <f>+'OCT-DEC 2022'!BF51+'JUL-SEP 2022'!BF51+'JAN-MAR 2023'!BF51+'APR-JUN 2023'!BF51</f>
        <v>9641527.641278144</v>
      </c>
      <c r="BG51" s="39">
        <v>4.4983011547851612</v>
      </c>
      <c r="BH51" s="36">
        <f>+'OCT-DEC 2022'!BH51+'JUL-SEP 2022'!BH51+'JAN-MAR 2023'!BH51+'APR-JUN 2023'!BH51</f>
        <v>3267279.4093192425</v>
      </c>
      <c r="BI51" s="39">
        <v>2.0014693470844604</v>
      </c>
      <c r="BJ51" s="36">
        <f t="shared" si="92"/>
        <v>12908807.050597386</v>
      </c>
      <c r="BK51" s="40">
        <v>3.8042744432861064</v>
      </c>
      <c r="BL51" s="116">
        <f t="shared" si="94"/>
        <v>9897399.190868767</v>
      </c>
      <c r="BM51" s="117">
        <f t="shared" si="95"/>
        <v>3384962.8396584853</v>
      </c>
      <c r="BN51" s="118">
        <f t="shared" si="96"/>
        <v>13282362.030527253</v>
      </c>
      <c r="BO51" s="32"/>
      <c r="BP51" s="35">
        <f>+'OCT-DEC 2022'!BP51+'JUL-SEP 2022'!BP51+'JAN-MAR 2023'!BP51+'APR-JUN 2023'!BP51</f>
        <v>89766.42154321089</v>
      </c>
      <c r="BQ51" s="39">
        <v>0.3400737096664912</v>
      </c>
      <c r="BR51" s="36">
        <f>+'OCT-DEC 2022'!BR51+'JUL-SEP 2022'!BR51+'JAN-MAR 2023'!BR51+'APR-JUN 2023'!BR51</f>
        <v>58177.984700692752</v>
      </c>
      <c r="BS51" s="39">
        <v>0.63723067193148419</v>
      </c>
      <c r="BT51" s="36">
        <f t="shared" si="99"/>
        <v>147944.40624390365</v>
      </c>
      <c r="BU51" s="40">
        <v>0.37671222761556133</v>
      </c>
      <c r="BV51" s="38">
        <f>+'OCT-DEC 2022'!BV51+'JUL-SEP 2022'!BV51+'JAN-MAR 2023'!BV51+'APR-JUN 2023'!BV51</f>
        <v>5357583.8475552909</v>
      </c>
      <c r="BW51" s="39">
        <f t="shared" si="101"/>
        <v>4.2543061301986222</v>
      </c>
      <c r="BX51" s="36">
        <f>+'OCT-DEC 2022'!BX51+'JUL-SEP 2022'!BX51+'JAN-MAR 2023'!BX51+'APR-JUN 2023'!BX51</f>
        <v>1197106.790165825</v>
      </c>
      <c r="BY51" s="39">
        <f t="shared" si="102"/>
        <v>1.3831997131772684</v>
      </c>
      <c r="BZ51" s="36">
        <f t="shared" si="103"/>
        <v>6554690.6377211157</v>
      </c>
      <c r="CA51" s="40">
        <f t="shared" si="104"/>
        <v>3.0848593499986898</v>
      </c>
      <c r="CB51" s="116">
        <f t="shared" si="105"/>
        <v>5447350.2690985017</v>
      </c>
      <c r="CC51" s="117">
        <f t="shared" si="106"/>
        <v>1255284.7748665179</v>
      </c>
      <c r="CD51" s="118">
        <f t="shared" si="107"/>
        <v>6702635.0439650193</v>
      </c>
      <c r="CE51" s="32"/>
      <c r="CF51" s="35">
        <f>+'OCT-DEC 2022'!CF51+'JUL-SEP 2022'!CF51+'JAN-MAR 2023'!CF51+'APR-JUN 2023'!CF51</f>
        <v>177268.75000000006</v>
      </c>
      <c r="CG51" s="39">
        <f t="shared" si="108"/>
        <v>0.35326081541309717</v>
      </c>
      <c r="CH51" s="36">
        <f>+'OCT-DEC 2022'!CH51+'JUL-SEP 2022'!CH51+'JAN-MAR 2023'!CH51+'APR-JUN 2023'!CH51</f>
        <v>109843.68000000004</v>
      </c>
      <c r="CI51" s="39">
        <f t="shared" si="109"/>
        <v>1.0398614069466932</v>
      </c>
      <c r="CJ51" s="36">
        <f t="shared" si="110"/>
        <v>287112.43000000011</v>
      </c>
      <c r="CK51" s="40">
        <f t="shared" si="111"/>
        <v>0.47265973594099847</v>
      </c>
      <c r="CL51" s="38">
        <f>+'OCT-DEC 2022'!CL51+'JUL-SEP 2022'!CL51+'JAN-MAR 2023'!CL51+'APR-JUN 2023'!CL51</f>
        <v>6937690.6499999883</v>
      </c>
      <c r="CM51" s="39">
        <f t="shared" si="112"/>
        <v>2.7611127605473551</v>
      </c>
      <c r="CN51" s="36">
        <f>+'OCT-DEC 2022'!CN51+'JUL-SEP 2022'!CN51+'JAN-MAR 2023'!CN51+'APR-JUN 2023'!CN51</f>
        <v>2458638.6099999957</v>
      </c>
      <c r="CO51" s="39">
        <f t="shared" si="113"/>
        <v>1.8682209931065472</v>
      </c>
      <c r="CP51" s="36">
        <f t="shared" si="114"/>
        <v>9396329.259999983</v>
      </c>
      <c r="CQ51" s="40">
        <f t="shared" si="115"/>
        <v>2.454198713654197</v>
      </c>
      <c r="CR51" s="116">
        <f t="shared" si="116"/>
        <v>7114959.3999999883</v>
      </c>
      <c r="CS51" s="117">
        <f t="shared" si="117"/>
        <v>2568482.2899999958</v>
      </c>
      <c r="CT51" s="118">
        <f t="shared" si="118"/>
        <v>9683441.6899999846</v>
      </c>
      <c r="CU51" s="32"/>
      <c r="CV51" s="38">
        <f t="shared" si="119"/>
        <v>949279.41153922374</v>
      </c>
      <c r="CW51" s="39">
        <f t="shared" si="120"/>
        <v>0.33813200953516037</v>
      </c>
      <c r="CX51" s="39">
        <f t="shared" si="121"/>
        <v>700016.03573027265</v>
      </c>
      <c r="CY51" s="39">
        <f t="shared" si="122"/>
        <v>0.87481183944505281</v>
      </c>
      <c r="CZ51" s="36">
        <f t="shared" si="123"/>
        <v>1649295.4472694965</v>
      </c>
      <c r="DA51" s="40">
        <f t="shared" si="124"/>
        <v>0.45717084758996634</v>
      </c>
      <c r="DB51" s="38">
        <f t="shared" si="125"/>
        <v>45862317.725582421</v>
      </c>
      <c r="DC51" s="39">
        <f t="shared" si="126"/>
        <v>3.683191369295844</v>
      </c>
      <c r="DD51" s="36">
        <f t="shared" si="127"/>
        <v>14251317.072684834</v>
      </c>
      <c r="DE51" s="39">
        <f t="shared" si="128"/>
        <v>1.988172190363696</v>
      </c>
      <c r="DF51" s="36">
        <f t="shared" si="129"/>
        <v>60113634.798267253</v>
      </c>
      <c r="DG51" s="40">
        <f t="shared" si="130"/>
        <v>3.0639211202373686</v>
      </c>
      <c r="DH51" s="152"/>
      <c r="DI51" s="161" t="s">
        <v>62</v>
      </c>
      <c r="DJ51" s="38">
        <f t="shared" si="131"/>
        <v>1649295.4472694965</v>
      </c>
      <c r="DK51" s="36">
        <f t="shared" si="132"/>
        <v>60113634.798267253</v>
      </c>
      <c r="DL51" s="37">
        <f t="shared" si="133"/>
        <v>61762930.245536752</v>
      </c>
      <c r="DM51"/>
    </row>
    <row r="52" spans="1:119" s="19" customFormat="1" ht="15.75">
      <c r="A52" s="26">
        <v>40</v>
      </c>
      <c r="B52" s="26" t="s">
        <v>43</v>
      </c>
      <c r="C52" s="34"/>
      <c r="D52" s="35">
        <f>+'JUL-SEP 2022'!D52+'OCT-DEC 2022'!D52+'JAN-MAR 2023'!D52+'APR-JUN 2023'!D52</f>
        <v>2644051.13</v>
      </c>
      <c r="E52" s="39">
        <f t="shared" si="55"/>
        <v>6.0024679791325193</v>
      </c>
      <c r="F52" s="36">
        <f>+'JUL-SEP 2022'!F52+'OCT-DEC 2022'!F52+'JAN-MAR 2023'!F52+'APR-JUN 2023'!F52</f>
        <v>2586503.96</v>
      </c>
      <c r="G52" s="39">
        <f t="shared" si="56"/>
        <v>20.728015514933926</v>
      </c>
      <c r="H52" s="36">
        <f t="shared" si="57"/>
        <v>5230555.09</v>
      </c>
      <c r="I52" s="202">
        <f t="shared" si="58"/>
        <v>9.2530831609989441</v>
      </c>
      <c r="J52" s="38">
        <f>+'JUL-SEP 2022'!J52+'OCT-DEC 2022'!J52+'JAN-MAR 2023'!J52+'APR-JUN 2023'!J52</f>
        <v>70815.39</v>
      </c>
      <c r="K52" s="39">
        <f t="shared" si="59"/>
        <v>4.9582067795043712E-2</v>
      </c>
      <c r="L52" s="36">
        <f>+'JUL-SEP 2022'!L52+'OCT-DEC 2022'!L52+'JAN-MAR 2023'!L52+'APR-JUN 2023'!L52</f>
        <v>163302.66999999998</v>
      </c>
      <c r="M52" s="39">
        <f t="shared" si="60"/>
        <v>0.12962432579386654</v>
      </c>
      <c r="N52" s="36">
        <f t="shared" si="61"/>
        <v>234118.06</v>
      </c>
      <c r="O52" s="40">
        <f t="shared" si="62"/>
        <v>8.7095516061577477E-2</v>
      </c>
      <c r="P52" s="116">
        <f t="shared" si="63"/>
        <v>2714866.52</v>
      </c>
      <c r="Q52" s="117">
        <f t="shared" si="64"/>
        <v>2749806.63</v>
      </c>
      <c r="R52" s="118">
        <f t="shared" si="65"/>
        <v>5464673.1500000004</v>
      </c>
      <c r="S52" s="32"/>
      <c r="T52" s="38">
        <f>+'JUL-SEP 2022'!T52+'OCT-DEC 2022'!T52+'JAN-MAR 2023'!T52+'APR-JUN 2023'!T52</f>
        <v>5047211.3667022213</v>
      </c>
      <c r="U52" s="39">
        <f t="shared" si="66"/>
        <v>6.4019627043921705</v>
      </c>
      <c r="V52" s="36">
        <f>+'JUL-SEP 2022'!V52+'OCT-DEC 2022'!V52+'JAN-MAR 2023'!V52+'APR-JUN 2023'!V52</f>
        <v>4047481.3375707697</v>
      </c>
      <c r="W52" s="39">
        <f t="shared" si="67"/>
        <v>17.117125821798247</v>
      </c>
      <c r="X52" s="36">
        <f t="shared" si="68"/>
        <v>9094692.704272991</v>
      </c>
      <c r="Y52" s="40">
        <f t="shared" si="69"/>
        <v>8.8742302033316243</v>
      </c>
      <c r="Z52" s="244">
        <f>+'OCT-DEC 2022'!Z52+'JUL-SEP 2022'!Z52+'JAN-MAR 2023'!Z52+'APR-JUN 2023'!Z52</f>
        <v>26410321.801834188</v>
      </c>
      <c r="AA52" s="39">
        <f t="shared" si="70"/>
        <v>6.4044336769280692</v>
      </c>
      <c r="AB52" s="36">
        <f>+'OCT-DEC 2022'!AB52+'JUL-SEP 2022'!AB52+'JAN-MAR 2023'!AB52+'APR-JUN 2023'!AB52</f>
        <v>13456831.787247647</v>
      </c>
      <c r="AC52" s="39">
        <f t="shared" si="71"/>
        <v>7.3813396760044752</v>
      </c>
      <c r="AD52" s="36">
        <f t="shared" si="72"/>
        <v>39867153.589081839</v>
      </c>
      <c r="AE52" s="40">
        <f t="shared" si="73"/>
        <v>6.7039178409727649</v>
      </c>
      <c r="AF52" s="116">
        <f t="shared" si="74"/>
        <v>31457533.16853641</v>
      </c>
      <c r="AG52" s="117">
        <f t="shared" si="75"/>
        <v>17504313.124818414</v>
      </c>
      <c r="AH52" s="118">
        <f t="shared" si="76"/>
        <v>48961846.293354824</v>
      </c>
      <c r="AI52" s="32"/>
      <c r="AJ52" s="35">
        <f>+'OCT-DEC 2022'!AJ52+'JUL-SEP 2022'!AJ52+'JAN-MAR 2023'!AJ52+'APR-JUN 2023'!AJ52</f>
        <v>979739.42294925696</v>
      </c>
      <c r="AK52" s="39">
        <f t="shared" si="77"/>
        <v>4.0456095441873572</v>
      </c>
      <c r="AL52" s="36">
        <f>+'OCT-DEC 2022'!AL52+'JUL-SEP 2022'!AL52+'JAN-MAR 2023'!AL52+'APR-JUN 2023'!AL52</f>
        <v>1137864.7575346744</v>
      </c>
      <c r="AM52" s="39">
        <f t="shared" si="78"/>
        <v>10.700412621730949</v>
      </c>
      <c r="AN52" s="36">
        <f t="shared" si="79"/>
        <v>2117604.1804839312</v>
      </c>
      <c r="AO52" s="40">
        <f t="shared" si="80"/>
        <v>6.0761316341965115</v>
      </c>
      <c r="AP52" s="36">
        <f>+'OCT-DEC 2022'!AP52+'JUL-SEP 2022'!AP52+'JAN-MAR 2023'!AP52+'APR-JUN 2023'!AP52</f>
        <v>2571617.3007262642</v>
      </c>
      <c r="AQ52" s="39">
        <f t="shared" si="81"/>
        <v>3.9225526816456613</v>
      </c>
      <c r="AR52" s="36">
        <f>+'OCT-DEC 2022'!AR52+'JUL-SEP 2022'!AR52+'JAN-MAR 2023'!AR52+'APR-JUN 2023'!AR52</f>
        <v>2037988.5580646934</v>
      </c>
      <c r="AS52" s="39">
        <f t="shared" si="82"/>
        <v>3.2933585417235052</v>
      </c>
      <c r="AT52" s="36">
        <f t="shared" si="83"/>
        <v>4609605.8587909574</v>
      </c>
      <c r="AU52" s="40">
        <f t="shared" si="84"/>
        <v>3.6170350227908048</v>
      </c>
      <c r="AV52" s="116">
        <f t="shared" si="85"/>
        <v>3551356.7236755211</v>
      </c>
      <c r="AW52" s="117">
        <f t="shared" si="86"/>
        <v>3175853.315599368</v>
      </c>
      <c r="AX52" s="118">
        <f t="shared" si="87"/>
        <v>6727210.039274889</v>
      </c>
      <c r="AY52" s="32"/>
      <c r="AZ52" s="35">
        <f>+'OCT-DEC 2022'!AZ52+'JUL-SEP 2022'!AZ52+'JAN-MAR 2023'!AZ52+'APR-JUN 2023'!AZ52</f>
        <v>4273242.2172751939</v>
      </c>
      <c r="BA52" s="39">
        <f t="shared" si="134"/>
        <v>9.6481486387132183</v>
      </c>
      <c r="BB52" s="36">
        <f>+'OCT-DEC 2022'!BB52+'JUL-SEP 2022'!BB52+'JAN-MAR 2023'!BB52+'APR-JUN 2023'!BB52</f>
        <v>3212356.8403248573</v>
      </c>
      <c r="BC52" s="39">
        <f t="shared" si="135"/>
        <v>23.324936032913094</v>
      </c>
      <c r="BD52" s="36">
        <f t="shared" si="88"/>
        <v>7485599.0576000512</v>
      </c>
      <c r="BE52" s="40">
        <v>9.6498514338682395E-2</v>
      </c>
      <c r="BF52" s="38">
        <f>+'OCT-DEC 2022'!BF52+'JUL-SEP 2022'!BF52+'JAN-MAR 2023'!BF52+'APR-JUN 2023'!BF52</f>
        <v>19642610.724478107</v>
      </c>
      <c r="BG52" s="39">
        <v>1.8592246898574066E-2</v>
      </c>
      <c r="BH52" s="36">
        <f>+'OCT-DEC 2022'!BH52+'JUL-SEP 2022'!BH52+'JAN-MAR 2023'!BH52+'APR-JUN 2023'!BH52</f>
        <v>10244957.065942291</v>
      </c>
      <c r="BI52" s="39">
        <v>9.1970375754054576E-2</v>
      </c>
      <c r="BJ52" s="36">
        <f t="shared" si="92"/>
        <v>29887567.790420398</v>
      </c>
      <c r="BK52" s="40">
        <v>3.8988647372349049E-2</v>
      </c>
      <c r="BL52" s="116">
        <f t="shared" si="94"/>
        <v>23915852.941753302</v>
      </c>
      <c r="BM52" s="117">
        <f t="shared" si="95"/>
        <v>13457313.906267148</v>
      </c>
      <c r="BN52" s="118">
        <f t="shared" si="96"/>
        <v>37373166.848020449</v>
      </c>
      <c r="BO52" s="32"/>
      <c r="BP52" s="35">
        <f>+'OCT-DEC 2022'!BP52+'JUL-SEP 2022'!BP52+'JAN-MAR 2023'!BP52+'APR-JUN 2023'!BP52</f>
        <v>1500074.8138920141</v>
      </c>
      <c r="BQ52" s="39">
        <v>6.3539031422479662E-3</v>
      </c>
      <c r="BR52" s="36">
        <f>+'OCT-DEC 2022'!BR52+'JUL-SEP 2022'!BR52+'JAN-MAR 2023'!BR52+'APR-JUN 2023'!BR52</f>
        <v>498576.13759193692</v>
      </c>
      <c r="BS52" s="39">
        <v>0</v>
      </c>
      <c r="BT52" s="36">
        <f t="shared" si="99"/>
        <v>1998650.951483951</v>
      </c>
      <c r="BU52" s="40">
        <v>5.5704868879240792E-3</v>
      </c>
      <c r="BV52" s="38">
        <f>+'OCT-DEC 2022'!BV52+'JUL-SEP 2022'!BV52+'JAN-MAR 2023'!BV52+'APR-JUN 2023'!BV52</f>
        <v>5322986.1996602453</v>
      </c>
      <c r="BW52" s="39">
        <f t="shared" si="101"/>
        <v>4.2268331144291142</v>
      </c>
      <c r="BX52" s="36">
        <f>+'OCT-DEC 2022'!BX52+'JUL-SEP 2022'!BX52+'JAN-MAR 2023'!BX52+'APR-JUN 2023'!BX52</f>
        <v>5608395.4519288819</v>
      </c>
      <c r="BY52" s="39">
        <f t="shared" si="102"/>
        <v>6.4802330453894932</v>
      </c>
      <c r="BZ52" s="36">
        <f t="shared" si="103"/>
        <v>10931381.651589127</v>
      </c>
      <c r="CA52" s="40">
        <f t="shared" si="104"/>
        <v>5.1446783319178833</v>
      </c>
      <c r="CB52" s="116">
        <f t="shared" si="105"/>
        <v>6823061.0135522597</v>
      </c>
      <c r="CC52" s="117">
        <f t="shared" si="106"/>
        <v>6106971.5895208186</v>
      </c>
      <c r="CD52" s="118">
        <f t="shared" si="107"/>
        <v>12930032.603073079</v>
      </c>
      <c r="CE52" s="32"/>
      <c r="CF52" s="35">
        <f>+'OCT-DEC 2022'!CF52+'JUL-SEP 2022'!CF52+'JAN-MAR 2023'!CF52+'APR-JUN 2023'!CF52</f>
        <v>4386509.2999999542</v>
      </c>
      <c r="CG52" s="39">
        <f t="shared" si="108"/>
        <v>8.7414270825236677</v>
      </c>
      <c r="CH52" s="36">
        <f>+'OCT-DEC 2022'!CH52+'JUL-SEP 2022'!CH52+'JAN-MAR 2023'!CH52+'APR-JUN 2023'!CH52</f>
        <v>1966773.8000000636</v>
      </c>
      <c r="CI52" s="39">
        <f t="shared" si="109"/>
        <v>18.618933477228364</v>
      </c>
      <c r="CJ52" s="36">
        <f t="shared" si="110"/>
        <v>6353283.1000000183</v>
      </c>
      <c r="CK52" s="40">
        <f t="shared" si="111"/>
        <v>10.459112175688164</v>
      </c>
      <c r="CL52" s="38">
        <f>+'OCT-DEC 2022'!CL52+'JUL-SEP 2022'!CL52+'JAN-MAR 2023'!CL52+'APR-JUN 2023'!CL52</f>
        <v>18612416.279997617</v>
      </c>
      <c r="CM52" s="39">
        <f t="shared" si="112"/>
        <v>7.4075052763156632</v>
      </c>
      <c r="CN52" s="36">
        <f>+'OCT-DEC 2022'!CN52+'JUL-SEP 2022'!CN52+'JAN-MAR 2023'!CN52+'APR-JUN 2023'!CN52</f>
        <v>7252781.8800003212</v>
      </c>
      <c r="CO52" s="39">
        <f t="shared" si="113"/>
        <v>5.5110984231388915</v>
      </c>
      <c r="CP52" s="36">
        <f t="shared" si="114"/>
        <v>25865198.15999794</v>
      </c>
      <c r="CQ52" s="40">
        <f t="shared" si="115"/>
        <v>6.7556525847709556</v>
      </c>
      <c r="CR52" s="116">
        <f t="shared" si="116"/>
        <v>22998925.579997569</v>
      </c>
      <c r="CS52" s="117">
        <f t="shared" si="117"/>
        <v>9219555.6800003853</v>
      </c>
      <c r="CT52" s="118">
        <f t="shared" si="118"/>
        <v>32218481.259997956</v>
      </c>
      <c r="CU52" s="32"/>
      <c r="CV52" s="38">
        <f t="shared" si="119"/>
        <v>18830828.25081864</v>
      </c>
      <c r="CW52" s="39">
        <f t="shared" si="120"/>
        <v>6.7075149005248198</v>
      </c>
      <c r="CX52" s="39">
        <f t="shared" si="121"/>
        <v>13449556.833022302</v>
      </c>
      <c r="CY52" s="39">
        <f t="shared" si="122"/>
        <v>16.807945750189333</v>
      </c>
      <c r="CZ52" s="36">
        <f t="shared" si="123"/>
        <v>32280385.083840944</v>
      </c>
      <c r="DA52" s="40">
        <f t="shared" si="124"/>
        <v>8.9478516622004935</v>
      </c>
      <c r="DB52" s="38">
        <f t="shared" si="125"/>
        <v>72630767.696696416</v>
      </c>
      <c r="DC52" s="39">
        <f t="shared" si="126"/>
        <v>5.8329589517579574</v>
      </c>
      <c r="DD52" s="36">
        <f t="shared" si="127"/>
        <v>38764257.413183838</v>
      </c>
      <c r="DE52" s="39">
        <f t="shared" si="128"/>
        <v>5.4079225222425338</v>
      </c>
      <c r="DF52" s="36">
        <f t="shared" si="129"/>
        <v>111395025.10988025</v>
      </c>
      <c r="DG52" s="40">
        <f t="shared" si="130"/>
        <v>5.6776731480122065</v>
      </c>
      <c r="DH52" s="152"/>
      <c r="DI52" s="161" t="s">
        <v>43</v>
      </c>
      <c r="DJ52" s="38">
        <f t="shared" si="131"/>
        <v>32280385.083840944</v>
      </c>
      <c r="DK52" s="36">
        <f t="shared" si="132"/>
        <v>111395025.10988025</v>
      </c>
      <c r="DL52" s="37">
        <f t="shared" si="133"/>
        <v>143675410.1937212</v>
      </c>
      <c r="DM52"/>
    </row>
    <row r="53" spans="1:119" s="19" customFormat="1" ht="15.75">
      <c r="A53" s="26">
        <v>41</v>
      </c>
      <c r="B53" s="26" t="s">
        <v>44</v>
      </c>
      <c r="C53" s="34"/>
      <c r="D53" s="35">
        <f>+'JUL-SEP 2022'!D53+'OCT-DEC 2022'!D53+'JAN-MAR 2023'!D53+'APR-JUN 2023'!D53</f>
        <v>4100175.42</v>
      </c>
      <c r="E53" s="39">
        <f t="shared" si="55"/>
        <v>9.3081300085812746</v>
      </c>
      <c r="F53" s="36">
        <f>+'JUL-SEP 2022'!F53+'OCT-DEC 2022'!F53+'JAN-MAR 2023'!F53+'APR-JUN 2023'!F53</f>
        <v>3133281.13</v>
      </c>
      <c r="G53" s="39">
        <f t="shared" si="56"/>
        <v>25.10983972175697</v>
      </c>
      <c r="H53" s="36">
        <f t="shared" si="57"/>
        <v>7233456.5499999998</v>
      </c>
      <c r="I53" s="202">
        <f t="shared" si="58"/>
        <v>12.796304378207498</v>
      </c>
      <c r="J53" s="38">
        <f>+'JUL-SEP 2022'!J53+'OCT-DEC 2022'!J53+'JAN-MAR 2023'!J53+'APR-JUN 2023'!J53</f>
        <v>5558693.1900000004</v>
      </c>
      <c r="K53" s="39">
        <f t="shared" si="59"/>
        <v>3.8919718241815486</v>
      </c>
      <c r="L53" s="36">
        <f>+'JUL-SEP 2022'!L53+'OCT-DEC 2022'!L53+'JAN-MAR 2023'!L53+'APR-JUN 2023'!L53</f>
        <v>12137179.170000002</v>
      </c>
      <c r="M53" s="39">
        <f t="shared" si="60"/>
        <v>9.6340964109809786</v>
      </c>
      <c r="N53" s="36">
        <f t="shared" si="61"/>
        <v>17695872.360000003</v>
      </c>
      <c r="O53" s="40">
        <f t="shared" si="62"/>
        <v>6.5831364541206483</v>
      </c>
      <c r="P53" s="116">
        <f t="shared" si="63"/>
        <v>9658868.6099999994</v>
      </c>
      <c r="Q53" s="117">
        <f t="shared" si="64"/>
        <v>15270460.300000001</v>
      </c>
      <c r="R53" s="118">
        <f t="shared" si="65"/>
        <v>24929328.91</v>
      </c>
      <c r="S53" s="32"/>
      <c r="T53" s="38">
        <f>+'JUL-SEP 2022'!T53+'OCT-DEC 2022'!T53+'JAN-MAR 2023'!T53+'APR-JUN 2023'!T53</f>
        <v>8650401.6394164599</v>
      </c>
      <c r="U53" s="39">
        <f t="shared" si="66"/>
        <v>10.972306220205178</v>
      </c>
      <c r="V53" s="36">
        <f>+'JUL-SEP 2022'!V53+'OCT-DEC 2022'!V53+'JAN-MAR 2023'!V53+'APR-JUN 2023'!V53</f>
        <v>6809719.5388088031</v>
      </c>
      <c r="W53" s="39">
        <f t="shared" si="67"/>
        <v>28.798854506122876</v>
      </c>
      <c r="X53" s="36">
        <f t="shared" si="68"/>
        <v>15460121.178225264</v>
      </c>
      <c r="Y53" s="40">
        <f t="shared" si="69"/>
        <v>15.085355686895713</v>
      </c>
      <c r="Z53" s="244">
        <f>+'OCT-DEC 2022'!Z53+'JUL-SEP 2022'!Z53+'JAN-MAR 2023'!Z53+'APR-JUN 2023'!Z53</f>
        <v>22331616.092390317</v>
      </c>
      <c r="AA53" s="39">
        <f t="shared" si="70"/>
        <v>5.4153582540747607</v>
      </c>
      <c r="AB53" s="36">
        <f>+'OCT-DEC 2022'!AB53+'JUL-SEP 2022'!AB53+'JAN-MAR 2023'!AB53+'APR-JUN 2023'!AB53</f>
        <v>20212884.497847453</v>
      </c>
      <c r="AC53" s="39">
        <f t="shared" si="71"/>
        <v>11.087168857371369</v>
      </c>
      <c r="AD53" s="36">
        <f t="shared" si="72"/>
        <v>42544500.590237767</v>
      </c>
      <c r="AE53" s="40">
        <f t="shared" si="73"/>
        <v>7.1541309289831325</v>
      </c>
      <c r="AF53" s="116">
        <f t="shared" si="74"/>
        <v>30982017.731806777</v>
      </c>
      <c r="AG53" s="117">
        <f t="shared" si="75"/>
        <v>27022604.036656257</v>
      </c>
      <c r="AH53" s="118">
        <f t="shared" si="76"/>
        <v>58004621.76846303</v>
      </c>
      <c r="AI53" s="32"/>
      <c r="AJ53" s="35">
        <f>+'OCT-DEC 2022'!AJ53+'JUL-SEP 2022'!AJ53+'JAN-MAR 2023'!AJ53+'APR-JUN 2023'!AJ53</f>
        <v>1629442.9717658516</v>
      </c>
      <c r="AK53" s="39">
        <f t="shared" si="77"/>
        <v>6.7284115386937531</v>
      </c>
      <c r="AL53" s="36">
        <f>+'OCT-DEC 2022'!AL53+'JUL-SEP 2022'!AL53+'JAN-MAR 2023'!AL53+'APR-JUN 2023'!AL53</f>
        <v>2382147.6047272813</v>
      </c>
      <c r="AM53" s="39">
        <f t="shared" si="78"/>
        <v>22.401574640273704</v>
      </c>
      <c r="AN53" s="36">
        <f t="shared" si="79"/>
        <v>4011590.5764931329</v>
      </c>
      <c r="AO53" s="40">
        <f t="shared" si="80"/>
        <v>11.510627259766833</v>
      </c>
      <c r="AP53" s="36">
        <f>+'OCT-DEC 2022'!AP53+'JUL-SEP 2022'!AP53+'JAN-MAR 2023'!AP53+'APR-JUN 2023'!AP53</f>
        <v>2826127.1250681272</v>
      </c>
      <c r="AQ53" s="39">
        <f t="shared" si="81"/>
        <v>4.3107629311627251</v>
      </c>
      <c r="AR53" s="36">
        <f>+'OCT-DEC 2022'!AR53+'JUL-SEP 2022'!AR53+'JAN-MAR 2023'!AR53+'APR-JUN 2023'!AR53</f>
        <v>4472104.9448135626</v>
      </c>
      <c r="AS53" s="39">
        <f t="shared" si="82"/>
        <v>7.2268536352686148</v>
      </c>
      <c r="AT53" s="36">
        <f t="shared" si="83"/>
        <v>7298232.0698816897</v>
      </c>
      <c r="AU53" s="40">
        <f t="shared" si="84"/>
        <v>5.7267284470479565</v>
      </c>
      <c r="AV53" s="116">
        <f t="shared" si="85"/>
        <v>4455570.0968339788</v>
      </c>
      <c r="AW53" s="117">
        <f t="shared" si="86"/>
        <v>6854252.5495408438</v>
      </c>
      <c r="AX53" s="118">
        <f t="shared" si="87"/>
        <v>11309822.646374822</v>
      </c>
      <c r="AY53" s="32"/>
      <c r="AZ53" s="35">
        <f>+'OCT-DEC 2022'!AZ53+'JUL-SEP 2022'!AZ53+'JAN-MAR 2023'!AZ53+'APR-JUN 2023'!AZ53</f>
        <v>6852798.4399085511</v>
      </c>
      <c r="BA53" s="39">
        <f t="shared" si="134"/>
        <v>15.472284176191334</v>
      </c>
      <c r="BB53" s="36">
        <f>+'OCT-DEC 2022'!BB53+'JUL-SEP 2022'!BB53+'JAN-MAR 2023'!BB53+'APR-JUN 2023'!BB53</f>
        <v>3993143.6099732239</v>
      </c>
      <c r="BC53" s="39">
        <f t="shared" si="135"/>
        <v>28.994231930796996</v>
      </c>
      <c r="BD53" s="36">
        <f t="shared" si="88"/>
        <v>10845942.049881775</v>
      </c>
      <c r="BE53" s="40">
        <v>16.008052257227199</v>
      </c>
      <c r="BF53" s="38">
        <f>+'OCT-DEC 2022'!BF53+'JUL-SEP 2022'!BF53+'JAN-MAR 2023'!BF53+'APR-JUN 2023'!BF53</f>
        <v>12407713.035726175</v>
      </c>
      <c r="BG53" s="39">
        <v>4.9054643467136394</v>
      </c>
      <c r="BH53" s="36">
        <f>+'OCT-DEC 2022'!BH53+'JUL-SEP 2022'!BH53+'JAN-MAR 2023'!BH53+'APR-JUN 2023'!BH53</f>
        <v>15651439.871226892</v>
      </c>
      <c r="BI53" s="39">
        <v>13.507663958622363</v>
      </c>
      <c r="BJ53" s="36">
        <f t="shared" si="92"/>
        <v>28059152.906953067</v>
      </c>
      <c r="BK53" s="40">
        <v>7.2965570466297356</v>
      </c>
      <c r="BL53" s="116">
        <f t="shared" si="94"/>
        <v>19260511.475634724</v>
      </c>
      <c r="BM53" s="117">
        <f t="shared" si="95"/>
        <v>19644583.481200114</v>
      </c>
      <c r="BN53" s="118">
        <f t="shared" si="96"/>
        <v>38905094.956834838</v>
      </c>
      <c r="BO53" s="32"/>
      <c r="BP53" s="35">
        <f>+'OCT-DEC 2022'!BP53+'JUL-SEP 2022'!BP53+'JAN-MAR 2023'!BP53+'APR-JUN 2023'!BP53</f>
        <v>2862247.1400780375</v>
      </c>
      <c r="BQ53" s="39">
        <v>7.899640789361607</v>
      </c>
      <c r="BR53" s="36">
        <f>+'OCT-DEC 2022'!BR53+'JUL-SEP 2022'!BR53+'JAN-MAR 2023'!BR53+'APR-JUN 2023'!BR53</f>
        <v>2414171.2618895881</v>
      </c>
      <c r="BS53" s="39">
        <v>29.003616520005398</v>
      </c>
      <c r="BT53" s="36">
        <f t="shared" si="99"/>
        <v>5276418.4019676261</v>
      </c>
      <c r="BU53" s="40">
        <v>10.501694558219318</v>
      </c>
      <c r="BV53" s="38">
        <f>+'OCT-DEC 2022'!BV53+'JUL-SEP 2022'!BV53+'JAN-MAR 2023'!BV53+'APR-JUN 2023'!BV53</f>
        <v>7141187.6818819018</v>
      </c>
      <c r="BW53" s="39">
        <f t="shared" si="101"/>
        <v>5.6706155976993369</v>
      </c>
      <c r="BX53" s="36">
        <f>+'OCT-DEC 2022'!BX53+'JUL-SEP 2022'!BX53+'JAN-MAR 2023'!BX53+'APR-JUN 2023'!BX53</f>
        <v>9042219.1247565113</v>
      </c>
      <c r="BY53" s="39">
        <f t="shared" si="102"/>
        <v>10.44785227399529</v>
      </c>
      <c r="BZ53" s="36">
        <f t="shared" si="103"/>
        <v>16183406.806638412</v>
      </c>
      <c r="CA53" s="40">
        <f t="shared" si="104"/>
        <v>7.6164591986980446</v>
      </c>
      <c r="CB53" s="116">
        <f t="shared" si="105"/>
        <v>10003434.821959939</v>
      </c>
      <c r="CC53" s="117">
        <f t="shared" si="106"/>
        <v>11456390.386646099</v>
      </c>
      <c r="CD53" s="118">
        <f t="shared" si="107"/>
        <v>21459825.208606038</v>
      </c>
      <c r="CE53" s="32"/>
      <c r="CF53" s="35">
        <f>+'OCT-DEC 2022'!CF53+'JUL-SEP 2022'!CF53+'JAN-MAR 2023'!CF53+'APR-JUN 2023'!CF53</f>
        <v>10090558.349999808</v>
      </c>
      <c r="CG53" s="39">
        <f t="shared" si="108"/>
        <v>20.108444780562664</v>
      </c>
      <c r="CH53" s="36">
        <f>+'OCT-DEC 2022'!CH53+'JUL-SEP 2022'!CH53+'JAN-MAR 2023'!CH53+'APR-JUN 2023'!CH53</f>
        <v>4347026.199999949</v>
      </c>
      <c r="CI53" s="39">
        <f t="shared" si="109"/>
        <v>41.152160783088135</v>
      </c>
      <c r="CJ53" s="36">
        <f t="shared" si="110"/>
        <v>14437584.549999757</v>
      </c>
      <c r="CK53" s="40">
        <f t="shared" si="111"/>
        <v>23.767918724482676</v>
      </c>
      <c r="CL53" s="38">
        <f>+'OCT-DEC 2022'!CL53+'JUL-SEP 2022'!CL53+'JAN-MAR 2023'!CL53+'APR-JUN 2023'!CL53</f>
        <v>21503202.139999725</v>
      </c>
      <c r="CM53" s="39">
        <f t="shared" si="112"/>
        <v>8.5580013316653911</v>
      </c>
      <c r="CN53" s="36">
        <f>+'OCT-DEC 2022'!CN53+'JUL-SEP 2022'!CN53+'JAN-MAR 2023'!CN53+'APR-JUN 2023'!CN53</f>
        <v>19128926.169999633</v>
      </c>
      <c r="CO53" s="39">
        <f t="shared" si="113"/>
        <v>14.535304741829707</v>
      </c>
      <c r="CP53" s="36">
        <f t="shared" si="114"/>
        <v>40632128.309999362</v>
      </c>
      <c r="CQ53" s="40">
        <f t="shared" si="115"/>
        <v>10.612582240592205</v>
      </c>
      <c r="CR53" s="116">
        <f t="shared" si="116"/>
        <v>31593760.489999533</v>
      </c>
      <c r="CS53" s="117">
        <f t="shared" si="117"/>
        <v>23475952.36999958</v>
      </c>
      <c r="CT53" s="118">
        <f t="shared" si="118"/>
        <v>55069712.859999113</v>
      </c>
      <c r="CU53" s="32"/>
      <c r="CV53" s="38">
        <f t="shared" si="119"/>
        <v>34185623.961168706</v>
      </c>
      <c r="CW53" s="39">
        <f t="shared" si="120"/>
        <v>12.176871832140943</v>
      </c>
      <c r="CX53" s="39">
        <f t="shared" si="121"/>
        <v>23079489.345398843</v>
      </c>
      <c r="CY53" s="39">
        <f t="shared" si="122"/>
        <v>28.842497167422707</v>
      </c>
      <c r="CZ53" s="36">
        <f t="shared" si="123"/>
        <v>57265113.30656755</v>
      </c>
      <c r="DA53" s="40">
        <f t="shared" si="124"/>
        <v>15.873408509701123</v>
      </c>
      <c r="DB53" s="38">
        <f t="shared" si="125"/>
        <v>71768539.265066251</v>
      </c>
      <c r="DC53" s="39">
        <f t="shared" si="126"/>
        <v>5.7637136001221361</v>
      </c>
      <c r="DD53" s="36">
        <f t="shared" si="127"/>
        <v>80644753.778644055</v>
      </c>
      <c r="DE53" s="39">
        <f t="shared" si="128"/>
        <v>11.250585187578157</v>
      </c>
      <c r="DF53" s="36">
        <f t="shared" si="129"/>
        <v>152413293.04371029</v>
      </c>
      <c r="DG53" s="40">
        <f t="shared" si="130"/>
        <v>7.7683259235392592</v>
      </c>
      <c r="DH53" s="152"/>
      <c r="DI53" s="161" t="s">
        <v>44</v>
      </c>
      <c r="DJ53" s="38">
        <f t="shared" si="131"/>
        <v>57265113.30656755</v>
      </c>
      <c r="DK53" s="36">
        <f t="shared" si="132"/>
        <v>152413293.04371029</v>
      </c>
      <c r="DL53" s="37">
        <f t="shared" si="133"/>
        <v>209678406.35027784</v>
      </c>
      <c r="DM53"/>
    </row>
    <row r="54" spans="1:119" s="19" customFormat="1" ht="15.75">
      <c r="A54" s="26">
        <v>42</v>
      </c>
      <c r="B54" s="26" t="s">
        <v>45</v>
      </c>
      <c r="C54" s="34"/>
      <c r="D54" s="35">
        <f>+'JUL-SEP 2022'!D54+'OCT-DEC 2022'!D54+'JAN-MAR 2023'!D54+'APR-JUN 2023'!D54</f>
        <v>23537354.022895999</v>
      </c>
      <c r="E54" s="39">
        <f t="shared" si="55"/>
        <v>53.433994612630364</v>
      </c>
      <c r="F54" s="36">
        <f>+'JUL-SEP 2022'!F54+'OCT-DEC 2022'!F54+'JAN-MAR 2023'!F54+'APR-JUN 2023'!F54</f>
        <v>15248472.134972</v>
      </c>
      <c r="G54" s="39">
        <f t="shared" si="56"/>
        <v>122.19991613418495</v>
      </c>
      <c r="H54" s="36">
        <f t="shared" si="57"/>
        <v>38785826.157867998</v>
      </c>
      <c r="I54" s="202">
        <f t="shared" si="58"/>
        <v>68.613840927311742</v>
      </c>
      <c r="J54" s="38">
        <f>+'JUL-SEP 2022'!J54+'OCT-DEC 2022'!J54+'JAN-MAR 2023'!J54+'APR-JUN 2023'!J54</f>
        <v>56187831.179700024</v>
      </c>
      <c r="K54" s="39">
        <f t="shared" si="59"/>
        <v>39.340443578837274</v>
      </c>
      <c r="L54" s="36">
        <f>+'JUL-SEP 2022'!L54+'OCT-DEC 2022'!L54+'JAN-MAR 2023'!L54+'APR-JUN 2023'!L54</f>
        <v>58940869.018256024</v>
      </c>
      <c r="M54" s="39">
        <f t="shared" si="60"/>
        <v>46.785336750440358</v>
      </c>
      <c r="N54" s="36">
        <f t="shared" si="61"/>
        <v>115128700.19795606</v>
      </c>
      <c r="O54" s="40">
        <f t="shared" si="62"/>
        <v>42.829645680643431</v>
      </c>
      <c r="P54" s="116">
        <f t="shared" si="63"/>
        <v>79725185.202596024</v>
      </c>
      <c r="Q54" s="117">
        <f t="shared" si="64"/>
        <v>74189341.15322803</v>
      </c>
      <c r="R54" s="118">
        <f t="shared" si="65"/>
        <v>153914526.35582405</v>
      </c>
      <c r="S54" s="32"/>
      <c r="T54" s="38">
        <f>+'JUL-SEP 2022'!T54+'OCT-DEC 2022'!T54+'JAN-MAR 2023'!T54+'APR-JUN 2023'!T54</f>
        <v>33578645.574430704</v>
      </c>
      <c r="U54" s="39">
        <f t="shared" si="66"/>
        <v>42.591684994553049</v>
      </c>
      <c r="V54" s="36">
        <f>+'JUL-SEP 2022'!V54+'OCT-DEC 2022'!V54+'JAN-MAR 2023'!V54+'APR-JUN 2023'!V54</f>
        <v>23346849.558574997</v>
      </c>
      <c r="W54" s="39">
        <f t="shared" si="67"/>
        <v>98.735714412601808</v>
      </c>
      <c r="X54" s="36">
        <f t="shared" si="68"/>
        <v>56925495.133005701</v>
      </c>
      <c r="Y54" s="40">
        <f t="shared" si="69"/>
        <v>55.545576379021668</v>
      </c>
      <c r="Z54" s="244">
        <f>+'OCT-DEC 2022'!Z54+'JUL-SEP 2022'!Z54+'JAN-MAR 2023'!Z54+'APR-JUN 2023'!Z54</f>
        <v>127636854.55790107</v>
      </c>
      <c r="AA54" s="39">
        <f t="shared" si="70"/>
        <v>30.951602024441083</v>
      </c>
      <c r="AB54" s="36">
        <f>+'OCT-DEC 2022'!AB54+'JUL-SEP 2022'!AB54+'JAN-MAR 2023'!AB54+'APR-JUN 2023'!AB54</f>
        <v>63209934.603364311</v>
      </c>
      <c r="AC54" s="39">
        <f t="shared" si="71"/>
        <v>34.671905362420418</v>
      </c>
      <c r="AD54" s="36">
        <f t="shared" si="72"/>
        <v>190846789.16126537</v>
      </c>
      <c r="AE54" s="40">
        <f t="shared" si="73"/>
        <v>32.092112919266988</v>
      </c>
      <c r="AF54" s="116">
        <f t="shared" si="74"/>
        <v>161215500.13233179</v>
      </c>
      <c r="AG54" s="117">
        <f t="shared" si="75"/>
        <v>86556784.161939308</v>
      </c>
      <c r="AH54" s="118">
        <f t="shared" si="76"/>
        <v>247772284.29427111</v>
      </c>
      <c r="AI54" s="32"/>
      <c r="AJ54" s="35">
        <f>+'OCT-DEC 2022'!AJ54+'JUL-SEP 2022'!AJ54+'JAN-MAR 2023'!AJ54+'APR-JUN 2023'!AJ54</f>
        <v>7000536.63055069</v>
      </c>
      <c r="AK54" s="39">
        <f t="shared" si="77"/>
        <v>28.907112588911215</v>
      </c>
      <c r="AL54" s="36">
        <f>+'OCT-DEC 2022'!AL54+'JUL-SEP 2022'!AL54+'JAN-MAR 2023'!AL54+'APR-JUN 2023'!AL54</f>
        <v>7424804.2986502945</v>
      </c>
      <c r="AM54" s="39">
        <f t="shared" si="78"/>
        <v>69.822418793684079</v>
      </c>
      <c r="AN54" s="36">
        <f t="shared" si="79"/>
        <v>14425340.929200985</v>
      </c>
      <c r="AO54" s="40">
        <f t="shared" si="80"/>
        <v>41.391243539176088</v>
      </c>
      <c r="AP54" s="36">
        <f>+'OCT-DEC 2022'!AP54+'JUL-SEP 2022'!AP54+'JAN-MAR 2023'!AP54+'APR-JUN 2023'!AP54</f>
        <v>17791408.236238778</v>
      </c>
      <c r="AQ54" s="39">
        <f t="shared" si="81"/>
        <v>27.137683382205431</v>
      </c>
      <c r="AR54" s="36">
        <f>+'OCT-DEC 2022'!AR54+'JUL-SEP 2022'!AR54+'JAN-MAR 2023'!AR54+'APR-JUN 2023'!AR54</f>
        <v>13878087.213031393</v>
      </c>
      <c r="AS54" s="39">
        <f t="shared" si="82"/>
        <v>22.426778052779348</v>
      </c>
      <c r="AT54" s="36">
        <f t="shared" si="83"/>
        <v>31669495.44927017</v>
      </c>
      <c r="AU54" s="40">
        <f t="shared" si="84"/>
        <v>24.850210127112511</v>
      </c>
      <c r="AV54" s="116">
        <f t="shared" si="85"/>
        <v>24791944.866789468</v>
      </c>
      <c r="AW54" s="117">
        <f t="shared" si="86"/>
        <v>21302891.511681687</v>
      </c>
      <c r="AX54" s="118">
        <f t="shared" si="87"/>
        <v>46094836.378471151</v>
      </c>
      <c r="AY54" s="32"/>
      <c r="AZ54" s="35">
        <f>+'OCT-DEC 2022'!AZ54+'JUL-SEP 2022'!AZ54+'JAN-MAR 2023'!AZ54+'APR-JUN 2023'!AZ54</f>
        <v>24032208.610341366</v>
      </c>
      <c r="BA54" s="39">
        <f t="shared" si="134"/>
        <v>54.260046353512166</v>
      </c>
      <c r="BB54" s="36">
        <f>+'OCT-DEC 2022'!BB54+'JUL-SEP 2022'!BB54+'JAN-MAR 2023'!BB54+'APR-JUN 2023'!BB54</f>
        <v>11634146.411898542</v>
      </c>
      <c r="BC54" s="39">
        <f t="shared" si="135"/>
        <v>84.475584234171322</v>
      </c>
      <c r="BD54" s="36">
        <f t="shared" si="88"/>
        <v>35666355.022239909</v>
      </c>
      <c r="BE54" s="40">
        <v>53.253096201093207</v>
      </c>
      <c r="BF54" s="38">
        <f>+'OCT-DEC 2022'!BF54+'JUL-SEP 2022'!BF54+'JAN-MAR 2023'!BF54+'APR-JUN 2023'!BF54</f>
        <v>77365113.13530311</v>
      </c>
      <c r="BG54" s="39">
        <v>30.32925459269179</v>
      </c>
      <c r="BH54" s="36">
        <f>+'OCT-DEC 2022'!BH54+'JUL-SEP 2022'!BH54+'JAN-MAR 2023'!BH54+'APR-JUN 2023'!BH54</f>
        <v>44217912.191108316</v>
      </c>
      <c r="BI54" s="39">
        <v>39.988103811890007</v>
      </c>
      <c r="BJ54" s="36">
        <f t="shared" si="92"/>
        <v>121583025.32641143</v>
      </c>
      <c r="BK54" s="40">
        <v>33.014056724653777</v>
      </c>
      <c r="BL54" s="116">
        <f t="shared" si="94"/>
        <v>101397321.74564448</v>
      </c>
      <c r="BM54" s="117">
        <f t="shared" si="95"/>
        <v>55852058.603006855</v>
      </c>
      <c r="BN54" s="118">
        <f t="shared" si="96"/>
        <v>157249380.34865135</v>
      </c>
      <c r="BO54" s="32"/>
      <c r="BP54" s="35">
        <f>+'OCT-DEC 2022'!BP54+'JUL-SEP 2022'!BP54+'JAN-MAR 2023'!BP54+'APR-JUN 2023'!BP54</f>
        <v>10029293.198873889</v>
      </c>
      <c r="BQ54" s="39">
        <v>27.053877300626937</v>
      </c>
      <c r="BR54" s="36">
        <f>+'OCT-DEC 2022'!BR54+'JUL-SEP 2022'!BR54+'JAN-MAR 2023'!BR54+'APR-JUN 2023'!BR54</f>
        <v>7032061.831162299</v>
      </c>
      <c r="BS54" s="39">
        <v>94.315160099152664</v>
      </c>
      <c r="BT54" s="36">
        <f t="shared" si="99"/>
        <v>17061355.030036189</v>
      </c>
      <c r="BU54" s="40">
        <v>35.346981720282614</v>
      </c>
      <c r="BV54" s="38">
        <f>+'OCT-DEC 2022'!BV54+'JUL-SEP 2022'!BV54+'JAN-MAR 2023'!BV54+'APR-JUN 2023'!BV54</f>
        <v>37520124.084089622</v>
      </c>
      <c r="BW54" s="39">
        <f t="shared" si="101"/>
        <v>29.79367163233335</v>
      </c>
      <c r="BX54" s="36">
        <f>+'OCT-DEC 2022'!BX54+'JUL-SEP 2022'!BX54+'JAN-MAR 2023'!BX54+'APR-JUN 2023'!BX54</f>
        <v>26834082.198722236</v>
      </c>
      <c r="BY54" s="39">
        <f t="shared" si="102"/>
        <v>31.00550018224051</v>
      </c>
      <c r="BZ54" s="36">
        <f t="shared" si="103"/>
        <v>64354206.282811858</v>
      </c>
      <c r="CA54" s="40">
        <f t="shared" si="104"/>
        <v>30.287268451817852</v>
      </c>
      <c r="CB54" s="116">
        <f t="shared" si="105"/>
        <v>47549417.282963514</v>
      </c>
      <c r="CC54" s="117">
        <f t="shared" si="106"/>
        <v>33866144.029884532</v>
      </c>
      <c r="CD54" s="118">
        <f t="shared" si="107"/>
        <v>81415561.312848046</v>
      </c>
      <c r="CE54" s="32"/>
      <c r="CF54" s="35">
        <f>+'OCT-DEC 2022'!CF54+'JUL-SEP 2022'!CF54+'JAN-MAR 2023'!CF54+'APR-JUN 2023'!CF54</f>
        <v>23371091.759997882</v>
      </c>
      <c r="CG54" s="39">
        <f t="shared" si="108"/>
        <v>46.57386556982641</v>
      </c>
      <c r="CH54" s="36">
        <f>+'OCT-DEC 2022'!CH54+'JUL-SEP 2022'!CH54+'JAN-MAR 2023'!CH54+'APR-JUN 2023'!CH54</f>
        <v>9689191.7599994149</v>
      </c>
      <c r="CI54" s="39">
        <f t="shared" si="109"/>
        <v>91.725045771675653</v>
      </c>
      <c r="CJ54" s="36">
        <f t="shared" si="110"/>
        <v>33060283.519997299</v>
      </c>
      <c r="CK54" s="40">
        <f t="shared" si="111"/>
        <v>54.425595153426343</v>
      </c>
      <c r="CL54" s="38">
        <f>+'OCT-DEC 2022'!CL54+'JUL-SEP 2022'!CL54+'JAN-MAR 2023'!CL54+'APR-JUN 2023'!CL54</f>
        <v>63907522.699992359</v>
      </c>
      <c r="CM54" s="39">
        <f t="shared" si="112"/>
        <v>25.434382321719543</v>
      </c>
      <c r="CN54" s="36">
        <f>+'OCT-DEC 2022'!CN54+'JUL-SEP 2022'!CN54+'JAN-MAR 2023'!CN54+'APR-JUN 2023'!CN54</f>
        <v>32836605.540003262</v>
      </c>
      <c r="CO54" s="39">
        <f t="shared" si="113"/>
        <v>24.951221201310656</v>
      </c>
      <c r="CP54" s="36">
        <f t="shared" si="114"/>
        <v>96744128.239995629</v>
      </c>
      <c r="CQ54" s="40">
        <f t="shared" si="115"/>
        <v>25.268305155176563</v>
      </c>
      <c r="CR54" s="116">
        <f t="shared" si="116"/>
        <v>87278614.459990233</v>
      </c>
      <c r="CS54" s="117">
        <f t="shared" si="117"/>
        <v>42525797.300002679</v>
      </c>
      <c r="CT54" s="118">
        <f t="shared" si="118"/>
        <v>129804411.75999291</v>
      </c>
      <c r="CU54" s="32"/>
      <c r="CV54" s="38">
        <f t="shared" si="119"/>
        <v>121549129.79709053</v>
      </c>
      <c r="CW54" s="39">
        <f t="shared" si="120"/>
        <v>43.295631418887083</v>
      </c>
      <c r="CX54" s="39">
        <f t="shared" si="121"/>
        <v>74375525.995257542</v>
      </c>
      <c r="CY54" s="39">
        <f t="shared" si="122"/>
        <v>92.94728603999441</v>
      </c>
      <c r="CZ54" s="36">
        <f t="shared" si="123"/>
        <v>195924655.79234809</v>
      </c>
      <c r="DA54" s="40">
        <f t="shared" si="124"/>
        <v>54.308669256712129</v>
      </c>
      <c r="DB54" s="38">
        <f t="shared" si="125"/>
        <v>380408853.89322501</v>
      </c>
      <c r="DC54" s="39">
        <f t="shared" si="126"/>
        <v>30.550540769589002</v>
      </c>
      <c r="DD54" s="36">
        <f t="shared" si="127"/>
        <v>239917490.76448554</v>
      </c>
      <c r="DE54" s="39">
        <f t="shared" si="128"/>
        <v>33.470400011942651</v>
      </c>
      <c r="DF54" s="36">
        <f t="shared" si="129"/>
        <v>620326344.65771055</v>
      </c>
      <c r="DG54" s="40">
        <f t="shared" si="130"/>
        <v>31.617302717006716</v>
      </c>
      <c r="DH54" s="152"/>
      <c r="DI54" s="161" t="s">
        <v>45</v>
      </c>
      <c r="DJ54" s="38">
        <f t="shared" si="131"/>
        <v>195924655.79234809</v>
      </c>
      <c r="DK54" s="36">
        <f t="shared" si="132"/>
        <v>620326344.65771055</v>
      </c>
      <c r="DL54" s="37">
        <f t="shared" si="133"/>
        <v>816251000.4500587</v>
      </c>
      <c r="DM54"/>
    </row>
    <row r="55" spans="1:119" s="19" customFormat="1" ht="15.75">
      <c r="A55" s="26">
        <v>43</v>
      </c>
      <c r="B55" s="26" t="s">
        <v>179</v>
      </c>
      <c r="C55" s="34"/>
      <c r="D55" s="35">
        <f>+'JUL-SEP 2022'!D55+'OCT-DEC 2022'!D55+'JAN-MAR 2023'!D55+'APR-JUN 2023'!D55</f>
        <v>23763019.490000002</v>
      </c>
      <c r="E55" s="39">
        <f t="shared" si="55"/>
        <v>53.946295500052216</v>
      </c>
      <c r="F55" s="36">
        <f>+'JUL-SEP 2022'!F55+'OCT-DEC 2022'!F55+'JAN-MAR 2023'!F55+'APR-JUN 2023'!F55</f>
        <v>270102.48</v>
      </c>
      <c r="G55" s="39">
        <f t="shared" si="56"/>
        <v>2.1645775466209338</v>
      </c>
      <c r="H55" s="36">
        <f t="shared" si="57"/>
        <v>24033121.970000003</v>
      </c>
      <c r="I55" s="202">
        <f t="shared" si="58"/>
        <v>42.515655103604075</v>
      </c>
      <c r="J55" s="38">
        <f>+'JUL-SEP 2022'!J55+'OCT-DEC 2022'!J55+'JAN-MAR 2023'!J55+'APR-JUN 2023'!J55</f>
        <v>3933730.87</v>
      </c>
      <c r="K55" s="39">
        <f t="shared" si="59"/>
        <v>2.7542390246498152</v>
      </c>
      <c r="L55" s="36">
        <f>+'JUL-SEP 2022'!L55+'OCT-DEC 2022'!L55+'JAN-MAR 2023'!L55+'APR-JUN 2023'!L55</f>
        <v>5738.38</v>
      </c>
      <c r="M55" s="39">
        <f t="shared" si="60"/>
        <v>4.5549386219405231E-3</v>
      </c>
      <c r="N55" s="36">
        <f t="shared" si="61"/>
        <v>3939469.25</v>
      </c>
      <c r="O55" s="40">
        <f t="shared" si="62"/>
        <v>1.4655430996543606</v>
      </c>
      <c r="P55" s="116">
        <f t="shared" ref="P55" si="136">+D55+J55</f>
        <v>27696750.360000003</v>
      </c>
      <c r="Q55" s="117">
        <f t="shared" ref="Q55" si="137">+F55+L55</f>
        <v>275840.86</v>
      </c>
      <c r="R55" s="118">
        <f t="shared" ref="R55" si="138">+P55+Q55</f>
        <v>27972591.220000003</v>
      </c>
      <c r="S55" s="32"/>
      <c r="T55" s="38">
        <f>+'JUL-SEP 2022'!T55+'OCT-DEC 2022'!T55+'JAN-MAR 2023'!T55+'APR-JUN 2023'!T55</f>
        <v>138532874.28055847</v>
      </c>
      <c r="U55" s="39">
        <f t="shared" si="66"/>
        <v>175.71728822917544</v>
      </c>
      <c r="V55" s="36">
        <f>+'JUL-SEP 2022'!V55+'OCT-DEC 2022'!V55+'JAN-MAR 2023'!V55+'APR-JUN 2023'!V55</f>
        <v>1035802.8238966154</v>
      </c>
      <c r="W55" s="39">
        <f t="shared" si="67"/>
        <v>4.3804938885409479</v>
      </c>
      <c r="X55" s="36">
        <f t="shared" si="68"/>
        <v>139568677.10445508</v>
      </c>
      <c r="Y55" s="40">
        <f t="shared" si="69"/>
        <v>136.18542264957176</v>
      </c>
      <c r="Z55" s="244">
        <f>+'OCT-DEC 2022'!Z55+'JUL-SEP 2022'!Z55+'JAN-MAR 2023'!Z55+'APR-JUN 2023'!Z55</f>
        <v>12984854.412356231</v>
      </c>
      <c r="AA55" s="39">
        <f t="shared" si="70"/>
        <v>3.1487930935671828</v>
      </c>
      <c r="AB55" s="36">
        <f>+'OCT-DEC 2022'!AB55+'JUL-SEP 2022'!AB55+'JAN-MAR 2023'!AB55+'APR-JUN 2023'!AB55</f>
        <v>61525.991168245819</v>
      </c>
      <c r="AC55" s="39">
        <f t="shared" si="71"/>
        <v>3.3748228921613117E-2</v>
      </c>
      <c r="AD55" s="36">
        <f t="shared" si="72"/>
        <v>13046380.403524477</v>
      </c>
      <c r="AE55" s="40">
        <f t="shared" si="73"/>
        <v>2.193832628453761</v>
      </c>
      <c r="AF55" s="116">
        <f t="shared" ref="AF55" si="139">+T55+Z55</f>
        <v>151517728.69291469</v>
      </c>
      <c r="AG55" s="117">
        <f t="shared" ref="AG55" si="140">+V55+AB55</f>
        <v>1097328.8150648612</v>
      </c>
      <c r="AH55" s="118">
        <f t="shared" ref="AH55" si="141">+AF55+AG55</f>
        <v>152615057.50797954</v>
      </c>
      <c r="AI55" s="32"/>
      <c r="AJ55" s="35">
        <f>+'OCT-DEC 2022'!AJ55+'JUL-SEP 2022'!AJ55+'JAN-MAR 2023'!AJ55+'APR-JUN 2023'!AJ55</f>
        <v>2685169.4816237711</v>
      </c>
      <c r="AK55" s="39">
        <f t="shared" si="77"/>
        <v>11.087792353927128</v>
      </c>
      <c r="AL55" s="36">
        <f>+'OCT-DEC 2022'!AL55+'JUL-SEP 2022'!AL55+'JAN-MAR 2023'!AL55+'APR-JUN 2023'!AL55</f>
        <v>8856.3232225383217</v>
      </c>
      <c r="AM55" s="39">
        <f t="shared" si="78"/>
        <v>8.32843377607555E-2</v>
      </c>
      <c r="AN55" s="36">
        <f t="shared" si="79"/>
        <v>2694025.8048463096</v>
      </c>
      <c r="AO55" s="40">
        <f t="shared" si="80"/>
        <v>7.7300826882706426</v>
      </c>
      <c r="AP55" s="36">
        <f>+'OCT-DEC 2022'!AP55+'JUL-SEP 2022'!AP55+'JAN-MAR 2023'!AP55+'APR-JUN 2023'!AP55</f>
        <v>709693.78879107861</v>
      </c>
      <c r="AQ55" s="39">
        <f t="shared" si="81"/>
        <v>1.0825138225596491</v>
      </c>
      <c r="AR55" s="36">
        <f>+'OCT-DEC 2022'!AR55+'JUL-SEP 2022'!AR55+'JAN-MAR 2023'!AR55+'APR-JUN 2023'!AR55</f>
        <v>2508.6802321498008</v>
      </c>
      <c r="AS55" s="39">
        <f t="shared" si="82"/>
        <v>4.0539891346834467E-3</v>
      </c>
      <c r="AT55" s="36">
        <f t="shared" si="83"/>
        <v>712202.46902322839</v>
      </c>
      <c r="AU55" s="40">
        <f t="shared" si="84"/>
        <v>0.55884632063765416</v>
      </c>
      <c r="AV55" s="116">
        <f t="shared" ref="AV55" si="142">+AJ55+AP55</f>
        <v>3394863.2704148497</v>
      </c>
      <c r="AW55" s="117">
        <f t="shared" ref="AW55" si="143">+AL55+AR55</f>
        <v>11365.003454688122</v>
      </c>
      <c r="AX55" s="118">
        <f t="shared" ref="AX55" si="144">+AV55+AW55</f>
        <v>3406228.2738695377</v>
      </c>
      <c r="AY55" s="32"/>
      <c r="AZ55" s="35">
        <f>+'OCT-DEC 2022'!AZ55+'JUL-SEP 2022'!AZ55+'JAN-MAR 2023'!AZ55+'APR-JUN 2023'!AZ55</f>
        <v>45863067.184547998</v>
      </c>
      <c r="BA55" s="39">
        <f t="shared" si="134"/>
        <v>103.54987307645831</v>
      </c>
      <c r="BB55" s="36">
        <f>+'OCT-DEC 2022'!BB55+'JUL-SEP 2022'!BB55+'JAN-MAR 2023'!BB55+'APR-JUN 2023'!BB55</f>
        <v>612246.17797029694</v>
      </c>
      <c r="BC55" s="39">
        <f t="shared" si="135"/>
        <v>4.4455219788435905</v>
      </c>
      <c r="BD55" s="36">
        <f t="shared" si="88"/>
        <v>46475313.362518296</v>
      </c>
      <c r="BE55" s="39">
        <f>+BD55/BD111</f>
        <v>80.042907466920923</v>
      </c>
      <c r="BF55" s="38">
        <f>+'OCT-DEC 2022'!BF55+'JUL-SEP 2022'!BF55+'JAN-MAR 2023'!BF55+'APR-JUN 2023'!BF55</f>
        <v>4724102.7099027438</v>
      </c>
      <c r="BG55" s="39">
        <v>0.28199560343097002</v>
      </c>
      <c r="BH55" s="36">
        <f>+'OCT-DEC 2022'!BH55+'JUL-SEP 2022'!BH55+'JAN-MAR 2023'!BH55+'APR-JUN 2023'!BH55</f>
        <v>20918.804300594431</v>
      </c>
      <c r="BI55" s="39">
        <v>1.4851850004975142E-2</v>
      </c>
      <c r="BJ55" s="36">
        <f t="shared" si="92"/>
        <v>4745021.514203338</v>
      </c>
      <c r="BK55" s="40">
        <v>0.2077395401607354</v>
      </c>
      <c r="BL55" s="116">
        <f t="shared" ref="BL55" si="145">+AZ55+BF55</f>
        <v>50587169.894450739</v>
      </c>
      <c r="BM55" s="117">
        <f t="shared" ref="BM55" si="146">+BB55+BH55</f>
        <v>633164.98227089131</v>
      </c>
      <c r="BN55" s="118">
        <f t="shared" ref="BN55" si="147">+BL55+BM55</f>
        <v>51220334.876721628</v>
      </c>
      <c r="BO55" s="32"/>
      <c r="BP55" s="35">
        <f>+'OCT-DEC 2022'!BP55+'JUL-SEP 2022'!BP55+'JAN-MAR 2023'!BP55+'APR-JUN 2023'!BP55</f>
        <v>9818019.3608163968</v>
      </c>
      <c r="BQ55" s="39">
        <f>+BP55/BP111</f>
        <v>25.068030181706852</v>
      </c>
      <c r="BR55" s="36">
        <f>+'OCT-DEC 2022'!BR55+'JUL-SEP 2022'!BR55+'JAN-MAR 2023'!BR55+'APR-JUN 2023'!BR55</f>
        <v>278059.4756978908</v>
      </c>
      <c r="BS55" s="39">
        <f>+BR55/BR111</f>
        <v>3.1153029006217037</v>
      </c>
      <c r="BT55" s="36">
        <f t="shared" si="99"/>
        <v>10096078.836514287</v>
      </c>
      <c r="BU55" s="40">
        <f>+BT55/BT111</f>
        <v>20.993653371443546</v>
      </c>
      <c r="BV55" s="38">
        <f>+'OCT-DEC 2022'!BV55+'JUL-SEP 2022'!BV55+'JAN-MAR 2023'!BV55+'APR-JUN 2023'!BV55</f>
        <v>3631753.8406301374</v>
      </c>
      <c r="BW55" s="39">
        <f t="shared" si="101"/>
        <v>2.8838732285292021</v>
      </c>
      <c r="BX55" s="36">
        <f>+'OCT-DEC 2022'!BX55+'JUL-SEP 2022'!BX55+'JAN-MAR 2023'!BX55+'APR-JUN 2023'!BX55</f>
        <v>5896.2176576350548</v>
      </c>
      <c r="BY55" s="39">
        <f t="shared" si="102"/>
        <v>6.8127978555211606E-3</v>
      </c>
      <c r="BZ55" s="36">
        <f t="shared" si="103"/>
        <v>3637650.0582877724</v>
      </c>
      <c r="CA55" s="40">
        <f t="shared" si="104"/>
        <v>1.7120012849658708</v>
      </c>
      <c r="CB55" s="116">
        <f t="shared" ref="CB55" si="148">+BP55+BV55</f>
        <v>13449773.201446533</v>
      </c>
      <c r="CC55" s="117">
        <f t="shared" ref="CC55" si="149">+BR55+BX55</f>
        <v>283955.69335552584</v>
      </c>
      <c r="CD55" s="118">
        <f t="shared" ref="CD55" si="150">+CB55+CC55</f>
        <v>13733728.89480206</v>
      </c>
      <c r="CE55" s="32"/>
      <c r="CF55" s="35">
        <f>+'OCT-DEC 2022'!CF55+'JUL-SEP 2022'!CF55+'JAN-MAR 2023'!CF55+'APR-JUN 2023'!CF55</f>
        <v>16452366.260000009</v>
      </c>
      <c r="CG55" s="39">
        <f t="shared" si="108"/>
        <v>32.786243037661905</v>
      </c>
      <c r="CH55" s="36">
        <f>+'OCT-DEC 2022'!CH55+'JUL-SEP 2022'!CH55+'JAN-MAR 2023'!CH55+'APR-JUN 2023'!CH55</f>
        <v>16852.819999999996</v>
      </c>
      <c r="CI55" s="39">
        <f t="shared" si="109"/>
        <v>0.15954124184677132</v>
      </c>
      <c r="CJ55" s="36">
        <f t="shared" si="110"/>
        <v>16469219.080000009</v>
      </c>
      <c r="CK55" s="40">
        <f t="shared" si="111"/>
        <v>27.112503424206523</v>
      </c>
      <c r="CL55" s="38">
        <f>+'OCT-DEC 2022'!CL55+'JUL-SEP 2022'!CL55+'JAN-MAR 2023'!CL55+'APR-JUN 2023'!CL55</f>
        <v>4749265.4200000092</v>
      </c>
      <c r="CM55" s="39">
        <f t="shared" si="112"/>
        <v>1.8901473149985928</v>
      </c>
      <c r="CN55" s="36">
        <f>+'OCT-DEC 2022'!CN55+'JUL-SEP 2022'!CN55+'JAN-MAR 2023'!CN55+'APR-JUN 2023'!CN55</f>
        <v>59372.77</v>
      </c>
      <c r="CO55" s="39">
        <f t="shared" si="113"/>
        <v>4.5114989605115979E-2</v>
      </c>
      <c r="CP55" s="36">
        <f t="shared" si="114"/>
        <v>4808638.1900000088</v>
      </c>
      <c r="CQ55" s="40">
        <f t="shared" si="115"/>
        <v>1.255953610583298</v>
      </c>
      <c r="CR55" s="116">
        <f t="shared" ref="CR55" si="151">+CF55+CL55</f>
        <v>21201631.680000018</v>
      </c>
      <c r="CS55" s="117">
        <f t="shared" ref="CS55" si="152">+CH55+CN55</f>
        <v>76225.59</v>
      </c>
      <c r="CT55" s="118">
        <f t="shared" ref="CT55" si="153">+CR55+CS55</f>
        <v>21277857.270000018</v>
      </c>
      <c r="CU55" s="32"/>
      <c r="CV55" s="38">
        <f t="shared" si="119"/>
        <v>237114516.05754665</v>
      </c>
      <c r="CW55" s="39">
        <f>+CV55/CV111</f>
        <v>84.459861690766758</v>
      </c>
      <c r="CX55" s="39">
        <f t="shared" si="121"/>
        <v>2221920.1007873411</v>
      </c>
      <c r="CY55" s="39">
        <f>+CX55/CX111</f>
        <v>2.7767392620398108</v>
      </c>
      <c r="CZ55" s="36">
        <f t="shared" si="123"/>
        <v>239336436.15833399</v>
      </c>
      <c r="DA55" s="39">
        <f>+CZ55/CZ111</f>
        <v>66.342050212297991</v>
      </c>
      <c r="DB55" s="38">
        <f t="shared" si="125"/>
        <v>30733401.041680202</v>
      </c>
      <c r="DC55" s="39">
        <f>+DB55/DB111</f>
        <v>2.4681918202027999</v>
      </c>
      <c r="DD55" s="36">
        <f t="shared" si="127"/>
        <v>155960.8433586251</v>
      </c>
      <c r="DE55" s="39">
        <f>+DD55/DD111</f>
        <v>2.1757779296455646E-2</v>
      </c>
      <c r="DF55" s="36">
        <f t="shared" si="129"/>
        <v>30889361.885038827</v>
      </c>
      <c r="DG55" s="39">
        <f>+DF55/DF111</f>
        <v>1.5743943713906594</v>
      </c>
      <c r="DH55" s="152"/>
      <c r="DI55" s="161" t="s">
        <v>179</v>
      </c>
      <c r="DJ55" s="38">
        <f t="shared" si="131"/>
        <v>239336436.15833399</v>
      </c>
      <c r="DK55" s="36">
        <f t="shared" ref="DK55" si="154">+DF55</f>
        <v>30889361.885038827</v>
      </c>
      <c r="DL55" s="37">
        <f t="shared" ref="DL55" si="155">+DJ55+DK55</f>
        <v>270225798.04337281</v>
      </c>
      <c r="DM55"/>
    </row>
    <row r="56" spans="1:119" s="19" customFormat="1" ht="15.75">
      <c r="A56" s="26">
        <v>44</v>
      </c>
      <c r="B56" s="26" t="s">
        <v>46</v>
      </c>
      <c r="C56" s="34"/>
      <c r="D56" s="35">
        <f>+'JUL-SEP 2022'!D56+'OCT-DEC 2022'!D56+'JAN-MAR 2023'!D56+'APR-JUN 2023'!D56</f>
        <v>23315056.970000003</v>
      </c>
      <c r="E56" s="39">
        <f t="shared" si="55"/>
        <v>52.929340626660071</v>
      </c>
      <c r="F56" s="36">
        <f>+'JUL-SEP 2022'!F56+'OCT-DEC 2022'!F56+'JAN-MAR 2023'!F56+'APR-JUN 2023'!F56</f>
        <v>9857161.0800000001</v>
      </c>
      <c r="G56" s="39">
        <f t="shared" si="56"/>
        <v>78.994422958255527</v>
      </c>
      <c r="H56" s="36">
        <f t="shared" si="57"/>
        <v>33172218.050000004</v>
      </c>
      <c r="I56" s="202">
        <f t="shared" si="58"/>
        <v>58.68312004557059</v>
      </c>
      <c r="J56" s="38">
        <f>+'JUL-SEP 2022'!J56+'OCT-DEC 2022'!J56+'JAN-MAR 2023'!J56+'APR-JUN 2023'!J56</f>
        <v>39225422.689999998</v>
      </c>
      <c r="K56" s="39">
        <f t="shared" si="59"/>
        <v>27.464052194089813</v>
      </c>
      <c r="L56" s="36">
        <f>+'JUL-SEP 2022'!L56+'OCT-DEC 2022'!L56+'JAN-MAR 2023'!L56+'APR-JUN 2023'!L56</f>
        <v>37720206.579999998</v>
      </c>
      <c r="M56" s="39">
        <f t="shared" si="60"/>
        <v>29.941067998079081</v>
      </c>
      <c r="N56" s="36">
        <f t="shared" si="61"/>
        <v>76945629.269999996</v>
      </c>
      <c r="O56" s="40">
        <f t="shared" si="62"/>
        <v>28.624956528144264</v>
      </c>
      <c r="P56" s="116">
        <f t="shared" si="63"/>
        <v>62540479.659999996</v>
      </c>
      <c r="Q56" s="117">
        <f t="shared" si="64"/>
        <v>47577367.659999996</v>
      </c>
      <c r="R56" s="118">
        <f t="shared" si="65"/>
        <v>110117847.31999999</v>
      </c>
      <c r="S56" s="32"/>
      <c r="T56" s="38">
        <f>+'JUL-SEP 2022'!T56+'OCT-DEC 2022'!T56+'JAN-MAR 2023'!T56+'APR-JUN 2023'!T56</f>
        <v>53216055.239101179</v>
      </c>
      <c r="U56" s="39">
        <f t="shared" si="66"/>
        <v>67.500085921347036</v>
      </c>
      <c r="V56" s="36">
        <f>+'JUL-SEP 2022'!V56+'OCT-DEC 2022'!V56+'JAN-MAR 2023'!V56+'APR-JUN 2023'!V56</f>
        <v>15607645.88415624</v>
      </c>
      <c r="W56" s="39">
        <f t="shared" si="67"/>
        <v>66.005996346734904</v>
      </c>
      <c r="X56" s="36">
        <f t="shared" si="68"/>
        <v>68823701.123257414</v>
      </c>
      <c r="Y56" s="40">
        <f t="shared" si="69"/>
        <v>67.155360502298805</v>
      </c>
      <c r="Z56" s="244">
        <f>+'OCT-DEC 2022'!Z56+'JUL-SEP 2022'!Z56+'JAN-MAR 2023'!Z56+'APR-JUN 2023'!Z56</f>
        <v>87564517.702967018</v>
      </c>
      <c r="AA56" s="39">
        <f t="shared" si="70"/>
        <v>21.234165576956304</v>
      </c>
      <c r="AB56" s="36">
        <f>+'OCT-DEC 2022'!AB56+'JUL-SEP 2022'!AB56+'JAN-MAR 2023'!AB56+'APR-JUN 2023'!AB56</f>
        <v>25583600.366451744</v>
      </c>
      <c r="AC56" s="39">
        <f t="shared" si="71"/>
        <v>14.03311324875801</v>
      </c>
      <c r="AD56" s="36">
        <f t="shared" si="72"/>
        <v>113148118.06941876</v>
      </c>
      <c r="AE56" s="40">
        <f t="shared" si="73"/>
        <v>19.0265825149304</v>
      </c>
      <c r="AF56" s="116">
        <f t="shared" si="74"/>
        <v>140780572.94206819</v>
      </c>
      <c r="AG56" s="117">
        <f t="shared" si="75"/>
        <v>41191246.250607982</v>
      </c>
      <c r="AH56" s="118">
        <f t="shared" si="76"/>
        <v>181971819.19267619</v>
      </c>
      <c r="AI56" s="32"/>
      <c r="AJ56" s="35">
        <f>+'OCT-DEC 2022'!AJ56+'JUL-SEP 2022'!AJ56+'JAN-MAR 2023'!AJ56+'APR-JUN 2023'!AJ56</f>
        <v>8855938.793767998</v>
      </c>
      <c r="AK56" s="39">
        <f t="shared" si="77"/>
        <v>36.568570854234665</v>
      </c>
      <c r="AL56" s="36">
        <f>+'OCT-DEC 2022'!AL56+'JUL-SEP 2022'!AL56+'JAN-MAR 2023'!AL56+'APR-JUN 2023'!AL56</f>
        <v>8583724.0070958845</v>
      </c>
      <c r="AM56" s="39">
        <f t="shared" si="78"/>
        <v>80.72083092369158</v>
      </c>
      <c r="AN56" s="36">
        <f t="shared" si="79"/>
        <v>17439662.800863884</v>
      </c>
      <c r="AO56" s="40">
        <f t="shared" si="80"/>
        <v>50.040365338640896</v>
      </c>
      <c r="AP56" s="36">
        <f>+'OCT-DEC 2022'!AP56+'JUL-SEP 2022'!AP56+'JAN-MAR 2023'!AP56+'APR-JUN 2023'!AP56</f>
        <v>11107578.915991323</v>
      </c>
      <c r="AQ56" s="39">
        <f t="shared" si="81"/>
        <v>16.94267006650162</v>
      </c>
      <c r="AR56" s="36">
        <f>+'OCT-DEC 2022'!AR56+'JUL-SEP 2022'!AR56+'JAN-MAR 2023'!AR56+'APR-JUN 2023'!AR56</f>
        <v>15175261.374619491</v>
      </c>
      <c r="AS56" s="39">
        <f t="shared" si="82"/>
        <v>24.522991786788729</v>
      </c>
      <c r="AT56" s="36">
        <f t="shared" si="83"/>
        <v>26282840.290610813</v>
      </c>
      <c r="AU56" s="40">
        <f t="shared" si="84"/>
        <v>20.62344520155812</v>
      </c>
      <c r="AV56" s="116">
        <f t="shared" si="85"/>
        <v>19963517.709759321</v>
      </c>
      <c r="AW56" s="117">
        <f t="shared" si="86"/>
        <v>23758985.381715376</v>
      </c>
      <c r="AX56" s="118">
        <f t="shared" si="87"/>
        <v>43722503.091474697</v>
      </c>
      <c r="AY56" s="32"/>
      <c r="AZ56" s="35">
        <f>+'OCT-DEC 2022'!AZ56+'JUL-SEP 2022'!AZ56+'JAN-MAR 2023'!AZ56+'APR-JUN 2023'!AZ56</f>
        <v>39988071.707021296</v>
      </c>
      <c r="BA56" s="39">
        <f t="shared" si="134"/>
        <v>90.285277545271924</v>
      </c>
      <c r="BB56" s="36">
        <f>+'OCT-DEC 2022'!BB56+'JUL-SEP 2022'!BB56+'JAN-MAR 2023'!BB56+'APR-JUN 2023'!BB56</f>
        <v>14549435.992902378</v>
      </c>
      <c r="BC56" s="39">
        <f t="shared" si="135"/>
        <v>105.6435136935448</v>
      </c>
      <c r="BD56" s="36">
        <f t="shared" si="88"/>
        <v>54537507.699923672</v>
      </c>
      <c r="BE56" s="40">
        <v>50.80947592488706</v>
      </c>
      <c r="BF56" s="38">
        <f>+'OCT-DEC 2022'!BF56+'JUL-SEP 2022'!BF56+'JAN-MAR 2023'!BF56+'APR-JUN 2023'!BF56</f>
        <v>47823809.120155096</v>
      </c>
      <c r="BG56" s="39">
        <v>11.209649980770365</v>
      </c>
      <c r="BH56" s="36">
        <f>+'OCT-DEC 2022'!BH56+'JUL-SEP 2022'!BH56+'JAN-MAR 2023'!BH56+'APR-JUN 2023'!BH56</f>
        <v>28442231.871662337</v>
      </c>
      <c r="BI56" s="39">
        <v>25.15986996509827</v>
      </c>
      <c r="BJ56" s="36">
        <f t="shared" si="92"/>
        <v>76266040.99181743</v>
      </c>
      <c r="BK56" s="40">
        <v>15.087294149893376</v>
      </c>
      <c r="BL56" s="116">
        <f t="shared" si="94"/>
        <v>87811880.827176392</v>
      </c>
      <c r="BM56" s="117">
        <f t="shared" si="95"/>
        <v>42991667.864564717</v>
      </c>
      <c r="BN56" s="118">
        <f t="shared" si="96"/>
        <v>130803548.69174111</v>
      </c>
      <c r="BO56" s="32"/>
      <c r="BP56" s="35">
        <f>+'OCT-DEC 2022'!BP56+'JUL-SEP 2022'!BP56+'JAN-MAR 2023'!BP56+'APR-JUN 2023'!BP56</f>
        <v>12511393.956176938</v>
      </c>
      <c r="BQ56" s="39">
        <v>15.834512638465943</v>
      </c>
      <c r="BR56" s="36">
        <f>+'OCT-DEC 2022'!BR56+'JUL-SEP 2022'!BR56+'JAN-MAR 2023'!BR56+'APR-JUN 2023'!BR56</f>
        <v>5410794.1583075682</v>
      </c>
      <c r="BS56" s="39">
        <v>41.97673480889474</v>
      </c>
      <c r="BT56" s="36">
        <f t="shared" si="99"/>
        <v>17922188.114484508</v>
      </c>
      <c r="BU56" s="40">
        <v>19.057766332134058</v>
      </c>
      <c r="BV56" s="38">
        <f>+'OCT-DEC 2022'!BV56+'JUL-SEP 2022'!BV56+'JAN-MAR 2023'!BV56+'APR-JUN 2023'!BV56</f>
        <v>25550723.027112462</v>
      </c>
      <c r="BW56" s="39">
        <f t="shared" si="101"/>
        <v>20.289108056582744</v>
      </c>
      <c r="BX56" s="36">
        <f>+'OCT-DEC 2022'!BX56+'JUL-SEP 2022'!BX56+'JAN-MAR 2023'!BX56+'APR-JUN 2023'!BX56</f>
        <v>12659515.591131609</v>
      </c>
      <c r="BY56" s="39">
        <f t="shared" si="102"/>
        <v>14.62746555149921</v>
      </c>
      <c r="BZ56" s="36">
        <f t="shared" si="103"/>
        <v>38210238.618244067</v>
      </c>
      <c r="CA56" s="40">
        <f t="shared" si="104"/>
        <v>17.983032057810814</v>
      </c>
      <c r="CB56" s="116">
        <f t="shared" si="105"/>
        <v>38062116.983289398</v>
      </c>
      <c r="CC56" s="117">
        <f t="shared" si="106"/>
        <v>18070309.749439176</v>
      </c>
      <c r="CD56" s="118">
        <f t="shared" si="107"/>
        <v>56132426.732728571</v>
      </c>
      <c r="CE56" s="32"/>
      <c r="CF56" s="35">
        <f>+'OCT-DEC 2022'!CF56+'JUL-SEP 2022'!CF56+'JAN-MAR 2023'!CF56+'APR-JUN 2023'!CF56</f>
        <v>23904228.899998788</v>
      </c>
      <c r="CG56" s="39">
        <f t="shared" si="108"/>
        <v>47.636300211034893</v>
      </c>
      <c r="CH56" s="36">
        <f>+'OCT-DEC 2022'!CH56+'JUL-SEP 2022'!CH56+'JAN-MAR 2023'!CH56+'APR-JUN 2023'!CH56</f>
        <v>4369330.4500000207</v>
      </c>
      <c r="CI56" s="39">
        <f t="shared" si="109"/>
        <v>41.363309287817451</v>
      </c>
      <c r="CJ56" s="36">
        <f t="shared" si="110"/>
        <v>28273559.349998809</v>
      </c>
      <c r="CK56" s="40">
        <f t="shared" si="111"/>
        <v>46.545435516263019</v>
      </c>
      <c r="CL56" s="38">
        <f>+'OCT-DEC 2022'!CL56+'JUL-SEP 2022'!CL56+'JAN-MAR 2023'!CL56+'APR-JUN 2023'!CL56</f>
        <v>30502941.469999678</v>
      </c>
      <c r="CM56" s="39">
        <f t="shared" si="112"/>
        <v>12.1397832760164</v>
      </c>
      <c r="CN56" s="36">
        <f>+'OCT-DEC 2022'!CN56+'JUL-SEP 2022'!CN56+'JAN-MAR 2023'!CN56+'APR-JUN 2023'!CN56</f>
        <v>13734403.640000427</v>
      </c>
      <c r="CO56" s="39">
        <f t="shared" si="113"/>
        <v>10.436223161747151</v>
      </c>
      <c r="CP56" s="36">
        <f t="shared" si="114"/>
        <v>44237345.110000104</v>
      </c>
      <c r="CQ56" s="40">
        <f t="shared" si="115"/>
        <v>11.55421787171805</v>
      </c>
      <c r="CR56" s="116">
        <f t="shared" si="116"/>
        <v>54407170.36999847</v>
      </c>
      <c r="CS56" s="117">
        <f t="shared" si="117"/>
        <v>18103734.090000447</v>
      </c>
      <c r="CT56" s="118">
        <f t="shared" si="118"/>
        <v>72510904.459998921</v>
      </c>
      <c r="CU56" s="32"/>
      <c r="CV56" s="38">
        <f t="shared" si="119"/>
        <v>161790745.56606621</v>
      </c>
      <c r="CW56" s="39">
        <f t="shared" ref="CW56:CW63" si="156">+CV56/$CV$111</f>
        <v>57.629639132003184</v>
      </c>
      <c r="CX56" s="39">
        <f t="shared" si="121"/>
        <v>58378091.572462089</v>
      </c>
      <c r="CY56" s="39">
        <f t="shared" ref="CY56:CY63" si="157">+CX56/$CX$111</f>
        <v>72.955251115812047</v>
      </c>
      <c r="CZ56" s="36">
        <f t="shared" si="123"/>
        <v>220168837.13852829</v>
      </c>
      <c r="DA56" s="40">
        <f t="shared" ref="DA56:DA63" si="158">+CZ56/$CZ$111</f>
        <v>61.028952728971639</v>
      </c>
      <c r="DB56" s="38">
        <f t="shared" si="125"/>
        <v>241774992.92622557</v>
      </c>
      <c r="DC56" s="39">
        <f t="shared" ref="DC56:DC63" si="159">+DB56/$DB$111</f>
        <v>19.416889756548581</v>
      </c>
      <c r="DD56" s="36">
        <f t="shared" si="127"/>
        <v>133315219.42386562</v>
      </c>
      <c r="DE56" s="39">
        <f t="shared" ref="DE56:DE63" si="160">+DD56/$DD$111</f>
        <v>18.59853446940604</v>
      </c>
      <c r="DF56" s="36">
        <f t="shared" si="129"/>
        <v>375090212.35009122</v>
      </c>
      <c r="DG56" s="40">
        <f t="shared" ref="DG56:DG63" si="161">+DF56/$DF$111</f>
        <v>19.117906070236341</v>
      </c>
      <c r="DH56" s="152"/>
      <c r="DI56" s="161" t="s">
        <v>46</v>
      </c>
      <c r="DJ56" s="38">
        <f t="shared" ref="DJ56:DJ60" si="162">+CZ56</f>
        <v>220168837.13852829</v>
      </c>
      <c r="DK56" s="36">
        <f t="shared" si="132"/>
        <v>375090212.35009122</v>
      </c>
      <c r="DL56" s="37">
        <f t="shared" si="133"/>
        <v>595259049.48861957</v>
      </c>
      <c r="DM56"/>
    </row>
    <row r="57" spans="1:119" s="19" customFormat="1" ht="15.75">
      <c r="A57" s="26">
        <v>45</v>
      </c>
      <c r="B57" s="26" t="s">
        <v>57</v>
      </c>
      <c r="C57" s="34"/>
      <c r="D57" s="35">
        <f>+'JUL-SEP 2022'!D57+'OCT-DEC 2022'!D57+'JAN-MAR 2023'!D57+'APR-JUN 2023'!D57</f>
        <v>1154727.3700000001</v>
      </c>
      <c r="E57" s="39">
        <f t="shared" si="55"/>
        <v>2.6214372272948103</v>
      </c>
      <c r="F57" s="36">
        <f>+'JUL-SEP 2022'!F57+'OCT-DEC 2022'!F57+'JAN-MAR 2023'!F57+'APR-JUN 2023'!F57</f>
        <v>661338.60000000009</v>
      </c>
      <c r="G57" s="39">
        <f t="shared" si="56"/>
        <v>5.2999094427926892</v>
      </c>
      <c r="H57" s="36">
        <f t="shared" si="57"/>
        <v>1816065.9700000002</v>
      </c>
      <c r="I57" s="202">
        <f t="shared" si="58"/>
        <v>3.2127009766893049</v>
      </c>
      <c r="J57" s="38">
        <f>+'JUL-SEP 2022'!J57+'OCT-DEC 2022'!J57+'JAN-MAR 2023'!J57+'APR-JUN 2023'!J57</f>
        <v>953308.37</v>
      </c>
      <c r="K57" s="39">
        <f t="shared" si="59"/>
        <v>0.66746790818948554</v>
      </c>
      <c r="L57" s="36">
        <f>+'JUL-SEP 2022'!L57+'OCT-DEC 2022'!L57+'JAN-MAR 2023'!L57+'APR-JUN 2023'!L57</f>
        <v>1869777.3699999999</v>
      </c>
      <c r="M57" s="39">
        <f t="shared" si="60"/>
        <v>1.4841682072367768</v>
      </c>
      <c r="N57" s="36">
        <f t="shared" si="61"/>
        <v>2823085.7399999998</v>
      </c>
      <c r="O57" s="40">
        <f t="shared" si="62"/>
        <v>1.0502312782336412</v>
      </c>
      <c r="P57" s="116">
        <f t="shared" si="63"/>
        <v>2108035.7400000002</v>
      </c>
      <c r="Q57" s="117">
        <f t="shared" si="64"/>
        <v>2531115.9699999997</v>
      </c>
      <c r="R57" s="118">
        <f t="shared" si="65"/>
        <v>4639151.71</v>
      </c>
      <c r="S57" s="32"/>
      <c r="T57" s="38">
        <f>+'JUL-SEP 2022'!T57+'OCT-DEC 2022'!T57+'JAN-MAR 2023'!T57+'APR-JUN 2023'!T57</f>
        <v>2140927.0072037224</v>
      </c>
      <c r="U57" s="39">
        <f t="shared" si="66"/>
        <v>2.7155856684281439</v>
      </c>
      <c r="V57" s="36">
        <f>+'JUL-SEP 2022'!V57+'OCT-DEC 2022'!V57+'JAN-MAR 2023'!V57+'APR-JUN 2023'!V57</f>
        <v>1307426.0504446453</v>
      </c>
      <c r="W57" s="39">
        <f t="shared" si="67"/>
        <v>5.5292104747762618</v>
      </c>
      <c r="X57" s="36">
        <f t="shared" si="68"/>
        <v>3448353.0576483677</v>
      </c>
      <c r="Y57" s="40">
        <f t="shared" si="69"/>
        <v>3.3647622686093066</v>
      </c>
      <c r="Z57" s="244">
        <f>+'OCT-DEC 2022'!Z57+'JUL-SEP 2022'!Z57+'JAN-MAR 2023'!Z57+'APR-JUN 2023'!Z57</f>
        <v>2777763.619397196</v>
      </c>
      <c r="AA57" s="39">
        <f t="shared" si="70"/>
        <v>0.67360038261167632</v>
      </c>
      <c r="AB57" s="36">
        <f>+'OCT-DEC 2022'!AB57+'JUL-SEP 2022'!AB57+'JAN-MAR 2023'!AB57+'APR-JUN 2023'!AB57</f>
        <v>2016398.9401861124</v>
      </c>
      <c r="AC57" s="39">
        <f t="shared" si="71"/>
        <v>1.1060348925483094</v>
      </c>
      <c r="AD57" s="36">
        <f t="shared" si="72"/>
        <v>4794162.5595833082</v>
      </c>
      <c r="AE57" s="40">
        <f t="shared" si="73"/>
        <v>0.80616921506320127</v>
      </c>
      <c r="AF57" s="116">
        <f t="shared" si="74"/>
        <v>4918690.6266009184</v>
      </c>
      <c r="AG57" s="117">
        <f t="shared" si="75"/>
        <v>3323824.990630758</v>
      </c>
      <c r="AH57" s="118">
        <f t="shared" si="76"/>
        <v>8242515.6172316764</v>
      </c>
      <c r="AI57" s="32"/>
      <c r="AJ57" s="35">
        <f>+'OCT-DEC 2022'!AJ57+'JUL-SEP 2022'!AJ57+'JAN-MAR 2023'!AJ57+'APR-JUN 2023'!AJ57</f>
        <v>690018.93309566076</v>
      </c>
      <c r="AK57" s="39">
        <f t="shared" si="77"/>
        <v>2.8492751399127516</v>
      </c>
      <c r="AL57" s="36">
        <f>+'OCT-DEC 2022'!AL57+'JUL-SEP 2022'!AL57+'JAN-MAR 2023'!AL57+'APR-JUN 2023'!AL57</f>
        <v>584823.99239325197</v>
      </c>
      <c r="AM57" s="39">
        <f t="shared" si="78"/>
        <v>5.4996501018752584</v>
      </c>
      <c r="AN57" s="36">
        <f t="shared" si="79"/>
        <v>1274842.9254889127</v>
      </c>
      <c r="AO57" s="40">
        <f t="shared" si="80"/>
        <v>3.6579609634245278</v>
      </c>
      <c r="AP57" s="36">
        <f>+'OCT-DEC 2022'!AP57+'JUL-SEP 2022'!AP57+'JAN-MAR 2023'!AP57+'APR-JUN 2023'!AP57</f>
        <v>430130.26824833191</v>
      </c>
      <c r="AQ57" s="39">
        <f t="shared" si="81"/>
        <v>0.65608853879539863</v>
      </c>
      <c r="AR57" s="36">
        <f>+'OCT-DEC 2022'!AR57+'JUL-SEP 2022'!AR57+'JAN-MAR 2023'!AR57+'APR-JUN 2023'!AR57</f>
        <v>766749.34621840646</v>
      </c>
      <c r="AS57" s="39">
        <f t="shared" si="82"/>
        <v>1.2390552924042193</v>
      </c>
      <c r="AT57" s="36">
        <f t="shared" si="83"/>
        <v>1196879.6144667384</v>
      </c>
      <c r="AU57" s="40">
        <f t="shared" si="84"/>
        <v>0.93915957593954302</v>
      </c>
      <c r="AV57" s="116">
        <f t="shared" si="85"/>
        <v>1120149.2013439927</v>
      </c>
      <c r="AW57" s="117">
        <f t="shared" si="86"/>
        <v>1351573.3386116584</v>
      </c>
      <c r="AX57" s="118">
        <f t="shared" si="87"/>
        <v>2471722.5399556514</v>
      </c>
      <c r="AY57" s="32"/>
      <c r="AZ57" s="35">
        <f>+'OCT-DEC 2022'!AZ57+'JUL-SEP 2022'!AZ57+'JAN-MAR 2023'!AZ57+'APR-JUN 2023'!AZ57</f>
        <v>2583614.1613271134</v>
      </c>
      <c r="BA57" s="39">
        <f t="shared" si="134"/>
        <v>5.8332975726948115</v>
      </c>
      <c r="BB57" s="36">
        <f>+'OCT-DEC 2022'!BB57+'JUL-SEP 2022'!BB57+'JAN-MAR 2023'!BB57+'APR-JUN 2023'!BB57</f>
        <v>854818.39867289446</v>
      </c>
      <c r="BC57" s="39">
        <f t="shared" si="135"/>
        <v>6.206839856180526</v>
      </c>
      <c r="BD57" s="36">
        <f t="shared" si="88"/>
        <v>3438432.560000008</v>
      </c>
      <c r="BE57" s="40">
        <v>7.0790023178873547</v>
      </c>
      <c r="BF57" s="38">
        <f>+'OCT-DEC 2022'!BF57+'JUL-SEP 2022'!BF57+'JAN-MAR 2023'!BF57+'APR-JUN 2023'!BF57</f>
        <v>1992709.4896106678</v>
      </c>
      <c r="BG57" s="39">
        <v>0.79587894630892797</v>
      </c>
      <c r="BH57" s="36">
        <f>+'OCT-DEC 2022'!BH57+'JUL-SEP 2022'!BH57+'JAN-MAR 2023'!BH57+'APR-JUN 2023'!BH57</f>
        <v>2150494.4903893331</v>
      </c>
      <c r="BI57" s="39">
        <v>1.9847123428871014</v>
      </c>
      <c r="BJ57" s="36">
        <f t="shared" si="92"/>
        <v>4143203.9800000009</v>
      </c>
      <c r="BK57" s="40">
        <v>1.1263305731276396</v>
      </c>
      <c r="BL57" s="116">
        <f t="shared" si="94"/>
        <v>4576323.6509377807</v>
      </c>
      <c r="BM57" s="117">
        <f t="shared" si="95"/>
        <v>3005312.8890622277</v>
      </c>
      <c r="BN57" s="118">
        <f t="shared" si="96"/>
        <v>7581636.5400000084</v>
      </c>
      <c r="BO57" s="32"/>
      <c r="BP57" s="35">
        <f>+'OCT-DEC 2022'!BP57+'JUL-SEP 2022'!BP57+'JAN-MAR 2023'!BP57+'APR-JUN 2023'!BP57</f>
        <v>923806.06154039653</v>
      </c>
      <c r="BQ57" s="39">
        <v>2.506760405675728</v>
      </c>
      <c r="BR57" s="36">
        <f>+'OCT-DEC 2022'!BR57+'JUL-SEP 2022'!BR57+'JAN-MAR 2023'!BR57+'APR-JUN 2023'!BR57</f>
        <v>496840.40693805495</v>
      </c>
      <c r="BS57" s="39">
        <v>6.7464085503134879</v>
      </c>
      <c r="BT57" s="36">
        <f t="shared" si="99"/>
        <v>1420646.4684784515</v>
      </c>
      <c r="BU57" s="40">
        <v>3.0294956748111397</v>
      </c>
      <c r="BV57" s="38">
        <f>+'OCT-DEC 2022'!BV57+'JUL-SEP 2022'!BV57+'JAN-MAR 2023'!BV57+'APR-JUN 2023'!BV57</f>
        <v>862731.67040964519</v>
      </c>
      <c r="BW57" s="39">
        <f t="shared" si="101"/>
        <v>0.68507087123145061</v>
      </c>
      <c r="BX57" s="36">
        <f>+'OCT-DEC 2022'!BX57+'JUL-SEP 2022'!BX57+'JAN-MAR 2023'!BX57+'APR-JUN 2023'!BX57</f>
        <v>1316428.970603683</v>
      </c>
      <c r="BY57" s="39">
        <f t="shared" si="102"/>
        <v>1.5210707929449045</v>
      </c>
      <c r="BZ57" s="36">
        <f t="shared" si="103"/>
        <v>2179160.641013328</v>
      </c>
      <c r="CA57" s="40">
        <f t="shared" si="104"/>
        <v>1.0255867820660864</v>
      </c>
      <c r="CB57" s="116">
        <f t="shared" si="105"/>
        <v>1786537.7319500418</v>
      </c>
      <c r="CC57" s="117">
        <f t="shared" si="106"/>
        <v>1813269.3775417381</v>
      </c>
      <c r="CD57" s="118">
        <f t="shared" si="107"/>
        <v>3599807.1094917799</v>
      </c>
      <c r="CE57" s="32"/>
      <c r="CF57" s="35">
        <f>+'OCT-DEC 2022'!CF57+'JUL-SEP 2022'!CF57+'JAN-MAR 2023'!CF57+'APR-JUN 2023'!CF57</f>
        <v>1860657.7600000007</v>
      </c>
      <c r="CG57" s="39">
        <f t="shared" si="108"/>
        <v>3.7079151147752039</v>
      </c>
      <c r="CH57" s="36">
        <f>+'OCT-DEC 2022'!CH57+'JUL-SEP 2022'!CH57+'JAN-MAR 2023'!CH57+'APR-JUN 2023'!CH57</f>
        <v>762909.02999999921</v>
      </c>
      <c r="CI57" s="39">
        <f t="shared" si="109"/>
        <v>7.2222603731788286</v>
      </c>
      <c r="CJ57" s="36">
        <f t="shared" si="110"/>
        <v>2623566.79</v>
      </c>
      <c r="CK57" s="40">
        <f t="shared" si="111"/>
        <v>4.3190550342420648</v>
      </c>
      <c r="CL57" s="38">
        <f>+'OCT-DEC 2022'!CL57+'JUL-SEP 2022'!CL57+'JAN-MAR 2023'!CL57+'APR-JUN 2023'!CL57</f>
        <v>1716287.0000000021</v>
      </c>
      <c r="CM57" s="39">
        <f t="shared" si="112"/>
        <v>0.6830604268095396</v>
      </c>
      <c r="CN57" s="36">
        <f>+'OCT-DEC 2022'!CN57+'JUL-SEP 2022'!CN57+'JAN-MAR 2023'!CN57+'APR-JUN 2023'!CN57</f>
        <v>1663012.2000000004</v>
      </c>
      <c r="CO57" s="39">
        <f t="shared" si="113"/>
        <v>1.2636563548606723</v>
      </c>
      <c r="CP57" s="36">
        <f t="shared" si="114"/>
        <v>3379299.2000000025</v>
      </c>
      <c r="CQ57" s="40">
        <f t="shared" si="115"/>
        <v>0.88262889903164998</v>
      </c>
      <c r="CR57" s="116">
        <f t="shared" si="116"/>
        <v>3576944.7600000026</v>
      </c>
      <c r="CS57" s="117">
        <f t="shared" si="117"/>
        <v>2425921.2299999995</v>
      </c>
      <c r="CT57" s="118">
        <f t="shared" si="118"/>
        <v>6002865.9900000021</v>
      </c>
      <c r="CU57" s="32"/>
      <c r="CV57" s="38">
        <f t="shared" si="119"/>
        <v>9353751.2931668945</v>
      </c>
      <c r="CW57" s="39">
        <f t="shared" si="156"/>
        <v>3.3317932349572943</v>
      </c>
      <c r="CX57" s="39">
        <f t="shared" si="121"/>
        <v>4668156.4784488464</v>
      </c>
      <c r="CY57" s="39">
        <f t="shared" si="157"/>
        <v>5.8338071519588919</v>
      </c>
      <c r="CZ57" s="36">
        <f t="shared" si="123"/>
        <v>14021907.77161574</v>
      </c>
      <c r="DA57" s="40">
        <f t="shared" si="158"/>
        <v>3.8867550816263408</v>
      </c>
      <c r="DB57" s="38">
        <f t="shared" si="125"/>
        <v>8732930.4176658429</v>
      </c>
      <c r="DC57" s="39">
        <f t="shared" si="159"/>
        <v>0.70133947733448321</v>
      </c>
      <c r="DD57" s="36">
        <f t="shared" si="127"/>
        <v>9782861.3173975348</v>
      </c>
      <c r="DE57" s="39">
        <f t="shared" si="160"/>
        <v>1.3647870378741285</v>
      </c>
      <c r="DF57" s="36">
        <f t="shared" si="129"/>
        <v>18515791.735063378</v>
      </c>
      <c r="DG57" s="40">
        <f t="shared" si="161"/>
        <v>0.94372808340999603</v>
      </c>
      <c r="DH57" s="152"/>
      <c r="DI57" s="161" t="s">
        <v>57</v>
      </c>
      <c r="DJ57" s="38">
        <f t="shared" si="162"/>
        <v>14021907.77161574</v>
      </c>
      <c r="DK57" s="36">
        <f t="shared" si="132"/>
        <v>18515791.735063378</v>
      </c>
      <c r="DL57" s="37">
        <f t="shared" si="133"/>
        <v>32537699.506679118</v>
      </c>
      <c r="DM57"/>
    </row>
    <row r="58" spans="1:119" s="19" customFormat="1" ht="15.75">
      <c r="A58" s="26">
        <v>46</v>
      </c>
      <c r="B58" s="26" t="s">
        <v>58</v>
      </c>
      <c r="C58" s="34"/>
      <c r="D58" s="35">
        <f>+'JUL-SEP 2022'!D58+'OCT-DEC 2022'!D58+'JAN-MAR 2023'!D58+'APR-JUN 2023'!D58</f>
        <v>11106540.516595159</v>
      </c>
      <c r="E58" s="39">
        <f t="shared" si="55"/>
        <v>25.213829283929314</v>
      </c>
      <c r="F58" s="36">
        <f>+'JUL-SEP 2022'!F58+'OCT-DEC 2022'!F58+'JAN-MAR 2023'!F58+'APR-JUN 2023'!F58</f>
        <v>3212558.5834056903</v>
      </c>
      <c r="G58" s="39">
        <f t="shared" si="56"/>
        <v>25.745162268944409</v>
      </c>
      <c r="H58" s="36">
        <f t="shared" si="57"/>
        <v>14319099.100000849</v>
      </c>
      <c r="I58" s="202">
        <f t="shared" si="58"/>
        <v>25.331119256578365</v>
      </c>
      <c r="J58" s="38">
        <f>+'JUL-SEP 2022'!J58+'OCT-DEC 2022'!J58+'JAN-MAR 2023'!J58+'APR-JUN 2023'!J58</f>
        <v>2993732.5089961095</v>
      </c>
      <c r="K58" s="39">
        <f t="shared" si="59"/>
        <v>2.0960902456552368</v>
      </c>
      <c r="L58" s="36">
        <f>+'JUL-SEP 2022'!L58+'OCT-DEC 2022'!L58+'JAN-MAR 2023'!L58+'APR-JUN 2023'!L58</f>
        <v>2608528.5010035806</v>
      </c>
      <c r="M58" s="39">
        <f t="shared" si="60"/>
        <v>2.0705647265698381</v>
      </c>
      <c r="N58" s="36">
        <f t="shared" si="61"/>
        <v>5602261.0099996906</v>
      </c>
      <c r="O58" s="40">
        <f t="shared" si="62"/>
        <v>2.084127186845719</v>
      </c>
      <c r="P58" s="116">
        <f t="shared" si="63"/>
        <v>14100273.025591269</v>
      </c>
      <c r="Q58" s="117">
        <f t="shared" si="64"/>
        <v>5821087.0844092704</v>
      </c>
      <c r="R58" s="118">
        <f t="shared" si="65"/>
        <v>19921360.11000054</v>
      </c>
      <c r="S58" s="32"/>
      <c r="T58" s="38">
        <f>+'JUL-SEP 2022'!T58+'OCT-DEC 2022'!T58+'JAN-MAR 2023'!T58+'APR-JUN 2023'!T58</f>
        <v>46044583.92745927</v>
      </c>
      <c r="U58" s="39">
        <f t="shared" si="66"/>
        <v>58.403678313843201</v>
      </c>
      <c r="V58" s="36">
        <f>+'JUL-SEP 2022'!V58+'OCT-DEC 2022'!V58+'JAN-MAR 2023'!V58+'APR-JUN 2023'!V58</f>
        <v>13292746.610797314</v>
      </c>
      <c r="W58" s="39">
        <f t="shared" si="67"/>
        <v>56.216100156464634</v>
      </c>
      <c r="X58" s="36">
        <f t="shared" si="68"/>
        <v>59337330.538256586</v>
      </c>
      <c r="Y58" s="40">
        <f t="shared" si="69"/>
        <v>57.898946997985625</v>
      </c>
      <c r="Z58" s="244">
        <f>+'OCT-DEC 2022'!Z58+'JUL-SEP 2022'!Z58+'JAN-MAR 2023'!Z58+'APR-JUN 2023'!Z58</f>
        <v>10465123.077342732</v>
      </c>
      <c r="AA58" s="39">
        <f t="shared" si="70"/>
        <v>2.5377648622621543</v>
      </c>
      <c r="AB58" s="36">
        <f>+'OCT-DEC 2022'!AB58+'JUL-SEP 2022'!AB58+'JAN-MAR 2023'!AB58+'APR-JUN 2023'!AB58</f>
        <v>12933537.042485692</v>
      </c>
      <c r="AC58" s="39">
        <f t="shared" si="71"/>
        <v>7.0943021085573994</v>
      </c>
      <c r="AD58" s="36">
        <f t="shared" si="72"/>
        <v>23398660.119828425</v>
      </c>
      <c r="AE58" s="40">
        <f t="shared" si="73"/>
        <v>3.9346349290192286</v>
      </c>
      <c r="AF58" s="116">
        <f t="shared" si="74"/>
        <v>56509707.004802004</v>
      </c>
      <c r="AG58" s="117">
        <f t="shared" si="75"/>
        <v>26226283.653283007</v>
      </c>
      <c r="AH58" s="118">
        <f t="shared" si="76"/>
        <v>82735990.658085018</v>
      </c>
      <c r="AI58" s="32"/>
      <c r="AJ58" s="35">
        <f>+'OCT-DEC 2022'!AJ58+'JUL-SEP 2022'!AJ58+'JAN-MAR 2023'!AJ58+'APR-JUN 2023'!AJ58</f>
        <v>8616650.4581462927</v>
      </c>
      <c r="AK58" s="39">
        <f t="shared" si="77"/>
        <v>35.580484479706875</v>
      </c>
      <c r="AL58" s="36">
        <f>+'OCT-DEC 2022'!AL58+'JUL-SEP 2022'!AL58+'JAN-MAR 2023'!AL58+'APR-JUN 2023'!AL58</f>
        <v>2988925.2032497893</v>
      </c>
      <c r="AM58" s="39">
        <f t="shared" si="78"/>
        <v>28.107675150743187</v>
      </c>
      <c r="AN58" s="36">
        <f t="shared" si="79"/>
        <v>11605575.661396082</v>
      </c>
      <c r="AO58" s="40">
        <f t="shared" si="80"/>
        <v>33.300371268229526</v>
      </c>
      <c r="AP58" s="36">
        <f>+'OCT-DEC 2022'!AP58+'JUL-SEP 2022'!AP58+'JAN-MAR 2023'!AP58+'APR-JUN 2023'!AP58</f>
        <v>1005718.4501247874</v>
      </c>
      <c r="AQ58" s="39">
        <f t="shared" si="81"/>
        <v>1.534047699244899</v>
      </c>
      <c r="AR58" s="36">
        <f>+'OCT-DEC 2022'!AR58+'JUL-SEP 2022'!AR58+'JAN-MAR 2023'!AR58+'APR-JUN 2023'!AR58</f>
        <v>2421442.0926699792</v>
      </c>
      <c r="AS58" s="39">
        <f t="shared" si="82"/>
        <v>3.91301362690495</v>
      </c>
      <c r="AT58" s="36">
        <f t="shared" si="83"/>
        <v>3427160.5427947668</v>
      </c>
      <c r="AU58" s="40">
        <f t="shared" si="84"/>
        <v>2.6892016566611132</v>
      </c>
      <c r="AV58" s="116">
        <f t="shared" si="85"/>
        <v>9622368.9082710799</v>
      </c>
      <c r="AW58" s="117">
        <f t="shared" si="86"/>
        <v>5410367.2959197685</v>
      </c>
      <c r="AX58" s="118">
        <f t="shared" si="87"/>
        <v>15032736.204190848</v>
      </c>
      <c r="AY58" s="32"/>
      <c r="AZ58" s="35">
        <f>+'OCT-DEC 2022'!AZ58+'JUL-SEP 2022'!AZ58+'JAN-MAR 2023'!AZ58+'APR-JUN 2023'!AZ58</f>
        <v>20502093.070558574</v>
      </c>
      <c r="BA58" s="39">
        <f t="shared" si="134"/>
        <v>46.289733015792386</v>
      </c>
      <c r="BB58" s="36">
        <f>+'OCT-DEC 2022'!BB58+'JUL-SEP 2022'!BB58+'JAN-MAR 2023'!BB58+'APR-JUN 2023'!BB58</f>
        <v>3976514.0466614249</v>
      </c>
      <c r="BC58" s="39">
        <f t="shared" si="135"/>
        <v>28.873484604213015</v>
      </c>
      <c r="BD58" s="36">
        <f t="shared" si="88"/>
        <v>24478607.117219999</v>
      </c>
      <c r="BE58" s="40">
        <v>33.610944026370717</v>
      </c>
      <c r="BF58" s="38">
        <f>+'OCT-DEC 2022'!BF58+'JUL-SEP 2022'!BF58+'JAN-MAR 2023'!BF58+'APR-JUN 2023'!BF58</f>
        <v>3476751.9543316327</v>
      </c>
      <c r="BG58" s="39">
        <v>1.0989130189078158</v>
      </c>
      <c r="BH58" s="36">
        <f>+'OCT-DEC 2022'!BH58+'JUL-SEP 2022'!BH58+'JAN-MAR 2023'!BH58+'APR-JUN 2023'!BH58</f>
        <v>5515412.4050183678</v>
      </c>
      <c r="BI58" s="39">
        <v>2.1798132101881804</v>
      </c>
      <c r="BJ58" s="36">
        <f t="shared" si="92"/>
        <v>8992164.3593499996</v>
      </c>
      <c r="BK58" s="40">
        <v>1.3993632145915351</v>
      </c>
      <c r="BL58" s="116">
        <f t="shared" si="94"/>
        <v>23978845.024890207</v>
      </c>
      <c r="BM58" s="117">
        <f t="shared" si="95"/>
        <v>9491926.4516797923</v>
      </c>
      <c r="BN58" s="118">
        <f t="shared" si="96"/>
        <v>33470771.476569999</v>
      </c>
      <c r="BO58" s="32"/>
      <c r="BP58" s="35">
        <f>+'OCT-DEC 2022'!BP58+'JUL-SEP 2022'!BP58+'JAN-MAR 2023'!BP58+'APR-JUN 2023'!BP58</f>
        <v>13705467.161183964</v>
      </c>
      <c r="BQ58" s="39">
        <v>32.670404673328129</v>
      </c>
      <c r="BR58" s="36">
        <f>+'OCT-DEC 2022'!BR58+'JUL-SEP 2022'!BR58+'JAN-MAR 2023'!BR58+'APR-JUN 2023'!BR58</f>
        <v>3019913.987509436</v>
      </c>
      <c r="BS58" s="39">
        <v>55.389053253672934</v>
      </c>
      <c r="BT58" s="36">
        <f t="shared" si="99"/>
        <v>16725381.148693401</v>
      </c>
      <c r="BU58" s="40">
        <v>35.471542521302553</v>
      </c>
      <c r="BV58" s="38">
        <f>+'OCT-DEC 2022'!BV58+'JUL-SEP 2022'!BV58+'JAN-MAR 2023'!BV58+'APR-JUN 2023'!BV58</f>
        <v>3936867.6282520141</v>
      </c>
      <c r="BW58" s="39">
        <f t="shared" si="101"/>
        <v>3.1261554762779107</v>
      </c>
      <c r="BX58" s="36">
        <f>+'OCT-DEC 2022'!BX58+'JUL-SEP 2022'!BX58+'JAN-MAR 2023'!BX58+'APR-JUN 2023'!BX58</f>
        <v>2751519.6000484065</v>
      </c>
      <c r="BY58" s="39">
        <f t="shared" si="102"/>
        <v>3.1792494645038216</v>
      </c>
      <c r="BZ58" s="36">
        <f t="shared" si="103"/>
        <v>6688387.2283004206</v>
      </c>
      <c r="CA58" s="40">
        <f t="shared" si="104"/>
        <v>3.1477814923707523</v>
      </c>
      <c r="CB58" s="116">
        <f t="shared" si="105"/>
        <v>17642334.789435979</v>
      </c>
      <c r="CC58" s="117">
        <f t="shared" si="106"/>
        <v>5771433.587557843</v>
      </c>
      <c r="CD58" s="118">
        <f t="shared" si="107"/>
        <v>23413768.37699382</v>
      </c>
      <c r="CE58" s="32"/>
      <c r="CF58" s="35">
        <f>+'OCT-DEC 2022'!CF58+'JUL-SEP 2022'!CF58+'JAN-MAR 2023'!CF58+'APR-JUN 2023'!CF58</f>
        <v>23175749.550996292</v>
      </c>
      <c r="CG58" s="39">
        <f t="shared" si="108"/>
        <v>46.184588000957127</v>
      </c>
      <c r="CH58" s="36">
        <f>+'OCT-DEC 2022'!CH58+'JUL-SEP 2022'!CH58+'JAN-MAR 2023'!CH58+'APR-JUN 2023'!CH58</f>
        <v>5310361.7302037105</v>
      </c>
      <c r="CI58" s="39">
        <f t="shared" si="109"/>
        <v>50.271806444990773</v>
      </c>
      <c r="CJ58" s="36">
        <f t="shared" si="110"/>
        <v>28486111.281200003</v>
      </c>
      <c r="CK58" s="40">
        <f t="shared" si="111"/>
        <v>46.895349797840119</v>
      </c>
      <c r="CL58" s="38">
        <f>+'OCT-DEC 2022'!CL58+'JUL-SEP 2022'!CL58+'JAN-MAR 2023'!CL58+'APR-JUN 2023'!CL58</f>
        <v>7101671.6364440853</v>
      </c>
      <c r="CM58" s="39">
        <f t="shared" si="112"/>
        <v>2.8263751103694736</v>
      </c>
      <c r="CN58" s="36">
        <f>+'OCT-DEC 2022'!CN58+'JUL-SEP 2022'!CN58+'JAN-MAR 2023'!CN58+'APR-JUN 2023'!CN58</f>
        <v>3459243.5999559145</v>
      </c>
      <c r="CO58" s="39">
        <f t="shared" si="113"/>
        <v>2.6285406433551119</v>
      </c>
      <c r="CP58" s="36">
        <f t="shared" si="114"/>
        <v>10560915.236400001</v>
      </c>
      <c r="CQ58" s="40">
        <f t="shared" si="115"/>
        <v>2.7583733893318185</v>
      </c>
      <c r="CR58" s="116">
        <f t="shared" si="116"/>
        <v>30277421.187440377</v>
      </c>
      <c r="CS58" s="117">
        <f t="shared" si="117"/>
        <v>8769605.330159625</v>
      </c>
      <c r="CT58" s="118">
        <f t="shared" si="118"/>
        <v>39047026.5176</v>
      </c>
      <c r="CU58" s="32"/>
      <c r="CV58" s="38">
        <f t="shared" si="119"/>
        <v>123151084.68493955</v>
      </c>
      <c r="CW58" s="39">
        <f t="shared" si="156"/>
        <v>43.86624552768226</v>
      </c>
      <c r="CX58" s="39">
        <f t="shared" si="121"/>
        <v>31801020.161827367</v>
      </c>
      <c r="CY58" s="39">
        <f t="shared" si="157"/>
        <v>39.741816649921525</v>
      </c>
      <c r="CZ58" s="36">
        <f t="shared" si="123"/>
        <v>154952104.84676692</v>
      </c>
      <c r="DA58" s="40">
        <f t="shared" si="158"/>
        <v>42.951422212390618</v>
      </c>
      <c r="DB58" s="38">
        <f t="shared" si="125"/>
        <v>28979865.255491361</v>
      </c>
      <c r="DC58" s="39">
        <f t="shared" si="159"/>
        <v>2.3273657958381513</v>
      </c>
      <c r="DD58" s="36">
        <f t="shared" si="127"/>
        <v>29689683.24118194</v>
      </c>
      <c r="DE58" s="39">
        <f t="shared" si="160"/>
        <v>4.141947180023311</v>
      </c>
      <c r="DF58" s="36">
        <f t="shared" si="129"/>
        <v>58669548.496673301</v>
      </c>
      <c r="DG58" s="40">
        <f t="shared" si="161"/>
        <v>2.9903177433371466</v>
      </c>
      <c r="DH58" s="152"/>
      <c r="DI58" s="161" t="s">
        <v>58</v>
      </c>
      <c r="DJ58" s="38">
        <f t="shared" si="162"/>
        <v>154952104.84676692</v>
      </c>
      <c r="DK58" s="36">
        <f t="shared" si="132"/>
        <v>58669548.496673301</v>
      </c>
      <c r="DL58" s="37">
        <f t="shared" si="133"/>
        <v>213621653.34344023</v>
      </c>
      <c r="DM58"/>
    </row>
    <row r="59" spans="1:119" s="19" customFormat="1" ht="15.75">
      <c r="A59" s="26">
        <v>47</v>
      </c>
      <c r="B59" s="26" t="s">
        <v>6</v>
      </c>
      <c r="C59" s="34"/>
      <c r="D59" s="35">
        <f>+'JUL-SEP 2022'!D59+'OCT-DEC 2022'!D59+'JAN-MAR 2023'!D59+'APR-JUN 2023'!D59</f>
        <v>20880994.844808817</v>
      </c>
      <c r="E59" s="39">
        <f t="shared" si="55"/>
        <v>47.403585167581888</v>
      </c>
      <c r="F59" s="36">
        <f>+'JUL-SEP 2022'!F59+'OCT-DEC 2022'!F59+'JAN-MAR 2023'!F59+'APR-JUN 2023'!F59</f>
        <v>-3696026.2116777003</v>
      </c>
      <c r="G59" s="39">
        <f t="shared" si="56"/>
        <v>-29.619629370007935</v>
      </c>
      <c r="H59" s="36">
        <f t="shared" si="57"/>
        <v>17184968.633131117</v>
      </c>
      <c r="I59" s="202">
        <f t="shared" si="58"/>
        <v>30.400969141024873</v>
      </c>
      <c r="J59" s="38">
        <f>+'JUL-SEP 2022'!J59+'OCT-DEC 2022'!J59+'JAN-MAR 2023'!J59+'APR-JUN 2023'!J59</f>
        <v>4855983.271303907</v>
      </c>
      <c r="K59" s="39">
        <f t="shared" si="59"/>
        <v>3.3999628014389027</v>
      </c>
      <c r="L59" s="36">
        <f>+'JUL-SEP 2022'!L59+'OCT-DEC 2022'!L59+'JAN-MAR 2023'!L59+'APR-JUN 2023'!L59</f>
        <v>3856717.4974404871</v>
      </c>
      <c r="M59" s="39">
        <f t="shared" si="60"/>
        <v>3.0613363846600392</v>
      </c>
      <c r="N59" s="36">
        <f t="shared" si="61"/>
        <v>8712700.7687443942</v>
      </c>
      <c r="O59" s="40">
        <f t="shared" si="62"/>
        <v>3.241258575882167</v>
      </c>
      <c r="P59" s="116">
        <f t="shared" si="63"/>
        <v>25736978.116112724</v>
      </c>
      <c r="Q59" s="117">
        <f t="shared" si="64"/>
        <v>160691.28576278687</v>
      </c>
      <c r="R59" s="118">
        <f t="shared" si="65"/>
        <v>25897669.401875511</v>
      </c>
      <c r="S59" s="32"/>
      <c r="T59" s="38">
        <f>+'JUL-SEP 2022'!T59+'OCT-DEC 2022'!T59+'JAN-MAR 2023'!T59+'APR-JUN 2023'!T59</f>
        <v>0</v>
      </c>
      <c r="U59" s="39">
        <f t="shared" si="66"/>
        <v>0</v>
      </c>
      <c r="V59" s="36">
        <f>+'JUL-SEP 2022'!V59+'OCT-DEC 2022'!V59+'JAN-MAR 2023'!V59+'APR-JUN 2023'!V59</f>
        <v>0</v>
      </c>
      <c r="W59" s="39">
        <f t="shared" si="67"/>
        <v>0</v>
      </c>
      <c r="X59" s="36">
        <f t="shared" si="68"/>
        <v>0</v>
      </c>
      <c r="Y59" s="40">
        <f t="shared" si="69"/>
        <v>0</v>
      </c>
      <c r="Z59" s="244">
        <f>+'OCT-DEC 2022'!Z59+'JUL-SEP 2022'!Z59+'JAN-MAR 2023'!Z59+'APR-JUN 2023'!Z59</f>
        <v>24459.480000000007</v>
      </c>
      <c r="AA59" s="39">
        <f t="shared" si="70"/>
        <v>5.931359663374847E-3</v>
      </c>
      <c r="AB59" s="36">
        <f>+'OCT-DEC 2022'!AB59+'JUL-SEP 2022'!AB59+'JAN-MAR 2023'!AB59+'APR-JUN 2023'!AB59</f>
        <v>0</v>
      </c>
      <c r="AC59" s="39">
        <f t="shared" si="71"/>
        <v>0</v>
      </c>
      <c r="AD59" s="36">
        <f t="shared" si="72"/>
        <v>24459.480000000007</v>
      </c>
      <c r="AE59" s="40">
        <f t="shared" si="73"/>
        <v>4.1130186028084824E-3</v>
      </c>
      <c r="AF59" s="116">
        <f t="shared" si="74"/>
        <v>24459.480000000007</v>
      </c>
      <c r="AG59" s="117">
        <f t="shared" si="75"/>
        <v>0</v>
      </c>
      <c r="AH59" s="118">
        <f t="shared" si="76"/>
        <v>24459.480000000007</v>
      </c>
      <c r="AI59" s="32"/>
      <c r="AJ59" s="35">
        <f>+'OCT-DEC 2022'!AJ59+'JUL-SEP 2022'!AJ59+'JAN-MAR 2023'!AJ59+'APR-JUN 2023'!AJ59</f>
        <v>39794824.841908</v>
      </c>
      <c r="AK59" s="39">
        <f t="shared" si="77"/>
        <v>164.32361444133235</v>
      </c>
      <c r="AL59" s="36">
        <f>+'OCT-DEC 2022'!AL59+'JUL-SEP 2022'!AL59+'JAN-MAR 2023'!AL59+'APR-JUN 2023'!AL59</f>
        <v>41270642.826979995</v>
      </c>
      <c r="AM59" s="39">
        <f t="shared" si="78"/>
        <v>388.1066747946179</v>
      </c>
      <c r="AN59" s="36">
        <f t="shared" si="79"/>
        <v>81065467.668888003</v>
      </c>
      <c r="AO59" s="40">
        <f t="shared" si="80"/>
        <v>232.60459017005732</v>
      </c>
      <c r="AP59" s="36">
        <f>+'OCT-DEC 2022'!AP59+'JUL-SEP 2022'!AP59+'JAN-MAR 2023'!AP59+'APR-JUN 2023'!AP59</f>
        <v>42949204.903740004</v>
      </c>
      <c r="AQ59" s="39">
        <f t="shared" si="81"/>
        <v>65.511504694783198</v>
      </c>
      <c r="AR59" s="36">
        <f>+'OCT-DEC 2022'!AR59+'JUL-SEP 2022'!AR59+'JAN-MAR 2023'!AR59+'APR-JUN 2023'!AR59</f>
        <v>65561442.468099982</v>
      </c>
      <c r="AS59" s="39">
        <f t="shared" si="82"/>
        <v>105.94629479425036</v>
      </c>
      <c r="AT59" s="36">
        <f t="shared" si="83"/>
        <v>108510647.37183999</v>
      </c>
      <c r="AU59" s="40">
        <f t="shared" si="84"/>
        <v>85.145416747754794</v>
      </c>
      <c r="AV59" s="116">
        <f t="shared" si="85"/>
        <v>82744029.745647997</v>
      </c>
      <c r="AW59" s="117">
        <f t="shared" si="86"/>
        <v>106832085.29507998</v>
      </c>
      <c r="AX59" s="118">
        <f t="shared" si="87"/>
        <v>189576115.04072797</v>
      </c>
      <c r="AY59" s="32"/>
      <c r="AZ59" s="35">
        <f>+'OCT-DEC 2022'!AZ59+'JUL-SEP 2022'!AZ59+'JAN-MAR 2023'!AZ59+'APR-JUN 2023'!AZ59</f>
        <v>1606917.3325699065</v>
      </c>
      <c r="BA59" s="39">
        <f t="shared" si="134"/>
        <v>3.6281063619756395</v>
      </c>
      <c r="BB59" s="36">
        <f>+'OCT-DEC 2022'!BB59+'JUL-SEP 2022'!BB59+'JAN-MAR 2023'!BB59+'APR-JUN 2023'!BB59</f>
        <v>397533.23743009393</v>
      </c>
      <c r="BC59" s="39">
        <f t="shared" si="135"/>
        <v>2.8864904476415818</v>
      </c>
      <c r="BD59" s="36">
        <f t="shared" si="88"/>
        <v>2004450.5700000003</v>
      </c>
      <c r="BE59" s="40">
        <v>2.6062535015947863</v>
      </c>
      <c r="BF59" s="38">
        <f>+'OCT-DEC 2022'!BF59+'JUL-SEP 2022'!BF59+'JAN-MAR 2023'!BF59+'APR-JUN 2023'!BF59</f>
        <v>2566503.6842282712</v>
      </c>
      <c r="BG59" s="39">
        <v>0.70714376017586966</v>
      </c>
      <c r="BH59" s="36">
        <f>+'OCT-DEC 2022'!BH59+'JUL-SEP 2022'!BH59+'JAN-MAR 2023'!BH59+'APR-JUN 2023'!BH59</f>
        <v>2286346.6957717286</v>
      </c>
      <c r="BI59" s="39">
        <v>2.2530797414903483</v>
      </c>
      <c r="BJ59" s="36">
        <f t="shared" si="92"/>
        <v>4852850.38</v>
      </c>
      <c r="BK59" s="40">
        <v>1.1368566715504609</v>
      </c>
      <c r="BL59" s="116">
        <f t="shared" si="94"/>
        <v>4173421.0167981777</v>
      </c>
      <c r="BM59" s="117">
        <f t="shared" si="95"/>
        <v>2683879.9332018225</v>
      </c>
      <c r="BN59" s="118">
        <f t="shared" si="96"/>
        <v>6857300.9500000002</v>
      </c>
      <c r="BO59" s="32"/>
      <c r="BP59" s="35">
        <f>+'OCT-DEC 2022'!BP59+'JUL-SEP 2022'!BP59+'JAN-MAR 2023'!BP59+'APR-JUN 2023'!BP59</f>
        <v>0</v>
      </c>
      <c r="BQ59" s="39">
        <v>3.239139166375144E-3</v>
      </c>
      <c r="BR59" s="36">
        <f>+'OCT-DEC 2022'!BR59+'JUL-SEP 2022'!BR59+'JAN-MAR 2023'!BR59+'APR-JUN 2023'!BR59</f>
        <v>0</v>
      </c>
      <c r="BS59" s="39">
        <v>0</v>
      </c>
      <c r="BT59" s="36">
        <f t="shared" si="99"/>
        <v>0</v>
      </c>
      <c r="BU59" s="40">
        <v>2.8397635044953456E-3</v>
      </c>
      <c r="BV59" s="38">
        <f>+'OCT-DEC 2022'!BV59+'JUL-SEP 2022'!BV59+'JAN-MAR 2023'!BV59+'APR-JUN 2023'!BV59</f>
        <v>0</v>
      </c>
      <c r="BW59" s="39">
        <f t="shared" si="101"/>
        <v>0</v>
      </c>
      <c r="BX59" s="36">
        <f>+'OCT-DEC 2022'!BX59+'JUL-SEP 2022'!BX59+'JAN-MAR 2023'!BX59+'APR-JUN 2023'!BX59</f>
        <v>0</v>
      </c>
      <c r="BY59" s="39">
        <f t="shared" si="102"/>
        <v>0</v>
      </c>
      <c r="BZ59" s="36">
        <f t="shared" si="103"/>
        <v>0</v>
      </c>
      <c r="CA59" s="40">
        <f t="shared" si="104"/>
        <v>0</v>
      </c>
      <c r="CB59" s="116">
        <f t="shared" si="105"/>
        <v>0</v>
      </c>
      <c r="CC59" s="117">
        <f t="shared" si="106"/>
        <v>0</v>
      </c>
      <c r="CD59" s="118">
        <f t="shared" si="107"/>
        <v>0</v>
      </c>
      <c r="CE59" s="32"/>
      <c r="CF59" s="35">
        <f>+'OCT-DEC 2022'!CF59+'JUL-SEP 2022'!CF59+'JAN-MAR 2023'!CF59+'APR-JUN 2023'!CF59</f>
        <v>0</v>
      </c>
      <c r="CG59" s="39">
        <f t="shared" si="108"/>
        <v>0</v>
      </c>
      <c r="CH59" s="36">
        <f>+'OCT-DEC 2022'!CH59+'JUL-SEP 2022'!CH59+'JAN-MAR 2023'!CH59+'APR-JUN 2023'!CH59</f>
        <v>0</v>
      </c>
      <c r="CI59" s="39">
        <f t="shared" si="109"/>
        <v>0</v>
      </c>
      <c r="CJ59" s="36">
        <f t="shared" si="110"/>
        <v>0</v>
      </c>
      <c r="CK59" s="40">
        <f t="shared" si="111"/>
        <v>0</v>
      </c>
      <c r="CL59" s="38">
        <f>+'OCT-DEC 2022'!CL59+'JUL-SEP 2022'!CL59+'JAN-MAR 2023'!CL59+'APR-JUN 2023'!CL59</f>
        <v>0</v>
      </c>
      <c r="CM59" s="39">
        <f t="shared" si="112"/>
        <v>0</v>
      </c>
      <c r="CN59" s="36">
        <f>+'OCT-DEC 2022'!CN59+'JUL-SEP 2022'!CN59+'JAN-MAR 2023'!CN59+'APR-JUN 2023'!CN59</f>
        <v>0</v>
      </c>
      <c r="CO59" s="39">
        <f t="shared" si="113"/>
        <v>0</v>
      </c>
      <c r="CP59" s="36">
        <f t="shared" si="114"/>
        <v>0</v>
      </c>
      <c r="CQ59" s="40">
        <f t="shared" si="115"/>
        <v>0</v>
      </c>
      <c r="CR59" s="116">
        <f t="shared" si="116"/>
        <v>0</v>
      </c>
      <c r="CS59" s="117">
        <f t="shared" si="117"/>
        <v>0</v>
      </c>
      <c r="CT59" s="118">
        <f t="shared" si="118"/>
        <v>0</v>
      </c>
      <c r="CU59" s="32"/>
      <c r="CV59" s="38">
        <f t="shared" si="119"/>
        <v>62282737.019286722</v>
      </c>
      <c r="CW59" s="39">
        <f t="shared" si="156"/>
        <v>22.185024526691912</v>
      </c>
      <c r="CX59" s="39">
        <f t="shared" si="121"/>
        <v>37972149.85273239</v>
      </c>
      <c r="CY59" s="39">
        <f t="shared" si="157"/>
        <v>47.453893289312632</v>
      </c>
      <c r="CZ59" s="36">
        <f t="shared" si="123"/>
        <v>100254886.87201911</v>
      </c>
      <c r="DA59" s="40">
        <f t="shared" si="158"/>
        <v>27.789812724092187</v>
      </c>
      <c r="DB59" s="38">
        <f t="shared" si="125"/>
        <v>50396151.339272186</v>
      </c>
      <c r="DC59" s="39">
        <f t="shared" si="159"/>
        <v>4.0473024230738934</v>
      </c>
      <c r="DD59" s="36">
        <f t="shared" si="127"/>
        <v>71704506.661312193</v>
      </c>
      <c r="DE59" s="39">
        <f t="shared" si="160"/>
        <v>10.003349538900684</v>
      </c>
      <c r="DF59" s="36">
        <f t="shared" si="129"/>
        <v>122100658.00058438</v>
      </c>
      <c r="DG59" s="40">
        <f t="shared" si="161"/>
        <v>6.2233266395938145</v>
      </c>
      <c r="DH59" s="152"/>
      <c r="DI59" s="161" t="s">
        <v>6</v>
      </c>
      <c r="DJ59" s="38">
        <f t="shared" si="162"/>
        <v>100254886.87201911</v>
      </c>
      <c r="DK59" s="36">
        <f t="shared" si="132"/>
        <v>122100658.00058438</v>
      </c>
      <c r="DL59" s="37">
        <f t="shared" si="133"/>
        <v>222355544.87260348</v>
      </c>
      <c r="DM59"/>
    </row>
    <row r="60" spans="1:119" s="19" customFormat="1" ht="15.75">
      <c r="A60" s="26">
        <v>48</v>
      </c>
      <c r="B60" s="26" t="s">
        <v>7</v>
      </c>
      <c r="C60" s="34"/>
      <c r="D60" s="35">
        <f>+'JUL-SEP 2022'!D60+'OCT-DEC 2022'!D60+'JAN-MAR 2023'!D60+'APR-JUN 2023'!D60</f>
        <v>6361934</v>
      </c>
      <c r="E60" s="39">
        <f t="shared" si="55"/>
        <v>14.442725667091947</v>
      </c>
      <c r="F60" s="36">
        <f>+'JUL-SEP 2022'!F60+'OCT-DEC 2022'!F60+'JAN-MAR 2023'!F60+'APR-JUN 2023'!F60</f>
        <v>655612</v>
      </c>
      <c r="G60" s="39">
        <f t="shared" si="56"/>
        <v>5.2540169734659372</v>
      </c>
      <c r="H60" s="36">
        <f t="shared" si="57"/>
        <v>7017546</v>
      </c>
      <c r="I60" s="202">
        <f t="shared" si="58"/>
        <v>12.414349071340245</v>
      </c>
      <c r="J60" s="38">
        <f>+'JUL-SEP 2022'!J60+'OCT-DEC 2022'!J60+'JAN-MAR 2023'!J60+'APR-JUN 2023'!J60</f>
        <v>1026944</v>
      </c>
      <c r="K60" s="39">
        <f t="shared" si="59"/>
        <v>0.71902459380246819</v>
      </c>
      <c r="L60" s="36">
        <f>+'JUL-SEP 2022'!L60+'OCT-DEC 2022'!L60+'JAN-MAR 2023'!L60+'APR-JUN 2023'!L60</f>
        <v>12033873</v>
      </c>
      <c r="M60" s="39">
        <f t="shared" si="60"/>
        <v>9.5520953473327435</v>
      </c>
      <c r="N60" s="36">
        <f t="shared" si="61"/>
        <v>13060817</v>
      </c>
      <c r="O60" s="40">
        <f t="shared" si="62"/>
        <v>4.8588246323279121</v>
      </c>
      <c r="P60" s="116">
        <f t="shared" si="63"/>
        <v>7388878</v>
      </c>
      <c r="Q60" s="117">
        <f t="shared" si="64"/>
        <v>12689485</v>
      </c>
      <c r="R60" s="118">
        <f t="shared" si="65"/>
        <v>20078363</v>
      </c>
      <c r="S60" s="32"/>
      <c r="T60" s="38">
        <f>+'JUL-SEP 2022'!T60+'OCT-DEC 2022'!T60+'JAN-MAR 2023'!T60+'APR-JUN 2023'!T60</f>
        <v>129933.48000000001</v>
      </c>
      <c r="U60" s="39">
        <f t="shared" si="66"/>
        <v>0.16480968054947776</v>
      </c>
      <c r="V60" s="36">
        <f>+'JUL-SEP 2022'!V60+'OCT-DEC 2022'!V60+'JAN-MAR 2023'!V60+'APR-JUN 2023'!V60</f>
        <v>34962.880000000005</v>
      </c>
      <c r="W60" s="39">
        <f t="shared" si="67"/>
        <v>0.14786084632366003</v>
      </c>
      <c r="X60" s="36">
        <f t="shared" si="68"/>
        <v>164896.36000000002</v>
      </c>
      <c r="Y60" s="40">
        <f t="shared" si="69"/>
        <v>0.1608991426003788</v>
      </c>
      <c r="Z60" s="244">
        <f>+'OCT-DEC 2022'!Z60+'JUL-SEP 2022'!Z60+'JAN-MAR 2023'!Z60+'APR-JUN 2023'!Z60</f>
        <v>11845180.490000002</v>
      </c>
      <c r="AA60" s="39">
        <f t="shared" si="70"/>
        <v>2.8724251604605127</v>
      </c>
      <c r="AB60" s="36">
        <f>+'OCT-DEC 2022'!AB60+'JUL-SEP 2022'!AB60+'JAN-MAR 2023'!AB60+'APR-JUN 2023'!AB60</f>
        <v>452605.83</v>
      </c>
      <c r="AC60" s="39">
        <f t="shared" si="71"/>
        <v>0.24826329283062584</v>
      </c>
      <c r="AD60" s="36">
        <f t="shared" si="72"/>
        <v>12297786.320000002</v>
      </c>
      <c r="AE60" s="40">
        <f t="shared" si="73"/>
        <v>2.0679517270000698</v>
      </c>
      <c r="AF60" s="116">
        <f t="shared" si="74"/>
        <v>11975113.970000003</v>
      </c>
      <c r="AG60" s="117">
        <f t="shared" si="75"/>
        <v>487568.71</v>
      </c>
      <c r="AH60" s="118">
        <f t="shared" si="76"/>
        <v>12462682.680000003</v>
      </c>
      <c r="AI60" s="32"/>
      <c r="AJ60" s="35">
        <f>+'OCT-DEC 2022'!AJ60+'JUL-SEP 2022'!AJ60+'JAN-MAR 2023'!AJ60+'APR-JUN 2023'!AJ60</f>
        <v>201981.48</v>
      </c>
      <c r="AK60" s="39">
        <f t="shared" si="77"/>
        <v>0.83403625912826962</v>
      </c>
      <c r="AL60" s="36">
        <f>+'OCT-DEC 2022'!AL60+'JUL-SEP 2022'!AL60+'JAN-MAR 2023'!AL60+'APR-JUN 2023'!AL60</f>
        <v>363270.69</v>
      </c>
      <c r="AM60" s="39">
        <f t="shared" si="78"/>
        <v>3.4161760003912041</v>
      </c>
      <c r="AN60" s="36">
        <f t="shared" si="79"/>
        <v>565252.17000000004</v>
      </c>
      <c r="AO60" s="40">
        <f t="shared" si="80"/>
        <v>1.6219020641762878</v>
      </c>
      <c r="AP60" s="36">
        <f>+'OCT-DEC 2022'!AP60+'JUL-SEP 2022'!AP60+'JAN-MAR 2023'!AP60+'APR-JUN 2023'!AP60</f>
        <v>526888.26</v>
      </c>
      <c r="AQ60" s="39">
        <f t="shared" si="81"/>
        <v>0.80367594222007122</v>
      </c>
      <c r="AR60" s="36">
        <f>+'OCT-DEC 2022'!AR60+'JUL-SEP 2022'!AR60+'JAN-MAR 2023'!AR60+'APR-JUN 2023'!AR60</f>
        <v>714624.25</v>
      </c>
      <c r="AS60" s="39">
        <f t="shared" si="82"/>
        <v>1.1548219289784376</v>
      </c>
      <c r="AT60" s="36">
        <f t="shared" si="83"/>
        <v>1241512.51</v>
      </c>
      <c r="AU60" s="40">
        <f t="shared" si="84"/>
        <v>0.97418182106370943</v>
      </c>
      <c r="AV60" s="116">
        <f t="shared" si="85"/>
        <v>728869.74</v>
      </c>
      <c r="AW60" s="117">
        <f t="shared" si="86"/>
        <v>1077894.94</v>
      </c>
      <c r="AX60" s="118">
        <f t="shared" si="87"/>
        <v>1806764.68</v>
      </c>
      <c r="AY60" s="32"/>
      <c r="AZ60" s="35">
        <f>+'OCT-DEC 2022'!AZ60+'JUL-SEP 2022'!AZ60+'JAN-MAR 2023'!AZ60+'APR-JUN 2023'!AZ60</f>
        <v>926412.94009043288</v>
      </c>
      <c r="BA60" s="39">
        <f t="shared" si="134"/>
        <v>2.0916599837673577</v>
      </c>
      <c r="BB60" s="36">
        <f>+'OCT-DEC 2022'!BB60+'JUL-SEP 2022'!BB60+'JAN-MAR 2023'!BB60+'APR-JUN 2023'!BB60</f>
        <v>170056.96990956774</v>
      </c>
      <c r="BC60" s="39">
        <f t="shared" si="135"/>
        <v>1.2347843475230373</v>
      </c>
      <c r="BD60" s="36">
        <f t="shared" si="88"/>
        <v>1096469.9100000006</v>
      </c>
      <c r="BE60" s="40">
        <v>4.5561405590665061</v>
      </c>
      <c r="BF60" s="38">
        <f>+'OCT-DEC 2022'!BF60+'JUL-SEP 2022'!BF60+'JAN-MAR 2023'!BF60+'APR-JUN 2023'!BF60</f>
        <v>441558.89633156173</v>
      </c>
      <c r="BG60" s="39">
        <v>2.7878745497322486</v>
      </c>
      <c r="BH60" s="36">
        <f>+'OCT-DEC 2022'!BH60+'JUL-SEP 2022'!BH60+'JAN-MAR 2023'!BH60+'APR-JUN 2023'!BH60</f>
        <v>3356543.763668438</v>
      </c>
      <c r="BI60" s="39">
        <v>5.0527625008375798</v>
      </c>
      <c r="BJ60" s="36">
        <f t="shared" si="92"/>
        <v>3798102.6599999997</v>
      </c>
      <c r="BK60" s="40">
        <v>3.4174294647935879</v>
      </c>
      <c r="BL60" s="116">
        <f t="shared" si="94"/>
        <v>1367971.8364219945</v>
      </c>
      <c r="BM60" s="117">
        <f t="shared" si="95"/>
        <v>3526600.7335780058</v>
      </c>
      <c r="BN60" s="118">
        <f t="shared" si="96"/>
        <v>4894572.57</v>
      </c>
      <c r="BO60" s="32"/>
      <c r="BP60" s="35">
        <f>+'OCT-DEC 2022'!BP60+'JUL-SEP 2022'!BP60+'JAN-MAR 2023'!BP60+'APR-JUN 2023'!BP60</f>
        <v>1436269.8400000017</v>
      </c>
      <c r="BQ60" s="39">
        <v>2.0373182519013695</v>
      </c>
      <c r="BR60" s="36">
        <f>+'OCT-DEC 2022'!BR60+'JUL-SEP 2022'!BR60+'JAN-MAR 2023'!BR60+'APR-JUN 2023'!BR60</f>
        <v>242409.87000000064</v>
      </c>
      <c r="BS60" s="39">
        <v>0</v>
      </c>
      <c r="BT60" s="36">
        <f t="shared" si="99"/>
        <v>1678679.7100000023</v>
      </c>
      <c r="BU60" s="40">
        <v>1.7861233252494686</v>
      </c>
      <c r="BV60" s="38">
        <f>+'OCT-DEC 2022'!BV60+'JUL-SEP 2022'!BV60+'JAN-MAR 2023'!BV60+'APR-JUN 2023'!BV60</f>
        <v>3552797.6399999908</v>
      </c>
      <c r="BW60" s="39">
        <f t="shared" si="101"/>
        <v>2.8211763379315311</v>
      </c>
      <c r="BX60" s="36">
        <f>+'OCT-DEC 2022'!BX60+'JUL-SEP 2022'!BX60+'JAN-MAR 2023'!BX60+'APR-JUN 2023'!BX60</f>
        <v>2233630.7899999982</v>
      </c>
      <c r="BY60" s="39">
        <f t="shared" si="102"/>
        <v>2.5808536827728985</v>
      </c>
      <c r="BZ60" s="36">
        <f t="shared" si="103"/>
        <v>5786428.4299999885</v>
      </c>
      <c r="CA60" s="40">
        <f t="shared" si="104"/>
        <v>2.7232891423827383</v>
      </c>
      <c r="CB60" s="116">
        <f t="shared" si="105"/>
        <v>4989067.479999993</v>
      </c>
      <c r="CC60" s="117">
        <f t="shared" si="106"/>
        <v>2476040.6599999988</v>
      </c>
      <c r="CD60" s="118">
        <f t="shared" si="107"/>
        <v>7465108.1399999913</v>
      </c>
      <c r="CE60" s="32"/>
      <c r="CF60" s="35">
        <f>+'OCT-DEC 2022'!CF60+'JUL-SEP 2022'!CF60+'JAN-MAR 2023'!CF60+'APR-JUN 2023'!CF60</f>
        <v>906495.78626809502</v>
      </c>
      <c r="CG60" s="39">
        <f t="shared" si="108"/>
        <v>1.80646301519926</v>
      </c>
      <c r="CH60" s="36">
        <f>+'OCT-DEC 2022'!CH60+'JUL-SEP 2022'!CH60+'JAN-MAR 2023'!CH60+'APR-JUN 2023'!CH60</f>
        <v>196475.76373190508</v>
      </c>
      <c r="CI60" s="39">
        <f t="shared" si="109"/>
        <v>1.8599846992124154</v>
      </c>
      <c r="CJ60" s="36">
        <f t="shared" si="110"/>
        <v>1102971.55</v>
      </c>
      <c r="CK60" s="40">
        <f t="shared" si="111"/>
        <v>1.815770364151192</v>
      </c>
      <c r="CL60" s="38">
        <f>+'OCT-DEC 2022'!CL60+'JUL-SEP 2022'!CL60+'JAN-MAR 2023'!CL60+'APR-JUN 2023'!CL60</f>
        <v>4807585.6473898282</v>
      </c>
      <c r="CM60" s="39">
        <f t="shared" si="112"/>
        <v>1.9133580247531496</v>
      </c>
      <c r="CN60" s="36">
        <f>+'OCT-DEC 2022'!CN60+'JUL-SEP 2022'!CN60+'JAN-MAR 2023'!CN60+'APR-JUN 2023'!CN60</f>
        <v>3193514.3526101718</v>
      </c>
      <c r="CO60" s="39">
        <f t="shared" si="113"/>
        <v>2.4266236327157484</v>
      </c>
      <c r="CP60" s="36">
        <f t="shared" si="114"/>
        <v>8001100</v>
      </c>
      <c r="CQ60" s="40">
        <f t="shared" si="115"/>
        <v>2.0897830189295252</v>
      </c>
      <c r="CR60" s="116">
        <f t="shared" si="116"/>
        <v>5714081.4336579237</v>
      </c>
      <c r="CS60" s="117">
        <f t="shared" si="117"/>
        <v>3389990.116342077</v>
      </c>
      <c r="CT60" s="118">
        <f t="shared" si="118"/>
        <v>9104071.5500000007</v>
      </c>
      <c r="CU60" s="32"/>
      <c r="CV60" s="38">
        <f t="shared" si="119"/>
        <v>9963027.5263585299</v>
      </c>
      <c r="CW60" s="39">
        <f t="shared" si="156"/>
        <v>3.5488165840227217</v>
      </c>
      <c r="CX60" s="39">
        <f t="shared" si="121"/>
        <v>1662788.1736414733</v>
      </c>
      <c r="CY60" s="39">
        <f t="shared" si="157"/>
        <v>2.0779906552758858</v>
      </c>
      <c r="CZ60" s="36">
        <f t="shared" si="123"/>
        <v>11625815.700000003</v>
      </c>
      <c r="DA60" s="40">
        <f t="shared" si="158"/>
        <v>3.2225784811890441</v>
      </c>
      <c r="DB60" s="38">
        <f t="shared" si="125"/>
        <v>22200954.933721382</v>
      </c>
      <c r="DC60" s="39">
        <f t="shared" si="159"/>
        <v>1.7829531880896703</v>
      </c>
      <c r="DD60" s="36">
        <f t="shared" si="127"/>
        <v>21984791.986278608</v>
      </c>
      <c r="DE60" s="39">
        <f t="shared" si="160"/>
        <v>3.0670535091684155</v>
      </c>
      <c r="DF60" s="36">
        <f t="shared" si="129"/>
        <v>44185746.919999987</v>
      </c>
      <c r="DG60" s="40">
        <f t="shared" si="161"/>
        <v>2.2520954464984961</v>
      </c>
      <c r="DH60" s="152"/>
      <c r="DI60" s="161" t="s">
        <v>7</v>
      </c>
      <c r="DJ60" s="38">
        <f t="shared" si="162"/>
        <v>11625815.700000003</v>
      </c>
      <c r="DK60" s="36">
        <f t="shared" si="132"/>
        <v>44185746.919999987</v>
      </c>
      <c r="DL60" s="37">
        <f t="shared" si="133"/>
        <v>55811562.61999999</v>
      </c>
      <c r="DM60"/>
    </row>
    <row r="61" spans="1:119" s="19" customFormat="1" ht="15.75">
      <c r="A61" s="26">
        <v>49</v>
      </c>
      <c r="B61" s="26" t="s">
        <v>172</v>
      </c>
      <c r="C61" s="41"/>
      <c r="D61" s="42">
        <f>SUM(D20:D60)</f>
        <v>905365147</v>
      </c>
      <c r="E61" s="201">
        <f t="shared" si="55"/>
        <v>2055.3404745581097</v>
      </c>
      <c r="F61" s="43">
        <f>SUM(F20:F60)</f>
        <v>252929167.00000006</v>
      </c>
      <c r="G61" s="46">
        <f t="shared" si="56"/>
        <v>2026.9521248888075</v>
      </c>
      <c r="H61" s="43">
        <f>SUM(H20:H60)</f>
        <v>1158294313.9999998</v>
      </c>
      <c r="I61" s="201">
        <f t="shared" si="58"/>
        <v>2049.0738416740815</v>
      </c>
      <c r="J61" s="45">
        <f>SUM(J20:J60)</f>
        <v>513600710</v>
      </c>
      <c r="K61" s="201">
        <f t="shared" si="59"/>
        <v>359.60241443000717</v>
      </c>
      <c r="L61" s="43">
        <f>SUM(L20:L60)</f>
        <v>746572801</v>
      </c>
      <c r="M61" s="46">
        <f t="shared" si="60"/>
        <v>592.60510551152356</v>
      </c>
      <c r="N61" s="43">
        <f>SUM(N20:N60)</f>
        <v>1260173511.0000002</v>
      </c>
      <c r="O61" s="47">
        <f t="shared" si="62"/>
        <v>468.80391144397402</v>
      </c>
      <c r="P61" s="122">
        <f>SUM(P20:P60)</f>
        <v>1418965856.9999998</v>
      </c>
      <c r="Q61" s="123">
        <f t="shared" ref="Q61:R61" si="163">SUM(Q20:Q60)</f>
        <v>999501967.99999988</v>
      </c>
      <c r="R61" s="124">
        <f t="shared" si="163"/>
        <v>2418467825.000001</v>
      </c>
      <c r="S61" s="32"/>
      <c r="T61" s="45">
        <f>SUM(T20:T60)</f>
        <v>1609168738.5600004</v>
      </c>
      <c r="U61" s="201">
        <f t="shared" si="66"/>
        <v>2041.0950722806756</v>
      </c>
      <c r="V61" s="43">
        <f>SUM(V20:V60)</f>
        <v>430335855.93999994</v>
      </c>
      <c r="W61" s="201">
        <f t="shared" si="67"/>
        <v>1819.9251280988587</v>
      </c>
      <c r="X61" s="43">
        <f>SUM(X20:X60)</f>
        <v>2039504594.4999998</v>
      </c>
      <c r="Y61" s="47">
        <f t="shared" si="69"/>
        <v>1990.0653997734285</v>
      </c>
      <c r="Z61" s="245">
        <f>SUM(Z20:Z60)</f>
        <v>1040310277.1800001</v>
      </c>
      <c r="AA61" s="201">
        <f t="shared" si="70"/>
        <v>252.27251010486557</v>
      </c>
      <c r="AB61" s="43">
        <f>SUM(AB20:AB60)</f>
        <v>693372724.21000004</v>
      </c>
      <c r="AC61" s="46">
        <f t="shared" si="71"/>
        <v>380.32871929934265</v>
      </c>
      <c r="AD61" s="43">
        <f>SUM(AD20:AD60)</f>
        <v>1733683001.3899999</v>
      </c>
      <c r="AE61" s="47">
        <f t="shared" si="73"/>
        <v>291.52992770451016</v>
      </c>
      <c r="AF61" s="122">
        <f>SUM(AF20:AF60)</f>
        <v>2649479015.7399998</v>
      </c>
      <c r="AG61" s="123">
        <f t="shared" ref="AG61:AH61" si="164">SUM(AG20:AG60)</f>
        <v>1123708580.1500001</v>
      </c>
      <c r="AH61" s="124">
        <f t="shared" si="164"/>
        <v>3773187595.8899999</v>
      </c>
      <c r="AI61" s="32"/>
      <c r="AJ61" s="42">
        <f>SUM(AJ20:AJ60)</f>
        <v>460048386.39572269</v>
      </c>
      <c r="AK61" s="46">
        <f t="shared" si="77"/>
        <v>1899.6644405590318</v>
      </c>
      <c r="AL61" s="43">
        <f>SUM(AL20:AL60)</f>
        <v>215516747.05665132</v>
      </c>
      <c r="AM61" s="46">
        <f t="shared" si="78"/>
        <v>2026.706693505369</v>
      </c>
      <c r="AN61" s="45">
        <f>SUM(AN20:AN60)</f>
        <v>675565133.4523741</v>
      </c>
      <c r="AO61" s="47">
        <f t="shared" si="80"/>
        <v>1938.4277364772165</v>
      </c>
      <c r="AP61" s="45">
        <f>SUM(AP20:AP60)</f>
        <v>203460875.41020966</v>
      </c>
      <c r="AQ61" s="46">
        <f t="shared" si="81"/>
        <v>310.34400111746794</v>
      </c>
      <c r="AR61" s="43">
        <f>SUM(AR20:AR60)</f>
        <v>284673373.12555796</v>
      </c>
      <c r="AS61" s="46">
        <f t="shared" si="82"/>
        <v>460.02784523706737</v>
      </c>
      <c r="AT61" s="43">
        <f>SUM(AT20:AT60)</f>
        <v>488134248.53576756</v>
      </c>
      <c r="AU61" s="47">
        <f t="shared" si="84"/>
        <v>383.02595208012798</v>
      </c>
      <c r="AV61" s="122">
        <f>SUM(AV20:AV60)</f>
        <v>663509261.80593264</v>
      </c>
      <c r="AW61" s="123">
        <f t="shared" ref="AW61" si="165">SUM(AW20:AW60)</f>
        <v>500190120.18220931</v>
      </c>
      <c r="AX61" s="124">
        <f t="shared" ref="AX61" si="166">SUM(AX20:AX60)</f>
        <v>1163699381.9881418</v>
      </c>
      <c r="AY61" s="32"/>
      <c r="AZ61" s="42">
        <f>SUM(AZ20:AZ60)</f>
        <v>903195280.43878233</v>
      </c>
      <c r="BA61" s="46">
        <f t="shared" ref="BA61:BA63" si="167">+AZ61/$AZ$111</f>
        <v>2039.2390303150594</v>
      </c>
      <c r="BB61" s="43">
        <f>SUM(BB20:BB60)</f>
        <v>227600783.73557612</v>
      </c>
      <c r="BC61" s="46">
        <v>1667.5433244105764</v>
      </c>
      <c r="BD61" s="43">
        <f>SUM(BD20:BD60)</f>
        <v>1130796064.1743584</v>
      </c>
      <c r="BE61" s="47">
        <v>1797.2136558555205</v>
      </c>
      <c r="BF61" s="45">
        <f>SUM(BF20:BF60)</f>
        <v>681496991.75469768</v>
      </c>
      <c r="BG61" s="46">
        <v>263.29198855260745</v>
      </c>
      <c r="BH61" s="43">
        <f>SUM(BH20:BH60)</f>
        <v>608393163.13783371</v>
      </c>
      <c r="BI61" s="46">
        <v>475.79120916717926</v>
      </c>
      <c r="BJ61" s="43">
        <f>SUM(BJ20:BJ60)</f>
        <v>1289890154.8925316</v>
      </c>
      <c r="BK61" s="47">
        <v>322.35889679383814</v>
      </c>
      <c r="BL61" s="122">
        <f>SUM(BL20:BL60)</f>
        <v>1584692272.1934803</v>
      </c>
      <c r="BM61" s="123">
        <f t="shared" ref="BM61" si="168">SUM(BM20:BM60)</f>
        <v>835993946.87340975</v>
      </c>
      <c r="BN61" s="124">
        <f t="shared" ref="BN61" si="169">SUM(BN20:BN60)</f>
        <v>2420686219.0668902</v>
      </c>
      <c r="BO61" s="32"/>
      <c r="BP61" s="42">
        <f>SUM(BP20:BP60)</f>
        <v>648638518.68000007</v>
      </c>
      <c r="BQ61" s="46">
        <v>1518.2495125743383</v>
      </c>
      <c r="BR61" s="43">
        <f>SUM(BR20:BR60)</f>
        <v>140102986.94999996</v>
      </c>
      <c r="BS61" s="46">
        <v>1623.8872939794555</v>
      </c>
      <c r="BT61" s="43">
        <f>SUM(BT20:BT60)</f>
        <v>788741505.63000011</v>
      </c>
      <c r="BU61" s="47">
        <v>1531.2743184567587</v>
      </c>
      <c r="BV61" s="45">
        <f>SUM(BV20:BV60)</f>
        <v>299126464.00000018</v>
      </c>
      <c r="BW61" s="46">
        <f t="shared" si="101"/>
        <v>237.52788303640358</v>
      </c>
      <c r="BX61" s="43">
        <f>SUM(BX20:BX60)</f>
        <v>363491935.64999986</v>
      </c>
      <c r="BY61" s="46">
        <f t="shared" si="102"/>
        <v>419.9975685240945</v>
      </c>
      <c r="BZ61" s="43">
        <f>SUM(BZ20:BZ60)</f>
        <v>662618399.6500001</v>
      </c>
      <c r="CA61" s="47">
        <f t="shared" si="104"/>
        <v>311.85065453403956</v>
      </c>
      <c r="CB61" s="122">
        <f>SUM(CB20:CB60)</f>
        <v>947764982.68000019</v>
      </c>
      <c r="CC61" s="123">
        <f t="shared" ref="CC61" si="170">SUM(CC20:CC60)</f>
        <v>503594922.59999973</v>
      </c>
      <c r="CD61" s="124">
        <f t="shared" ref="CD61" si="171">SUM(CD20:CD60)</f>
        <v>1451359905.2800004</v>
      </c>
      <c r="CE61" s="32"/>
      <c r="CF61" s="42">
        <f>SUM(CF20:CF60)</f>
        <v>912415543.44488442</v>
      </c>
      <c r="CG61" s="46">
        <f t="shared" si="108"/>
        <v>1818.259895626973</v>
      </c>
      <c r="CH61" s="43">
        <f>SUM(CH20:CH60)</f>
        <v>215464399.66636649</v>
      </c>
      <c r="CI61" s="46">
        <f t="shared" si="109"/>
        <v>2039.7451522380932</v>
      </c>
      <c r="CJ61" s="43">
        <f>SUM(CJ20:CJ60)</f>
        <v>1127879943.1112506</v>
      </c>
      <c r="CK61" s="47">
        <f t="shared" si="111"/>
        <v>1856.7758842210765</v>
      </c>
      <c r="CL61" s="45">
        <f>SUM(CL20:CL60)</f>
        <v>621262298.67442858</v>
      </c>
      <c r="CM61" s="46">
        <f t="shared" si="112"/>
        <v>247.25450399218218</v>
      </c>
      <c r="CN61" s="43">
        <f>SUM(CN20:CN60)</f>
        <v>480180077.8244698</v>
      </c>
      <c r="CO61" s="46">
        <f t="shared" si="113"/>
        <v>364.86960638074896</v>
      </c>
      <c r="CP61" s="43">
        <f>SUM(CP20:CP60)</f>
        <v>1101442376.498898</v>
      </c>
      <c r="CQ61" s="47">
        <f t="shared" si="115"/>
        <v>287.68239051340163</v>
      </c>
      <c r="CR61" s="122">
        <f>SUM(CR20:CR60)</f>
        <v>1533677842.119313</v>
      </c>
      <c r="CS61" s="123">
        <f t="shared" ref="CS61" si="172">SUM(CS20:CS60)</f>
        <v>695644477.49083626</v>
      </c>
      <c r="CT61" s="124">
        <f t="shared" ref="CT61" si="173">SUM(CT20:CT60)</f>
        <v>2229322319.6101494</v>
      </c>
      <c r="CU61" s="32"/>
      <c r="CV61" s="45">
        <f>SUM(CV20:CV60)</f>
        <v>5438831614.5193892</v>
      </c>
      <c r="CW61" s="46">
        <f t="shared" si="156"/>
        <v>1937.3042762603025</v>
      </c>
      <c r="CX61" s="46">
        <f>SUM(CX20:CX60)</f>
        <v>1481949940.348594</v>
      </c>
      <c r="CY61" s="46">
        <f t="shared" si="157"/>
        <v>1851.9966502329869</v>
      </c>
      <c r="CZ61" s="43">
        <f t="shared" si="123"/>
        <v>6920781554.8679829</v>
      </c>
      <c r="DA61" s="46">
        <f t="shared" si="158"/>
        <v>1918.3825279225448</v>
      </c>
      <c r="DB61" s="45">
        <f>SUM(DB20:DB60)</f>
        <v>3359257617.0193362</v>
      </c>
      <c r="DC61" s="46">
        <f t="shared" si="159"/>
        <v>269.78114661102893</v>
      </c>
      <c r="DD61" s="43">
        <f>SUM(DD20:DD60)</f>
        <v>3176684074.9478612</v>
      </c>
      <c r="DE61" s="46">
        <f t="shared" si="160"/>
        <v>443.17271892630168</v>
      </c>
      <c r="DF61" s="43">
        <f>SUM(DF20:DF60)</f>
        <v>6535941691.9671993</v>
      </c>
      <c r="DG61" s="47">
        <f t="shared" si="161"/>
        <v>333.12924526792204</v>
      </c>
      <c r="DH61" s="153"/>
      <c r="DI61" s="161" t="s">
        <v>172</v>
      </c>
      <c r="DJ61" s="45">
        <f>SUM(DJ20:DJ60)</f>
        <v>6920781554.8679819</v>
      </c>
      <c r="DK61" s="43">
        <f>SUM(DK20:DK60)</f>
        <v>6535941691.9671993</v>
      </c>
      <c r="DL61" s="44">
        <f t="shared" si="133"/>
        <v>13456723246.835182</v>
      </c>
      <c r="DM61"/>
      <c r="DN61" s="51"/>
      <c r="DO61" s="48"/>
    </row>
    <row r="62" spans="1:119" s="19" customFormat="1" ht="15.75">
      <c r="A62" s="26">
        <v>50</v>
      </c>
      <c r="B62" s="26" t="s">
        <v>8</v>
      </c>
      <c r="C62" s="34"/>
      <c r="D62" s="35">
        <f>+'JUL-SEP 2022'!D62+'OCT-DEC 2022'!D62+'JAN-MAR 2023'!D62+'APR-JUN 2023'!D62</f>
        <v>0</v>
      </c>
      <c r="E62" s="39">
        <f t="shared" si="55"/>
        <v>0</v>
      </c>
      <c r="F62" s="36">
        <f>+'JUL-SEP 2022'!F62+'OCT-DEC 2022'!F62+'JAN-MAR 2023'!F62+'APR-JUN 2023'!F62</f>
        <v>0</v>
      </c>
      <c r="G62" s="39">
        <f t="shared" si="56"/>
        <v>0</v>
      </c>
      <c r="H62" s="36">
        <f>+D62+F62</f>
        <v>0</v>
      </c>
      <c r="I62" s="202">
        <f t="shared" si="58"/>
        <v>0</v>
      </c>
      <c r="J62" s="38">
        <f>+'JUL-SEP 2022'!J62+'OCT-DEC 2022'!J62+'JAN-MAR 2023'!J62+'APR-JUN 2023'!J62</f>
        <v>0</v>
      </c>
      <c r="K62" s="39">
        <f t="shared" si="59"/>
        <v>0</v>
      </c>
      <c r="L62" s="36">
        <f>+'JUL-SEP 2022'!L62+'OCT-DEC 2022'!L62+'JAN-MAR 2023'!L62+'APR-JUN 2023'!L62</f>
        <v>0</v>
      </c>
      <c r="M62" s="39">
        <f t="shared" si="60"/>
        <v>0</v>
      </c>
      <c r="N62" s="36">
        <f t="shared" si="61"/>
        <v>0</v>
      </c>
      <c r="O62" s="40">
        <f t="shared" si="62"/>
        <v>0</v>
      </c>
      <c r="P62" s="116">
        <f>+D62+J62</f>
        <v>0</v>
      </c>
      <c r="Q62" s="117">
        <f>+F62+L62</f>
        <v>0</v>
      </c>
      <c r="R62" s="118">
        <f>+P62+Q62</f>
        <v>0</v>
      </c>
      <c r="S62" s="32"/>
      <c r="T62" s="38">
        <f>+'JUL-SEP 2022'!T62+'OCT-DEC 2022'!T62+'JAN-MAR 2023'!T62+'APR-JUN 2023'!T62</f>
        <v>1457896.33</v>
      </c>
      <c r="U62" s="39">
        <f t="shared" si="66"/>
        <v>1.849218757333029</v>
      </c>
      <c r="V62" s="36">
        <f>+'JUL-SEP 2022'!V62+'OCT-DEC 2022'!V62+'JAN-MAR 2023'!V62+'APR-JUN 2023'!V62</f>
        <v>385416.01000000013</v>
      </c>
      <c r="W62" s="39">
        <f t="shared" si="67"/>
        <v>1.6299554677786334</v>
      </c>
      <c r="X62" s="36">
        <f>+T62+V62</f>
        <v>1843312.3400000003</v>
      </c>
      <c r="Y62" s="40">
        <f t="shared" si="69"/>
        <v>1.7986289997589877</v>
      </c>
      <c r="Z62" s="244">
        <f>+'OCT-DEC 2022'!Z62+'JUL-SEP 2022'!Z62+'JAN-MAR 2023'!Z62+'APR-JUN 2023'!Z62</f>
        <v>4014052.5300000017</v>
      </c>
      <c r="AA62" s="202">
        <f t="shared" si="70"/>
        <v>0.97339719663336088</v>
      </c>
      <c r="AB62" s="36">
        <f>+'OCT-DEC 2022'!AB62+'JUL-SEP 2022'!AB62+'JAN-MAR 2023'!AB62+'APR-JUN 2023'!AB62</f>
        <v>4676035.6999999993</v>
      </c>
      <c r="AC62" s="39">
        <f t="shared" si="71"/>
        <v>2.5648985128529174</v>
      </c>
      <c r="AD62" s="36">
        <f>+Z62+AB62</f>
        <v>8690088.2300000004</v>
      </c>
      <c r="AE62" s="40">
        <f t="shared" si="73"/>
        <v>1.4612941301302003</v>
      </c>
      <c r="AF62" s="116">
        <f>+T62+Z62</f>
        <v>5471948.8600000013</v>
      </c>
      <c r="AG62" s="117">
        <f>+V62+AB62</f>
        <v>5061451.709999999</v>
      </c>
      <c r="AH62" s="118">
        <f>+AF62+AG62</f>
        <v>10533400.57</v>
      </c>
      <c r="AI62" s="32"/>
      <c r="AJ62" s="35">
        <f>+'OCT-DEC 2022'!AJ62+'JUL-SEP 2022'!AJ62+'JAN-MAR 2023'!AJ62+'APR-JUN 2023'!AJ62</f>
        <v>1138609.1200000001</v>
      </c>
      <c r="AK62" s="39">
        <f t="shared" si="77"/>
        <v>4.7016255700974723</v>
      </c>
      <c r="AL62" s="36">
        <f>+'OCT-DEC 2022'!AL62+'JUL-SEP 2022'!AL62+'JAN-MAR 2023'!AL62+'APR-JUN 2023'!AL62</f>
        <v>0</v>
      </c>
      <c r="AM62" s="39">
        <f t="shared" si="78"/>
        <v>0</v>
      </c>
      <c r="AN62" s="38">
        <f t="shared" ref="AN62" si="174">+AJ62+AL62</f>
        <v>1138609.1200000001</v>
      </c>
      <c r="AO62" s="40">
        <f t="shared" si="80"/>
        <v>3.2670595179102926</v>
      </c>
      <c r="AP62" s="36">
        <f>+'OCT-DEC 2022'!AP62+'JUL-SEP 2022'!AP62+'JAN-MAR 2023'!AP62+'APR-JUN 2023'!AP62</f>
        <v>1402151.31</v>
      </c>
      <c r="AQ62" s="39">
        <f t="shared" si="81"/>
        <v>2.1387367317680548</v>
      </c>
      <c r="AR62" s="36">
        <f>+'OCT-DEC 2022'!AR62+'JUL-SEP 2022'!AR62+'JAN-MAR 2023'!AR62+'APR-JUN 2023'!AR62</f>
        <v>-1.8599999999860302</v>
      </c>
      <c r="AS62" s="39">
        <f t="shared" si="82"/>
        <v>-3.0057317364807604E-6</v>
      </c>
      <c r="AT62" s="36">
        <f t="shared" ref="AT62" si="175">+AP62+AR62</f>
        <v>1402149.4500000002</v>
      </c>
      <c r="AU62" s="40">
        <f t="shared" si="84"/>
        <v>1.1002293521830713</v>
      </c>
      <c r="AV62" s="116">
        <f>+AJ62+AP62</f>
        <v>2540760.4300000002</v>
      </c>
      <c r="AW62" s="117">
        <f>+AL62+AR62</f>
        <v>-1.8599999999860302</v>
      </c>
      <c r="AX62" s="118">
        <f>+AV62+AW62</f>
        <v>2540758.5700000003</v>
      </c>
      <c r="AY62" s="32"/>
      <c r="AZ62" s="35">
        <f>+'OCT-DEC 2022'!AZ62+'JUL-SEP 2022'!AZ62+'JAN-MAR 2023'!AZ62+'APR-JUN 2023'!AZ62</f>
        <v>231561.34</v>
      </c>
      <c r="BA62" s="39">
        <f t="shared" si="167"/>
        <v>0.52282040514057093</v>
      </c>
      <c r="BB62" s="36">
        <f>+'OCT-DEC 2022'!BB62+'JUL-SEP 2022'!BB62+'JAN-MAR 2023'!BB62+'APR-JUN 2023'!BB62</f>
        <v>0</v>
      </c>
      <c r="BC62" s="39">
        <v>0</v>
      </c>
      <c r="BD62" s="36">
        <f t="shared" ref="BD62" si="176">+AZ62+BB62</f>
        <v>231561.34</v>
      </c>
      <c r="BE62" s="40">
        <v>0</v>
      </c>
      <c r="BF62" s="38">
        <f>+'OCT-DEC 2022'!BF62+'JUL-SEP 2022'!BF62+'JAN-MAR 2023'!BF62+'APR-JUN 2023'!BF62</f>
        <v>196284.48999999996</v>
      </c>
      <c r="BG62" s="39">
        <v>0</v>
      </c>
      <c r="BH62" s="36">
        <f>+'OCT-DEC 2022'!BH62+'JUL-SEP 2022'!BH62+'JAN-MAR 2023'!BH62+'APR-JUN 2023'!BH62</f>
        <v>0</v>
      </c>
      <c r="BI62" s="39">
        <v>0</v>
      </c>
      <c r="BJ62" s="36">
        <f t="shared" ref="BJ62" si="177">+BF62+BH62</f>
        <v>196284.48999999996</v>
      </c>
      <c r="BK62" s="40">
        <v>0</v>
      </c>
      <c r="BL62" s="116">
        <f>+AZ62+BF62</f>
        <v>427845.82999999996</v>
      </c>
      <c r="BM62" s="117">
        <f>+BB62+BH62</f>
        <v>0</v>
      </c>
      <c r="BN62" s="118">
        <f>+BL62+BM62</f>
        <v>427845.82999999996</v>
      </c>
      <c r="BO62" s="32"/>
      <c r="BP62" s="35">
        <f>+'OCT-DEC 2022'!BP62+'JUL-SEP 2022'!BP62+'JAN-MAR 2023'!BP62+'APR-JUN 2023'!BP62</f>
        <v>0</v>
      </c>
      <c r="BQ62" s="39">
        <v>0</v>
      </c>
      <c r="BR62" s="36">
        <f>+'OCT-DEC 2022'!BR62+'JUL-SEP 2022'!BR62+'JAN-MAR 2023'!BR62+'APR-JUN 2023'!BR62</f>
        <v>0</v>
      </c>
      <c r="BS62" s="39">
        <v>0</v>
      </c>
      <c r="BT62" s="36">
        <f t="shared" ref="BT62" si="178">+BP62+BR62</f>
        <v>0</v>
      </c>
      <c r="BU62" s="40">
        <v>0</v>
      </c>
      <c r="BV62" s="38">
        <f>+'OCT-DEC 2022'!BV62+'JUL-SEP 2022'!BV62+'JAN-MAR 2023'!BV62+'APR-JUN 2023'!BV62</f>
        <v>0</v>
      </c>
      <c r="BW62" s="39">
        <f t="shared" si="101"/>
        <v>0</v>
      </c>
      <c r="BX62" s="36">
        <f>+'OCT-DEC 2022'!BX62+'JUL-SEP 2022'!BX62+'JAN-MAR 2023'!BX62+'APR-JUN 2023'!BX62</f>
        <v>0</v>
      </c>
      <c r="BY62" s="39">
        <f t="shared" si="102"/>
        <v>0</v>
      </c>
      <c r="BZ62" s="36">
        <f t="shared" ref="BZ62" si="179">+BV62+BX62</f>
        <v>0</v>
      </c>
      <c r="CA62" s="40">
        <f t="shared" si="104"/>
        <v>0</v>
      </c>
      <c r="CB62" s="116">
        <f>+BP62+BV62</f>
        <v>0</v>
      </c>
      <c r="CC62" s="117">
        <f>+BR62+BX62</f>
        <v>0</v>
      </c>
      <c r="CD62" s="118">
        <f>+CB62+CC62</f>
        <v>0</v>
      </c>
      <c r="CE62" s="32"/>
      <c r="CF62" s="35">
        <f>+'OCT-DEC 2022'!CF62+'JUL-SEP 2022'!CF62+'JAN-MAR 2023'!CF62+'APR-JUN 2023'!CF62</f>
        <v>1682318.05</v>
      </c>
      <c r="CG62" s="39">
        <f t="shared" si="108"/>
        <v>3.3525200923861167</v>
      </c>
      <c r="CH62" s="36">
        <f>+'OCT-DEC 2022'!CH62+'JUL-SEP 2022'!CH62+'JAN-MAR 2023'!CH62+'APR-JUN 2023'!CH62</f>
        <v>0</v>
      </c>
      <c r="CI62" s="39">
        <f t="shared" si="109"/>
        <v>0</v>
      </c>
      <c r="CJ62" s="36">
        <f t="shared" ref="CJ62" si="180">+CF62+CH62</f>
        <v>1682318.05</v>
      </c>
      <c r="CK62" s="40">
        <f t="shared" si="111"/>
        <v>2.7695213519030686</v>
      </c>
      <c r="CL62" s="38">
        <f>+'OCT-DEC 2022'!CL62+'JUL-SEP 2022'!CL62+'JAN-MAR 2023'!CL62+'APR-JUN 2023'!CL62</f>
        <v>279870.76</v>
      </c>
      <c r="CM62" s="39">
        <f t="shared" si="112"/>
        <v>0.11138500773886302</v>
      </c>
      <c r="CN62" s="36">
        <f>+'OCT-DEC 2022'!CN62+'JUL-SEP 2022'!CN62+'JAN-MAR 2023'!CN62+'APR-JUN 2023'!CN62</f>
        <v>-5.000000074505806E-2</v>
      </c>
      <c r="CO62" s="39">
        <f t="shared" si="113"/>
        <v>-3.799299769690863E-8</v>
      </c>
      <c r="CP62" s="36">
        <f t="shared" ref="CP62" si="181">+CL62+CN62</f>
        <v>279870.70999999926</v>
      </c>
      <c r="CQ62" s="40">
        <f t="shared" si="115"/>
        <v>7.3098581101817023E-2</v>
      </c>
      <c r="CR62" s="116">
        <f>+CF62+CL62</f>
        <v>1962188.81</v>
      </c>
      <c r="CS62" s="117">
        <f>+CH62+CN62</f>
        <v>-5.000000074505806E-2</v>
      </c>
      <c r="CT62" s="118">
        <f>+CR62+CS62</f>
        <v>1962188.7599999993</v>
      </c>
      <c r="CU62" s="32"/>
      <c r="CV62" s="38">
        <f>+D62+T62+AJ62+AZ62+BP62+CF62</f>
        <v>4510384.84</v>
      </c>
      <c r="CW62" s="39">
        <f t="shared" si="156"/>
        <v>1.6065928231322502</v>
      </c>
      <c r="CX62" s="39">
        <f>+F62+V62+AL62+BB62+BR62+CH62</f>
        <v>385416.01000000013</v>
      </c>
      <c r="CY62" s="39">
        <f t="shared" si="157"/>
        <v>0.48165537851991241</v>
      </c>
      <c r="CZ62" s="36">
        <f t="shared" si="123"/>
        <v>4895800.8499999996</v>
      </c>
      <c r="DA62" s="39">
        <f t="shared" si="158"/>
        <v>1.3570748818422287</v>
      </c>
      <c r="DB62" s="38">
        <f t="shared" ref="DB62" si="182">+J62+Z62+AP62+BF62+BV62+CL62</f>
        <v>5892359.0900000017</v>
      </c>
      <c r="DC62" s="39">
        <f t="shared" si="159"/>
        <v>0.47321389806198044</v>
      </c>
      <c r="DD62" s="36">
        <f>+L62+AB62+AR62+BH62+BX62+CN62</f>
        <v>4676033.7899999982</v>
      </c>
      <c r="DE62" s="39">
        <f t="shared" si="160"/>
        <v>0.65234394091882453</v>
      </c>
      <c r="DF62" s="36">
        <f>+DB62+DD62</f>
        <v>10568392.879999999</v>
      </c>
      <c r="DG62" s="40">
        <f t="shared" si="161"/>
        <v>0.53865852997682295</v>
      </c>
      <c r="DH62" s="152"/>
      <c r="DI62" s="161" t="s">
        <v>8</v>
      </c>
      <c r="DJ62" s="38">
        <f t="shared" ref="DJ62" si="183">+CZ62</f>
        <v>4895800.8499999996</v>
      </c>
      <c r="DK62" s="36">
        <f t="shared" ref="DK62" si="184">+DF62</f>
        <v>10568392.879999999</v>
      </c>
      <c r="DL62" s="37">
        <f t="shared" si="133"/>
        <v>15464193.729999999</v>
      </c>
      <c r="DM62"/>
    </row>
    <row r="63" spans="1:119" s="19" customFormat="1" ht="15.75">
      <c r="A63" s="26">
        <v>51</v>
      </c>
      <c r="B63" s="26" t="s">
        <v>173</v>
      </c>
      <c r="C63" s="41"/>
      <c r="D63" s="42">
        <f>+D61-D62</f>
        <v>905365147</v>
      </c>
      <c r="E63" s="46">
        <f t="shared" si="55"/>
        <v>2055.3404745581097</v>
      </c>
      <c r="F63" s="43">
        <f>+F61-F62</f>
        <v>252929167.00000006</v>
      </c>
      <c r="G63" s="46">
        <f t="shared" si="56"/>
        <v>2026.9521248888075</v>
      </c>
      <c r="H63" s="43">
        <f>+H61-H62</f>
        <v>1158294313.9999998</v>
      </c>
      <c r="I63" s="201">
        <f t="shared" si="58"/>
        <v>2049.0738416740815</v>
      </c>
      <c r="J63" s="45">
        <f>+J61-J62</f>
        <v>513600710</v>
      </c>
      <c r="K63" s="46">
        <f t="shared" si="59"/>
        <v>359.60241443000717</v>
      </c>
      <c r="L63" s="43">
        <f>+L61-L62</f>
        <v>746572801</v>
      </c>
      <c r="M63" s="46">
        <f t="shared" si="60"/>
        <v>592.60510551152356</v>
      </c>
      <c r="N63" s="43">
        <f>+N61-N62</f>
        <v>1260173511.0000002</v>
      </c>
      <c r="O63" s="47">
        <f t="shared" si="62"/>
        <v>468.80391144397402</v>
      </c>
      <c r="P63" s="122">
        <f>+P61-P62</f>
        <v>1418965856.9999998</v>
      </c>
      <c r="Q63" s="123">
        <f t="shared" ref="Q63:R63" si="185">+Q61-Q62</f>
        <v>999501967.99999988</v>
      </c>
      <c r="R63" s="124">
        <f t="shared" si="185"/>
        <v>2418467825.000001</v>
      </c>
      <c r="S63" s="32"/>
      <c r="T63" s="45">
        <f>+T61-T62</f>
        <v>1607710842.2300005</v>
      </c>
      <c r="U63" s="201">
        <f t="shared" si="66"/>
        <v>2039.2458535233427</v>
      </c>
      <c r="V63" s="43">
        <f>+V61-V62</f>
        <v>429950439.92999995</v>
      </c>
      <c r="W63" s="201">
        <f t="shared" si="67"/>
        <v>1818.29517263108</v>
      </c>
      <c r="X63" s="43">
        <f>+X61-X62</f>
        <v>2037661282.1599998</v>
      </c>
      <c r="Y63" s="47">
        <f t="shared" si="69"/>
        <v>1988.2667707736696</v>
      </c>
      <c r="Z63" s="245">
        <f>+Z61-Z62</f>
        <v>1036296224.6500001</v>
      </c>
      <c r="AA63" s="201">
        <f t="shared" si="70"/>
        <v>251.29911290823222</v>
      </c>
      <c r="AB63" s="43">
        <f>+AB61-AB62</f>
        <v>688696688.50999999</v>
      </c>
      <c r="AC63" s="46">
        <f t="shared" si="71"/>
        <v>377.7638207864897</v>
      </c>
      <c r="AD63" s="43">
        <f>+AD61-AD62</f>
        <v>1724992913.1599998</v>
      </c>
      <c r="AE63" s="47">
        <f t="shared" si="73"/>
        <v>290.06863357437993</v>
      </c>
      <c r="AF63" s="122">
        <f>+AF61-AF62</f>
        <v>2644007066.8799996</v>
      </c>
      <c r="AG63" s="123">
        <f t="shared" ref="AG63:AH63" si="186">+AG61-AG62</f>
        <v>1118647128.4400001</v>
      </c>
      <c r="AH63" s="124">
        <f t="shared" si="186"/>
        <v>3762654195.3199997</v>
      </c>
      <c r="AI63" s="32"/>
      <c r="AJ63" s="42">
        <f>+AJ61-AJ62</f>
        <v>458909777.27572268</v>
      </c>
      <c r="AK63" s="46">
        <f t="shared" si="77"/>
        <v>1894.9628149889343</v>
      </c>
      <c r="AL63" s="43">
        <f>+AL61-AL62</f>
        <v>215516747.05665132</v>
      </c>
      <c r="AM63" s="46">
        <f t="shared" si="78"/>
        <v>2026.706693505369</v>
      </c>
      <c r="AN63" s="45">
        <f>+AN61-AN62</f>
        <v>674426524.3323741</v>
      </c>
      <c r="AO63" s="47">
        <f t="shared" si="80"/>
        <v>1935.1606769593063</v>
      </c>
      <c r="AP63" s="45">
        <f>+AP61-AP62</f>
        <v>202058724.10020965</v>
      </c>
      <c r="AQ63" s="46">
        <f t="shared" si="81"/>
        <v>308.20526438569988</v>
      </c>
      <c r="AR63" s="43">
        <f>+AR61-AR62</f>
        <v>284673374.98555797</v>
      </c>
      <c r="AS63" s="46">
        <f t="shared" si="82"/>
        <v>460.02784824279911</v>
      </c>
      <c r="AT63" s="43">
        <f>+AT61-AT62</f>
        <v>486732099.08576757</v>
      </c>
      <c r="AU63" s="47">
        <f t="shared" si="84"/>
        <v>381.9257227279449</v>
      </c>
      <c r="AV63" s="122">
        <f>+AV61-AV62</f>
        <v>660968501.37593269</v>
      </c>
      <c r="AW63" s="123">
        <f t="shared" ref="AW63" si="187">+AW61-AW62</f>
        <v>500190122.04220933</v>
      </c>
      <c r="AX63" s="124">
        <f t="shared" ref="AX63" si="188">+AX61-AX62</f>
        <v>1161158623.4181418</v>
      </c>
      <c r="AY63" s="32"/>
      <c r="AZ63" s="42">
        <f>+AZ61-AZ62</f>
        <v>902963719.0987823</v>
      </c>
      <c r="BA63" s="46">
        <f t="shared" si="167"/>
        <v>2038.7162099099187</v>
      </c>
      <c r="BB63" s="43">
        <f>+BB61-BB62</f>
        <v>227600783.73557612</v>
      </c>
      <c r="BC63" s="46">
        <v>1667.5433244105764</v>
      </c>
      <c r="BD63" s="43">
        <f>+BD61-BD62</f>
        <v>1130564502.8343585</v>
      </c>
      <c r="BE63" s="47">
        <v>1797.2136558555205</v>
      </c>
      <c r="BF63" s="45">
        <f>+BF61-BF62</f>
        <v>681300707.26469767</v>
      </c>
      <c r="BG63" s="46">
        <v>263.29198855260745</v>
      </c>
      <c r="BH63" s="43">
        <f>+BH61-BH62</f>
        <v>608393163.13783371</v>
      </c>
      <c r="BI63" s="46">
        <v>475.79120916717926</v>
      </c>
      <c r="BJ63" s="43">
        <f>+BJ61-BJ62</f>
        <v>1289693870.4025316</v>
      </c>
      <c r="BK63" s="47">
        <v>322.35889679383814</v>
      </c>
      <c r="BL63" s="122">
        <f>+BL61-BL62</f>
        <v>1584264426.3634803</v>
      </c>
      <c r="BM63" s="123">
        <f t="shared" ref="BM63" si="189">+BM61-BM62</f>
        <v>835993946.87340975</v>
      </c>
      <c r="BN63" s="124">
        <f t="shared" ref="BN63" si="190">+BN61-BN62</f>
        <v>2420258373.2368903</v>
      </c>
      <c r="BO63" s="32"/>
      <c r="BP63" s="42">
        <f>+BP61-BP62</f>
        <v>648638518.68000007</v>
      </c>
      <c r="BQ63" s="46">
        <v>1518.2495125743383</v>
      </c>
      <c r="BR63" s="43">
        <f>+BR61-BR62</f>
        <v>140102986.94999996</v>
      </c>
      <c r="BS63" s="46">
        <v>1623.8872939794555</v>
      </c>
      <c r="BT63" s="43">
        <f>+BT61-BT62</f>
        <v>788741505.63000011</v>
      </c>
      <c r="BU63" s="47">
        <v>1531.2743184567587</v>
      </c>
      <c r="BV63" s="45">
        <f>+BV61-BV62</f>
        <v>299126464.00000018</v>
      </c>
      <c r="BW63" s="46">
        <f t="shared" si="101"/>
        <v>237.52788303640358</v>
      </c>
      <c r="BX63" s="43">
        <f>+BX61-BX62</f>
        <v>363491935.64999986</v>
      </c>
      <c r="BY63" s="46">
        <f t="shared" si="102"/>
        <v>419.9975685240945</v>
      </c>
      <c r="BZ63" s="43">
        <f>+BZ61-BZ62</f>
        <v>662618399.6500001</v>
      </c>
      <c r="CA63" s="47">
        <f t="shared" si="104"/>
        <v>311.85065453403956</v>
      </c>
      <c r="CB63" s="122">
        <f>+CB61-CB62</f>
        <v>947764982.68000019</v>
      </c>
      <c r="CC63" s="123">
        <f t="shared" ref="CC63" si="191">+CC61-CC62</f>
        <v>503594922.59999973</v>
      </c>
      <c r="CD63" s="124">
        <f t="shared" ref="CD63" si="192">+CD61-CD62</f>
        <v>1451359905.2800004</v>
      </c>
      <c r="CE63" s="32"/>
      <c r="CF63" s="42">
        <f>+CF61-CF62</f>
        <v>910733225.39488447</v>
      </c>
      <c r="CG63" s="46">
        <f t="shared" si="108"/>
        <v>1814.9073755345869</v>
      </c>
      <c r="CH63" s="43">
        <f>+CH61-CH62</f>
        <v>215464399.66636649</v>
      </c>
      <c r="CI63" s="46">
        <f t="shared" si="109"/>
        <v>2039.7451522380932</v>
      </c>
      <c r="CJ63" s="43">
        <f>+CJ61-CJ62</f>
        <v>1126197625.0612507</v>
      </c>
      <c r="CK63" s="47">
        <f t="shared" si="111"/>
        <v>1854.0063628691735</v>
      </c>
      <c r="CL63" s="45">
        <f>+CL61-CL62</f>
        <v>620982427.91442859</v>
      </c>
      <c r="CM63" s="46">
        <f t="shared" si="112"/>
        <v>247.1431189844433</v>
      </c>
      <c r="CN63" s="43">
        <f>+CN61-CN62</f>
        <v>480180077.87446982</v>
      </c>
      <c r="CO63" s="46">
        <f t="shared" si="113"/>
        <v>364.86960641874197</v>
      </c>
      <c r="CP63" s="43">
        <f>+CP61-CP62</f>
        <v>1101162505.788898</v>
      </c>
      <c r="CQ63" s="47">
        <f t="shared" si="115"/>
        <v>287.60929193229981</v>
      </c>
      <c r="CR63" s="122">
        <f>+CR61-CR62</f>
        <v>1531715653.3093131</v>
      </c>
      <c r="CS63" s="123">
        <f t="shared" ref="CS63" si="193">+CS61-CS62</f>
        <v>695644477.54083622</v>
      </c>
      <c r="CT63" s="124">
        <f t="shared" ref="CT63" si="194">+CT61-CT62</f>
        <v>2227360130.8501492</v>
      </c>
      <c r="CU63" s="32"/>
      <c r="CV63" s="45">
        <f>+CV61-CV62</f>
        <v>5434321229.679389</v>
      </c>
      <c r="CW63" s="46">
        <f t="shared" si="156"/>
        <v>1935.6976834371703</v>
      </c>
      <c r="CX63" s="46">
        <f>+CX61-CX62</f>
        <v>1481564524.338594</v>
      </c>
      <c r="CY63" s="46">
        <f t="shared" si="157"/>
        <v>1851.514994854467</v>
      </c>
      <c r="CZ63" s="43">
        <f t="shared" si="123"/>
        <v>6915885754.0179825</v>
      </c>
      <c r="DA63" s="46">
        <f t="shared" si="158"/>
        <v>1917.0254530407026</v>
      </c>
      <c r="DB63" s="45">
        <f>+DB61-DB62</f>
        <v>3353365257.9293361</v>
      </c>
      <c r="DC63" s="46">
        <f t="shared" si="159"/>
        <v>269.30793271296693</v>
      </c>
      <c r="DD63" s="43">
        <f>+DD61-DD62</f>
        <v>3172008041.1578612</v>
      </c>
      <c r="DE63" s="46">
        <f t="shared" si="160"/>
        <v>442.52037498538289</v>
      </c>
      <c r="DF63" s="43">
        <f>+DF61-DF62</f>
        <v>6525373299.0871992</v>
      </c>
      <c r="DG63" s="47">
        <f t="shared" si="161"/>
        <v>332.59058673794522</v>
      </c>
      <c r="DH63" s="153"/>
      <c r="DI63" s="161" t="s">
        <v>173</v>
      </c>
      <c r="DJ63" s="45">
        <f>+DJ61-DJ62</f>
        <v>6915885754.0179815</v>
      </c>
      <c r="DK63" s="43">
        <f t="shared" ref="DK63:DL63" si="195">+DK61-DK62</f>
        <v>6525373299.0871992</v>
      </c>
      <c r="DL63" s="44">
        <f t="shared" si="195"/>
        <v>13441259053.105183</v>
      </c>
      <c r="DM63"/>
      <c r="DO63" s="48"/>
    </row>
    <row r="64" spans="1:119" s="19" customFormat="1" ht="15.75">
      <c r="A64" s="26"/>
      <c r="B64" s="50" t="s">
        <v>64</v>
      </c>
      <c r="C64" s="34"/>
      <c r="D64" s="35"/>
      <c r="E64" s="39"/>
      <c r="F64" s="39"/>
      <c r="G64" s="39"/>
      <c r="H64" s="39"/>
      <c r="I64" s="202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8"/>
      <c r="U64" s="39"/>
      <c r="V64" s="39"/>
      <c r="W64" s="39"/>
      <c r="X64" s="39"/>
      <c r="Y64" s="40"/>
      <c r="Z64" s="244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75">
      <c r="A65" s="26"/>
      <c r="B65" s="25" t="s">
        <v>65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75">
      <c r="A66" s="26">
        <v>52</v>
      </c>
      <c r="B66" s="26" t="s">
        <v>66</v>
      </c>
      <c r="C66" s="34"/>
      <c r="D66" s="35">
        <f>+'JUL-SEP 2022'!D66+'OCT-DEC 2022'!D66+'JAN-MAR 2023'!D66+'APR-JUN 2023'!D66</f>
        <v>21409207.94909443</v>
      </c>
      <c r="E66" s="39">
        <f t="shared" ref="E66:E73" si="196">+D66/$D$111</f>
        <v>48.602723190541596</v>
      </c>
      <c r="F66" s="36">
        <f>+'JUL-SEP 2022'!F66+'OCT-DEC 2022'!F66+'JAN-MAR 2023'!F66+'APR-JUN 2023'!F66</f>
        <v>363279.00506622921</v>
      </c>
      <c r="G66" s="39">
        <f t="shared" ref="G66:G73" si="197">+F66/$F$111</f>
        <v>2.9112860330832664</v>
      </c>
      <c r="H66" s="36">
        <f t="shared" ref="H66:H72" si="198">+D66+F66</f>
        <v>21772486.954160661</v>
      </c>
      <c r="I66" s="202">
        <f t="shared" ref="I66:I73" si="199">+H66/$H$111</f>
        <v>38.516491833491649</v>
      </c>
      <c r="J66" s="38">
        <f>+'JUL-SEP 2022'!J66+'OCT-DEC 2022'!J66+'JAN-MAR 2023'!J66+'APR-JUN 2023'!J66</f>
        <v>2817458.2268274473</v>
      </c>
      <c r="K66" s="39">
        <f t="shared" ref="K66:K73" si="200">+J66/$J$111</f>
        <v>1.9726701330355185</v>
      </c>
      <c r="L66" s="36">
        <f>+'JUL-SEP 2022'!L66+'OCT-DEC 2022'!L66+'JAN-MAR 2023'!L66+'APR-JUN 2023'!L66</f>
        <v>2473522.9840094489</v>
      </c>
      <c r="M66" s="39">
        <f t="shared" ref="M66:M73" si="201">+L66/$L$111</f>
        <v>1.9634017566146211</v>
      </c>
      <c r="N66" s="36">
        <f t="shared" ref="N66:N72" si="202">+J66+L66</f>
        <v>5290981.2108368967</v>
      </c>
      <c r="O66" s="40">
        <f t="shared" ref="O66:O73" si="203">+N66/$N$111</f>
        <v>1.9683263180548718</v>
      </c>
      <c r="P66" s="116">
        <f t="shared" ref="P66:P72" si="204">+D66+J66</f>
        <v>24226666.175921876</v>
      </c>
      <c r="Q66" s="117">
        <f t="shared" ref="Q66:Q72" si="205">+F66+L66</f>
        <v>2836801.9890756779</v>
      </c>
      <c r="R66" s="118">
        <f t="shared" ref="R66:R73" si="206">+P66+Q66</f>
        <v>27063468.164997555</v>
      </c>
      <c r="S66" s="32"/>
      <c r="T66" s="38">
        <f>+'JUL-SEP 2022'!T66+'OCT-DEC 2022'!T66+'JAN-MAR 2023'!T66+'APR-JUN 2023'!T66</f>
        <v>11547823.205027279</v>
      </c>
      <c r="U66" s="39">
        <f t="shared" ref="U66:U73" si="207">+T66/$T$111</f>
        <v>14.647441548262941</v>
      </c>
      <c r="V66" s="36">
        <f>+'JUL-SEP 2022'!V66+'OCT-DEC 2022'!V66+'JAN-MAR 2023'!V66+'APR-JUN 2023'!V66</f>
        <v>3468742.1607184303</v>
      </c>
      <c r="W66" s="39">
        <f t="shared" ref="W66:W73" si="208">+V66/$V$111</f>
        <v>14.669591050919953</v>
      </c>
      <c r="X66" s="36">
        <f t="shared" ref="X66:X72" si="209">+T66+V66</f>
        <v>15016565.365745708</v>
      </c>
      <c r="Y66" s="40">
        <f t="shared" ref="Y66:Y73" si="210">+X66/$X$111</f>
        <v>14.652552016011924</v>
      </c>
      <c r="Z66" s="244">
        <f>+'OCT-DEC 2022'!Z66+'JUL-SEP 2022'!Z66+'JAN-MAR 2023'!Z66+'APR-JUN 2023'!Z66</f>
        <v>7608074.8776791878</v>
      </c>
      <c r="AA66" s="39">
        <f t="shared" ref="AA66:AA73" si="211">+Z66/$Z$111</f>
        <v>1.8449381771567444</v>
      </c>
      <c r="AB66" s="36">
        <f>+'OCT-DEC 2022'!AB66+'JUL-SEP 2022'!AB66+'JAN-MAR 2023'!AB66+'APR-JUN 2023'!AB66</f>
        <v>3543605.2185078962</v>
      </c>
      <c r="AC66" s="39">
        <f t="shared" ref="AC66:AC73" si="212">+AB66/$AB$111</f>
        <v>1.943737887862734</v>
      </c>
      <c r="AD66" s="36">
        <f t="shared" ref="AD66:AD72" si="213">+Z66+AB66</f>
        <v>11151680.096187085</v>
      </c>
      <c r="AE66" s="40">
        <f t="shared" ref="AE66:AE73" si="214">+AD66/$AD$111</f>
        <v>1.8752266069510291</v>
      </c>
      <c r="AF66" s="116">
        <f t="shared" ref="AF66:AF72" si="215">+T66+Z66</f>
        <v>19155898.082706466</v>
      </c>
      <c r="AG66" s="117">
        <f t="shared" ref="AG66:AG72" si="216">+V66+AB66</f>
        <v>7012347.3792263269</v>
      </c>
      <c r="AH66" s="118">
        <f t="shared" ref="AH66:AH73" si="217">+AF66+AG66</f>
        <v>26168245.461932793</v>
      </c>
      <c r="AI66" s="32"/>
      <c r="AJ66" s="35">
        <f>+'OCT-DEC 2022'!AJ66+'JUL-SEP 2022'!AJ66+'JAN-MAR 2023'!AJ66+'APR-JUN 2023'!AJ66</f>
        <v>10057395.624674015</v>
      </c>
      <c r="AK66" s="39">
        <f t="shared" ref="AK66:AK73" si="218">+AJ66/$AJ$111</f>
        <v>41.529711651663021</v>
      </c>
      <c r="AL66" s="36">
        <f>+'OCT-DEC 2022'!AL66+'JUL-SEP 2022'!AL66+'JAN-MAR 2023'!AL66+'APR-JUN 2023'!AL66</f>
        <v>4291278.4769698391</v>
      </c>
      <c r="AM66" s="39">
        <f t="shared" ref="AM66:AM73" si="219">+AL66/$AL$111</f>
        <v>40.354928012550872</v>
      </c>
      <c r="AN66" s="36">
        <f t="shared" ref="AN66:AN72" si="220">+AJ66+AL66</f>
        <v>14348674.101643853</v>
      </c>
      <c r="AO66" s="40">
        <f t="shared" ref="AO66:AO73" si="221">+AN66/$AN$111</f>
        <v>41.171260153939798</v>
      </c>
      <c r="AP66" s="36">
        <f>+'OCT-DEC 2022'!AP66+'JUL-SEP 2022'!AP66+'JAN-MAR 2023'!AP66+'APR-JUN 2023'!AP66</f>
        <v>1869826.4463969059</v>
      </c>
      <c r="AQ66" s="39">
        <f t="shared" ref="AQ66:AQ73" si="222">+AP66/$AP$111</f>
        <v>2.85209340419929</v>
      </c>
      <c r="AR66" s="36">
        <f>+'OCT-DEC 2022'!AR66+'JUL-SEP 2022'!AR66+'JAN-MAR 2023'!AR66+'APR-JUN 2023'!AR66</f>
        <v>1497464.853995187</v>
      </c>
      <c r="AS66" s="39">
        <f t="shared" ref="AS66:AS73" si="223">+AR66/$AR$111</f>
        <v>2.4198804494363801</v>
      </c>
      <c r="AT66" s="36">
        <f t="shared" ref="AT66:AT72" si="224">+AP66+AR66</f>
        <v>3367291.3003920931</v>
      </c>
      <c r="AU66" s="40">
        <f t="shared" ref="AU66:AU73" si="225">+AT66/$AT$111</f>
        <v>2.6422238556967548</v>
      </c>
      <c r="AV66" s="116">
        <f t="shared" ref="AV66:AV72" si="226">+AJ66+AP66</f>
        <v>11927222.071070921</v>
      </c>
      <c r="AW66" s="117">
        <f t="shared" ref="AW66:AW72" si="227">+AL66+AR66</f>
        <v>5788743.3309650263</v>
      </c>
      <c r="AX66" s="118">
        <f t="shared" ref="AX66:AX73" si="228">+AV66+AW66</f>
        <v>17715965.402035948</v>
      </c>
      <c r="AY66" s="32"/>
      <c r="AZ66" s="35">
        <f>+'OCT-DEC 2022'!AZ66+'JUL-SEP 2022'!AZ66+'JAN-MAR 2023'!AZ66+'APR-JUN 2023'!AZ66</f>
        <v>6122495.9407951515</v>
      </c>
      <c r="BA66" s="39">
        <f t="shared" ref="BA66:BA73" si="229">+AZ66/$AZ$111</f>
        <v>13.823403372246949</v>
      </c>
      <c r="BB66" s="36">
        <f>+'OCT-DEC 2022'!BB66+'JUL-SEP 2022'!BB66+'JAN-MAR 2023'!BB66+'APR-JUN 2023'!BB66</f>
        <v>1717810.3815997434</v>
      </c>
      <c r="BC66" s="39">
        <f t="shared" ref="BC66:BC73" si="230">+BB66/$BB$111</f>
        <v>12.47302814074544</v>
      </c>
      <c r="BD66" s="36">
        <f t="shared" ref="BD66:BD72" si="231">+AZ66+BB66</f>
        <v>7840306.3223948944</v>
      </c>
      <c r="BE66" s="40">
        <v>11.445010777185651</v>
      </c>
      <c r="BF66" s="38">
        <f>+'OCT-DEC 2022'!BF66+'JUL-SEP 2022'!BF66+'JAN-MAR 2023'!BF66+'APR-JUN 2023'!BF66</f>
        <v>4823524.0154184634</v>
      </c>
      <c r="BG66" s="39">
        <v>1.6203939692529916</v>
      </c>
      <c r="BH66" s="36">
        <f>+'OCT-DEC 2022'!BH66+'JUL-SEP 2022'!BH66+'JAN-MAR 2023'!BH66+'APR-JUN 2023'!BH66</f>
        <v>4881671.7146755056</v>
      </c>
      <c r="BI66" s="39">
        <v>2.9459968070138087</v>
      </c>
      <c r="BJ66" s="36">
        <f t="shared" ref="BJ66:BJ72" si="232">+BF66+BH66</f>
        <v>9705195.730093969</v>
      </c>
      <c r="BK66" s="40">
        <v>1.9888624321296218</v>
      </c>
      <c r="BL66" s="116">
        <f t="shared" ref="BL66:BL72" si="233">+AZ66+BF66</f>
        <v>10946019.956213616</v>
      </c>
      <c r="BM66" s="117">
        <f t="shared" ref="BM66:BM72" si="234">+BB66+BH66</f>
        <v>6599482.0962752495</v>
      </c>
      <c r="BN66" s="118">
        <f t="shared" ref="BN66:BN73" si="235">+BL66+BM66</f>
        <v>17545502.052488863</v>
      </c>
      <c r="BO66" s="32"/>
      <c r="BP66" s="35">
        <f>+'OCT-DEC 2022'!BP66+'JUL-SEP 2022'!BP66+'JAN-MAR 2023'!BP66+'APR-JUN 2023'!BP66</f>
        <v>5806113.2600000016</v>
      </c>
      <c r="BQ66" s="39">
        <v>24.079151280755621</v>
      </c>
      <c r="BR66" s="36">
        <f>+'OCT-DEC 2022'!BR66+'JUL-SEP 2022'!BR66+'JAN-MAR 2023'!BR66+'APR-JUN 2023'!BR66</f>
        <v>715532.40999999968</v>
      </c>
      <c r="BS66" s="39">
        <v>24.991996176700912</v>
      </c>
      <c r="BT66" s="36">
        <f t="shared" ref="BT66:BT72" si="236">+BP66+BR66</f>
        <v>6521645.6700000018</v>
      </c>
      <c r="BU66" s="40">
        <v>24.191702182642224</v>
      </c>
      <c r="BV66" s="38">
        <f>+'OCT-DEC 2022'!BV66+'JUL-SEP 2022'!BV66+'JAN-MAR 2023'!BV66+'APR-JUN 2023'!BV66</f>
        <v>1553347.2800000007</v>
      </c>
      <c r="BW66" s="39">
        <f t="shared" ref="BW66:BW73" si="237">+BV66/$BV$111</f>
        <v>1.2334692360711874</v>
      </c>
      <c r="BX66" s="36">
        <f>+'OCT-DEC 2022'!BX66+'JUL-SEP 2022'!BX66+'JAN-MAR 2023'!BX66+'APR-JUN 2023'!BX66</f>
        <v>1515159.2700000005</v>
      </c>
      <c r="BY66" s="39">
        <f t="shared" ref="BY66:BY73" si="238">+BX66/$BX$111</f>
        <v>1.7506941610376892</v>
      </c>
      <c r="BZ66" s="36">
        <f t="shared" ref="BZ66:BZ72" si="239">+BV66+BX66</f>
        <v>3068506.5500000012</v>
      </c>
      <c r="CA66" s="40">
        <f t="shared" ref="CA66:CA73" si="240">+BZ66/$BZ$111</f>
        <v>1.4441430792820391</v>
      </c>
      <c r="CB66" s="116">
        <f t="shared" ref="CB66:CB72" si="241">+BP66+BV66</f>
        <v>7359460.5400000028</v>
      </c>
      <c r="CC66" s="117">
        <f t="shared" ref="CC66:CC72" si="242">+BR66+BX66</f>
        <v>2230691.6800000002</v>
      </c>
      <c r="CD66" s="118">
        <f t="shared" ref="CD66:CD73" si="243">+CB66+CC66</f>
        <v>9590152.2200000025</v>
      </c>
      <c r="CE66" s="32"/>
      <c r="CF66" s="35">
        <f>+'OCT-DEC 2022'!CF66+'JUL-SEP 2022'!CF66+'JAN-MAR 2023'!CF66+'APR-JUN 2023'!CF66</f>
        <v>9097788.5600241311</v>
      </c>
      <c r="CG66" s="39">
        <f t="shared" ref="CG66:CG73" si="244">+CF66/$CF$111</f>
        <v>18.130055100913559</v>
      </c>
      <c r="CH66" s="36">
        <f>+'OCT-DEC 2022'!CH66+'JUL-SEP 2022'!CH66+'JAN-MAR 2023'!CH66+'APR-JUN 2023'!CH66</f>
        <v>2033546.3200721191</v>
      </c>
      <c r="CI66" s="39">
        <f t="shared" ref="CI66:CI73" si="245">+CH66/$CH$111</f>
        <v>19.251051471340578</v>
      </c>
      <c r="CJ66" s="36">
        <f t="shared" ref="CJ66:CJ72" si="246">+CF66+CH66</f>
        <v>11131334.880096249</v>
      </c>
      <c r="CK66" s="40">
        <f t="shared" ref="CK66:CK73" si="247">+CJ66/$CJ$111</f>
        <v>18.324994863848691</v>
      </c>
      <c r="CL66" s="38">
        <f>+'OCT-DEC 2022'!CL66+'JUL-SEP 2022'!CL66+'JAN-MAR 2023'!CL66+'APR-JUN 2023'!CL66</f>
        <v>3868902.4498334997</v>
      </c>
      <c r="CM66" s="39">
        <f t="shared" ref="CM66:CM73" si="248">+CL66/$CL$111</f>
        <v>1.53977403468519</v>
      </c>
      <c r="CN66" s="36">
        <f>+'OCT-DEC 2022'!CN66+'JUL-SEP 2022'!CN66+'JAN-MAR 2023'!CN66+'APR-JUN 2023'!CN66</f>
        <v>3873876.4286276223</v>
      </c>
      <c r="CO66" s="39">
        <f t="shared" ref="CO66:CO73" si="249">+CN66/$CN$111</f>
        <v>2.9436035207560471</v>
      </c>
      <c r="CP66" s="36">
        <f t="shared" ref="CP66:CP72" si="250">+CL66+CN66</f>
        <v>7742778.8784611225</v>
      </c>
      <c r="CQ66" s="40">
        <f t="shared" ref="CQ66:CQ73" si="251">+CP66/$CP$111</f>
        <v>2.022312909416736</v>
      </c>
      <c r="CR66" s="116">
        <f t="shared" ref="CR66:CR72" si="252">+CF66+CL66</f>
        <v>12966691.00985763</v>
      </c>
      <c r="CS66" s="117">
        <f t="shared" ref="CS66:CS72" si="253">+CH66+CN66</f>
        <v>5907422.7486997414</v>
      </c>
      <c r="CT66" s="118">
        <f t="shared" ref="CT66:CT73" si="254">+CR66+CS66</f>
        <v>18874113.758557372</v>
      </c>
      <c r="CU66" s="32"/>
      <c r="CV66" s="38">
        <f t="shared" ref="CV66:CV72" si="255">+D66+T66+AJ66+AZ66+BP66+CF66</f>
        <v>64040824.539615005</v>
      </c>
      <c r="CW66" s="39">
        <f>+CV66/$CV$111</f>
        <v>22.811252862586592</v>
      </c>
      <c r="CX66" s="39">
        <f t="shared" ref="CX66:CX72" si="256">+F66+V66+AL66+BB66+BR66+CH66</f>
        <v>12590188.75442636</v>
      </c>
      <c r="CY66" s="39">
        <f t="shared" ref="CY66:CY73" si="257">+CX66/$CX$111</f>
        <v>15.733991253114709</v>
      </c>
      <c r="CZ66" s="36">
        <f t="shared" ref="CZ66:CZ73" si="258">+CV66+CX66</f>
        <v>76631013.294041365</v>
      </c>
      <c r="DA66" s="40">
        <f t="shared" ref="DA66:DA73" si="259">+CZ66/$CZ$111</f>
        <v>21.24147335598045</v>
      </c>
      <c r="DB66" s="38">
        <f t="shared" ref="DB66:DB72" si="260">+J66+Z66+AP66+BF66+BV66+CL66</f>
        <v>22541133.296155505</v>
      </c>
      <c r="DC66" s="39">
        <f t="shared" ref="DC66:DC73" si="261">+DB66/$DB$111</f>
        <v>1.8102728280615432</v>
      </c>
      <c r="DD66" s="36">
        <f t="shared" ref="DD66:DD72" si="262">+L66+AB66+AR66+BH66+BX66+CN66</f>
        <v>17785300.46981566</v>
      </c>
      <c r="DE66" s="39">
        <f t="shared" ref="DE66:DE73" si="263">+DD66/$DD$111</f>
        <v>2.4811910092944331</v>
      </c>
      <c r="DF66" s="36">
        <f t="shared" ref="DF66:DF72" si="264">+DB66+DD66</f>
        <v>40326433.765971169</v>
      </c>
      <c r="DG66" s="40">
        <f t="shared" ref="DG66:DG73" si="265">+DF66/$DF$111</f>
        <v>2.0553908033352513</v>
      </c>
      <c r="DH66" s="152"/>
      <c r="DI66" s="161" t="s">
        <v>66</v>
      </c>
      <c r="DJ66" s="38">
        <f>+CZ66</f>
        <v>76631013.294041365</v>
      </c>
      <c r="DK66" s="36">
        <f t="shared" ref="DK66:DK72" si="266">+DF66</f>
        <v>40326433.765971169</v>
      </c>
      <c r="DL66" s="37">
        <f t="shared" ref="DL66:DL72" si="267">+DJ66+DK66</f>
        <v>116957447.06001253</v>
      </c>
      <c r="DM66"/>
    </row>
    <row r="67" spans="1:119" s="19" customFormat="1" ht="15.75">
      <c r="A67" s="26">
        <v>53</v>
      </c>
      <c r="B67" s="26" t="s">
        <v>67</v>
      </c>
      <c r="C67" s="34"/>
      <c r="D67" s="35">
        <f>+'JUL-SEP 2022'!D67+'OCT-DEC 2022'!D67+'JAN-MAR 2023'!D67+'APR-JUN 2023'!D67</f>
        <v>7277774.4894555975</v>
      </c>
      <c r="E67" s="39">
        <f t="shared" si="196"/>
        <v>16.521847038678388</v>
      </c>
      <c r="F67" s="36">
        <f>+'JUL-SEP 2022'!F67+'OCT-DEC 2022'!F67+'JAN-MAR 2023'!F67+'APR-JUN 2023'!F67</f>
        <v>517496.79401274951</v>
      </c>
      <c r="G67" s="39">
        <f t="shared" si="197"/>
        <v>4.1471738458984762</v>
      </c>
      <c r="H67" s="36">
        <f t="shared" si="198"/>
        <v>7795271.283468347</v>
      </c>
      <c r="I67" s="202">
        <f t="shared" si="199"/>
        <v>13.790179475670065</v>
      </c>
      <c r="J67" s="38">
        <f>+'JUL-SEP 2022'!J67+'OCT-DEC 2022'!J67+'JAN-MAR 2023'!J67+'APR-JUN 2023'!J67</f>
        <v>1295621.7245977595</v>
      </c>
      <c r="K67" s="39">
        <f t="shared" si="200"/>
        <v>0.90714185413280313</v>
      </c>
      <c r="L67" s="36">
        <f>+'JUL-SEP 2022'!L67+'OCT-DEC 2022'!L67+'JAN-MAR 2023'!L67+'APR-JUN 2023'!L67</f>
        <v>1391443.6636206065</v>
      </c>
      <c r="M67" s="39">
        <f t="shared" si="201"/>
        <v>1.1044825340392093</v>
      </c>
      <c r="N67" s="36">
        <f t="shared" si="202"/>
        <v>2687065.3882183661</v>
      </c>
      <c r="O67" s="40">
        <f t="shared" si="203"/>
        <v>0.99962961711745602</v>
      </c>
      <c r="P67" s="116">
        <f t="shared" si="204"/>
        <v>8573396.214053357</v>
      </c>
      <c r="Q67" s="117">
        <f t="shared" si="205"/>
        <v>1908940.4576333561</v>
      </c>
      <c r="R67" s="118">
        <f t="shared" si="206"/>
        <v>10482336.671686713</v>
      </c>
      <c r="S67" s="32"/>
      <c r="T67" s="38">
        <f>+'JUL-SEP 2022'!T67+'OCT-DEC 2022'!T67+'JAN-MAR 2023'!T67+'APR-JUN 2023'!T67</f>
        <v>11756421.836746488</v>
      </c>
      <c r="U67" s="39">
        <f t="shared" si="207"/>
        <v>14.912031351112068</v>
      </c>
      <c r="V67" s="36">
        <f>+'JUL-SEP 2022'!V67+'OCT-DEC 2022'!V67+'JAN-MAR 2023'!V67+'APR-JUN 2023'!V67</f>
        <v>3380569.1286945222</v>
      </c>
      <c r="W67" s="39">
        <f t="shared" si="208"/>
        <v>14.296700169562977</v>
      </c>
      <c r="X67" s="36">
        <f t="shared" si="209"/>
        <v>15136990.965441011</v>
      </c>
      <c r="Y67" s="40">
        <f t="shared" si="210"/>
        <v>14.770058404498066</v>
      </c>
      <c r="Z67" s="244">
        <f>+'OCT-DEC 2022'!Z67+'JUL-SEP 2022'!Z67+'JAN-MAR 2023'!Z67+'APR-JUN 2023'!Z67</f>
        <v>3106741.4821156072</v>
      </c>
      <c r="AA67" s="39">
        <f t="shared" si="211"/>
        <v>0.75337665034391155</v>
      </c>
      <c r="AB67" s="36">
        <f>+'OCT-DEC 2022'!AB67+'JUL-SEP 2022'!AB67+'JAN-MAR 2023'!AB67+'APR-JUN 2023'!AB67</f>
        <v>1476524.317493798</v>
      </c>
      <c r="AC67" s="39">
        <f t="shared" si="212"/>
        <v>0.80990293254840029</v>
      </c>
      <c r="AD67" s="36">
        <f t="shared" si="213"/>
        <v>4583265.799609405</v>
      </c>
      <c r="AE67" s="40">
        <f t="shared" si="214"/>
        <v>0.77070557082200319</v>
      </c>
      <c r="AF67" s="116">
        <f t="shared" si="215"/>
        <v>14863163.318862095</v>
      </c>
      <c r="AG67" s="117">
        <f t="shared" si="216"/>
        <v>4857093.4461883204</v>
      </c>
      <c r="AH67" s="118">
        <f t="shared" si="217"/>
        <v>19720256.765050415</v>
      </c>
      <c r="AI67" s="32"/>
      <c r="AJ67" s="35">
        <f>+'OCT-DEC 2022'!AJ67+'JUL-SEP 2022'!AJ67+'JAN-MAR 2023'!AJ67+'APR-JUN 2023'!AJ67</f>
        <v>2735426.2675277996</v>
      </c>
      <c r="AK67" s="39">
        <f t="shared" si="218"/>
        <v>11.295316240331001</v>
      </c>
      <c r="AL67" s="36">
        <f>+'OCT-DEC 2022'!AL67+'JUL-SEP 2022'!AL67+'JAN-MAR 2023'!AL67+'APR-JUN 2023'!AL67</f>
        <v>1167485.9414459008</v>
      </c>
      <c r="AM67" s="39">
        <f t="shared" si="219"/>
        <v>10.978968476541878</v>
      </c>
      <c r="AN67" s="36">
        <f t="shared" si="220"/>
        <v>3902912.2089737002</v>
      </c>
      <c r="AO67" s="40">
        <f t="shared" si="221"/>
        <v>11.198791803016482</v>
      </c>
      <c r="AP67" s="36">
        <f>+'OCT-DEC 2022'!AP67+'JUL-SEP 2022'!AP67+'JAN-MAR 2023'!AP67+'APR-JUN 2023'!AP67</f>
        <v>530469.24443346623</v>
      </c>
      <c r="AQ67" s="39">
        <f t="shared" si="222"/>
        <v>0.80913810802851294</v>
      </c>
      <c r="AR67" s="36">
        <f>+'OCT-DEC 2022'!AR67+'JUL-SEP 2022'!AR67+'JAN-MAR 2023'!AR67+'APR-JUN 2023'!AR67</f>
        <v>968104.91406709107</v>
      </c>
      <c r="AS67" s="39">
        <f t="shared" si="223"/>
        <v>1.5644428303635969</v>
      </c>
      <c r="AT67" s="36">
        <f t="shared" si="224"/>
        <v>1498574.1585005573</v>
      </c>
      <c r="AU67" s="40">
        <f t="shared" si="225"/>
        <v>1.1758912543918618</v>
      </c>
      <c r="AV67" s="116">
        <f t="shared" si="226"/>
        <v>3265895.5119612659</v>
      </c>
      <c r="AW67" s="117">
        <f t="shared" si="227"/>
        <v>2135590.855512992</v>
      </c>
      <c r="AX67" s="118">
        <f t="shared" si="228"/>
        <v>5401486.3674742579</v>
      </c>
      <c r="AY67" s="32"/>
      <c r="AZ67" s="35">
        <f>+'OCT-DEC 2022'!AZ67+'JUL-SEP 2022'!AZ67+'JAN-MAR 2023'!AZ67+'APR-JUN 2023'!AZ67</f>
        <v>4746567.3429650217</v>
      </c>
      <c r="BA67" s="39">
        <f t="shared" si="229"/>
        <v>10.716824584259083</v>
      </c>
      <c r="BB67" s="36">
        <f>+'OCT-DEC 2022'!BB67+'JUL-SEP 2022'!BB67+'JAN-MAR 2023'!BB67+'APR-JUN 2023'!BB67</f>
        <v>1330367.1848298726</v>
      </c>
      <c r="BC67" s="39">
        <f t="shared" si="230"/>
        <v>9.6598015192189521</v>
      </c>
      <c r="BD67" s="36">
        <f t="shared" si="231"/>
        <v>6076934.5277948938</v>
      </c>
      <c r="BE67" s="40">
        <v>6.1229586425500742</v>
      </c>
      <c r="BF67" s="38">
        <f>+'OCT-DEC 2022'!BF67+'JUL-SEP 2022'!BF67+'JAN-MAR 2023'!BF67+'APR-JUN 2023'!BF67</f>
        <v>3381354.3159235092</v>
      </c>
      <c r="BG67" s="39">
        <v>0.65981263687901226</v>
      </c>
      <c r="BH67" s="36">
        <f>+'OCT-DEC 2022'!BH67+'JUL-SEP 2022'!BH67+'JAN-MAR 2023'!BH67+'APR-JUN 2023'!BH67</f>
        <v>3417424.1242704596</v>
      </c>
      <c r="BI67" s="39">
        <v>1.1995884694442762</v>
      </c>
      <c r="BJ67" s="36">
        <f t="shared" si="232"/>
        <v>6798778.4401939688</v>
      </c>
      <c r="BK67" s="40">
        <v>0.80985031457381706</v>
      </c>
      <c r="BL67" s="116">
        <f t="shared" si="233"/>
        <v>8127921.6588885309</v>
      </c>
      <c r="BM67" s="117">
        <f t="shared" si="234"/>
        <v>4747791.3091003317</v>
      </c>
      <c r="BN67" s="118">
        <f t="shared" si="235"/>
        <v>12875712.967988864</v>
      </c>
      <c r="BO67" s="32"/>
      <c r="BP67" s="35">
        <f>+'OCT-DEC 2022'!BP67+'JUL-SEP 2022'!BP67+'JAN-MAR 2023'!BP67+'APR-JUN 2023'!BP67</f>
        <v>3999305.4400000004</v>
      </c>
      <c r="BQ67" s="39">
        <v>14.812577706948602</v>
      </c>
      <c r="BR67" s="36">
        <f>+'OCT-DEC 2022'!BR67+'JUL-SEP 2022'!BR67+'JAN-MAR 2023'!BR67+'APR-JUN 2023'!BR67</f>
        <v>511258.03999999992</v>
      </c>
      <c r="BS67" s="39">
        <v>15.368405730342248</v>
      </c>
      <c r="BT67" s="36">
        <f t="shared" si="236"/>
        <v>4510563.4800000004</v>
      </c>
      <c r="BU67" s="40">
        <v>14.881109552396476</v>
      </c>
      <c r="BV67" s="38">
        <f>+'OCT-DEC 2022'!BV67+'JUL-SEP 2022'!BV67+'JAN-MAR 2023'!BV67+'APR-JUN 2023'!BV67</f>
        <v>740969.29999999993</v>
      </c>
      <c r="BW67" s="39">
        <f t="shared" si="237"/>
        <v>0.58838280929889808</v>
      </c>
      <c r="BX67" s="36">
        <f>+'OCT-DEC 2022'!BX67+'JUL-SEP 2022'!BX67+'JAN-MAR 2023'!BX67+'APR-JUN 2023'!BX67</f>
        <v>812055.75000000023</v>
      </c>
      <c r="BY67" s="39">
        <f t="shared" si="238"/>
        <v>0.93829162921075704</v>
      </c>
      <c r="BZ67" s="36">
        <f t="shared" si="239"/>
        <v>1553025.0500000003</v>
      </c>
      <c r="CA67" s="40">
        <f t="shared" si="240"/>
        <v>0.73090617255131574</v>
      </c>
      <c r="CB67" s="116">
        <f t="shared" si="241"/>
        <v>4740274.74</v>
      </c>
      <c r="CC67" s="117">
        <f t="shared" si="242"/>
        <v>1323313.79</v>
      </c>
      <c r="CD67" s="118">
        <f t="shared" si="243"/>
        <v>6063588.5300000003</v>
      </c>
      <c r="CE67" s="32"/>
      <c r="CF67" s="35">
        <f>+'OCT-DEC 2022'!CF67+'JUL-SEP 2022'!CF67+'JAN-MAR 2023'!CF67+'APR-JUN 2023'!CF67</f>
        <v>6636671.1020243578</v>
      </c>
      <c r="CG67" s="39">
        <f t="shared" si="244"/>
        <v>13.225545084114724</v>
      </c>
      <c r="CH67" s="36">
        <f>+'OCT-DEC 2022'!CH67+'JUL-SEP 2022'!CH67+'JAN-MAR 2023'!CH67+'APR-JUN 2023'!CH67</f>
        <v>1483720.0724218925</v>
      </c>
      <c r="CI67" s="39">
        <f t="shared" si="245"/>
        <v>14.045990101785357</v>
      </c>
      <c r="CJ67" s="36">
        <f t="shared" si="246"/>
        <v>8120391.1744462503</v>
      </c>
      <c r="CK67" s="40">
        <f t="shared" si="247"/>
        <v>13.368219370548944</v>
      </c>
      <c r="CL67" s="38">
        <f>+'OCT-DEC 2022'!CL67+'JUL-SEP 2022'!CL67+'JAN-MAR 2023'!CL67+'APR-JUN 2023'!CL67</f>
        <v>2962421.2538468167</v>
      </c>
      <c r="CM67" s="39">
        <f t="shared" si="248"/>
        <v>1.1790060322325204</v>
      </c>
      <c r="CN67" s="36">
        <f>+'OCT-DEC 2022'!CN67+'JUL-SEP 2022'!CN67+'JAN-MAR 2023'!CN67+'APR-JUN 2023'!CN67</f>
        <v>2965794.8796643056</v>
      </c>
      <c r="CO67" s="39">
        <f t="shared" si="249"/>
        <v>2.2535887270706985</v>
      </c>
      <c r="CP67" s="36">
        <f t="shared" si="250"/>
        <v>5928216.1335111223</v>
      </c>
      <c r="CQ67" s="40">
        <f t="shared" si="251"/>
        <v>1.5483727747879155</v>
      </c>
      <c r="CR67" s="116">
        <f t="shared" si="252"/>
        <v>9599092.3558711745</v>
      </c>
      <c r="CS67" s="117">
        <f t="shared" si="253"/>
        <v>4449514.9520861981</v>
      </c>
      <c r="CT67" s="118">
        <f t="shared" si="254"/>
        <v>14048607.307957374</v>
      </c>
      <c r="CU67" s="32"/>
      <c r="CV67" s="38">
        <f t="shared" si="255"/>
        <v>37152166.478719264</v>
      </c>
      <c r="CW67" s="39">
        <f t="shared" ref="CW67:CW102" si="268">+CV67/$CV$111</f>
        <v>13.233550161658698</v>
      </c>
      <c r="CX67" s="39">
        <f t="shared" si="256"/>
        <v>8390897.1614049375</v>
      </c>
      <c r="CY67" s="39">
        <f t="shared" si="257"/>
        <v>10.48612575382676</v>
      </c>
      <c r="CZ67" s="36">
        <f t="shared" si="258"/>
        <v>45543063.640124202</v>
      </c>
      <c r="DA67" s="40">
        <f t="shared" si="259"/>
        <v>12.624154781164078</v>
      </c>
      <c r="DB67" s="38">
        <f t="shared" si="260"/>
        <v>12017577.320917159</v>
      </c>
      <c r="DC67" s="39">
        <f t="shared" si="261"/>
        <v>0.96512865601550757</v>
      </c>
      <c r="DD67" s="36">
        <f t="shared" si="262"/>
        <v>11031347.649116261</v>
      </c>
      <c r="DE67" s="39">
        <f t="shared" si="263"/>
        <v>1.538960820698029</v>
      </c>
      <c r="DF67" s="36">
        <f t="shared" si="264"/>
        <v>23048924.970033422</v>
      </c>
      <c r="DG67" s="40">
        <f t="shared" si="265"/>
        <v>1.1747765419849052</v>
      </c>
      <c r="DH67" s="152"/>
      <c r="DI67" s="161" t="s">
        <v>67</v>
      </c>
      <c r="DJ67" s="38">
        <f t="shared" ref="DJ67:DJ72" si="269">+CZ67</f>
        <v>45543063.640124202</v>
      </c>
      <c r="DK67" s="36">
        <f t="shared" si="266"/>
        <v>23048924.970033422</v>
      </c>
      <c r="DL67" s="37">
        <f t="shared" si="267"/>
        <v>68591988.610157624</v>
      </c>
      <c r="DM67"/>
    </row>
    <row r="68" spans="1:119" s="19" customFormat="1" ht="15.75">
      <c r="A68" s="26">
        <v>54</v>
      </c>
      <c r="B68" s="26" t="s">
        <v>68</v>
      </c>
      <c r="C68" s="34"/>
      <c r="D68" s="35">
        <f>+'JUL-SEP 2022'!D68+'OCT-DEC 2022'!D68+'JAN-MAR 2023'!D68+'APR-JUN 2023'!D68</f>
        <v>639809.06573808531</v>
      </c>
      <c r="E68" s="39">
        <f t="shared" si="196"/>
        <v>1.4524807732638476</v>
      </c>
      <c r="F68" s="36">
        <f>+'JUL-SEP 2022'!F68+'OCT-DEC 2022'!F68+'JAN-MAR 2023'!F68+'APR-JUN 2023'!F68</f>
        <v>20919.973505643822</v>
      </c>
      <c r="G68" s="39">
        <f t="shared" si="197"/>
        <v>0.16765082988583238</v>
      </c>
      <c r="H68" s="36">
        <f t="shared" si="198"/>
        <v>660729.03924372909</v>
      </c>
      <c r="I68" s="202">
        <f t="shared" si="199"/>
        <v>1.1688588766989088</v>
      </c>
      <c r="J68" s="38">
        <f>+'JUL-SEP 2022'!J68+'OCT-DEC 2022'!J68+'JAN-MAR 2023'!J68+'APR-JUN 2023'!J68</f>
        <v>108693.99327368529</v>
      </c>
      <c r="K68" s="39">
        <f t="shared" si="200"/>
        <v>7.6103131584954756E-2</v>
      </c>
      <c r="L68" s="36">
        <f>+'JUL-SEP 2022'!L68+'OCT-DEC 2022'!L68+'JAN-MAR 2023'!L68+'APR-JUN 2023'!L68</f>
        <v>98688.222441258418</v>
      </c>
      <c r="M68" s="39">
        <f t="shared" si="201"/>
        <v>7.8335487703558387E-2</v>
      </c>
      <c r="N68" s="36">
        <f t="shared" si="202"/>
        <v>207382.21571494371</v>
      </c>
      <c r="O68" s="40">
        <f t="shared" si="203"/>
        <v>7.7149371132181788E-2</v>
      </c>
      <c r="P68" s="116">
        <f t="shared" si="204"/>
        <v>748503.05901177065</v>
      </c>
      <c r="Q68" s="117">
        <f t="shared" si="205"/>
        <v>119608.19594690224</v>
      </c>
      <c r="R68" s="118">
        <f t="shared" si="206"/>
        <v>868111.25495867291</v>
      </c>
      <c r="S68" s="32"/>
      <c r="T68" s="38">
        <f>+'JUL-SEP 2022'!T68+'OCT-DEC 2022'!T68+'JAN-MAR 2023'!T68+'APR-JUN 2023'!T68</f>
        <v>9424256.2031795532</v>
      </c>
      <c r="U68" s="39">
        <f t="shared" si="207"/>
        <v>11.953875585125989</v>
      </c>
      <c r="V68" s="36">
        <f>+'JUL-SEP 2022'!V68+'OCT-DEC 2022'!V68+'JAN-MAR 2023'!V68+'APR-JUN 2023'!V68</f>
        <v>2902435.3338014847</v>
      </c>
      <c r="W68" s="39">
        <f t="shared" si="208"/>
        <v>12.274633693093422</v>
      </c>
      <c r="X68" s="36">
        <f t="shared" si="209"/>
        <v>12326691.536981039</v>
      </c>
      <c r="Y68" s="40">
        <f t="shared" si="210"/>
        <v>12.027882843499969</v>
      </c>
      <c r="Z68" s="244">
        <f>+'OCT-DEC 2022'!Z68+'JUL-SEP 2022'!Z68+'JAN-MAR 2023'!Z68+'APR-JUN 2023'!Z68</f>
        <v>4743221.2385263536</v>
      </c>
      <c r="AA68" s="39">
        <f t="shared" si="211"/>
        <v>1.1502186934741905</v>
      </c>
      <c r="AB68" s="36">
        <f>+'OCT-DEC 2022'!AB68+'JUL-SEP 2022'!AB68+'JAN-MAR 2023'!AB68+'APR-JUN 2023'!AB68</f>
        <v>2220671.3330699494</v>
      </c>
      <c r="AC68" s="39">
        <f t="shared" si="212"/>
        <v>1.2180823597489256</v>
      </c>
      <c r="AD68" s="36">
        <f t="shared" si="213"/>
        <v>6963892.571596303</v>
      </c>
      <c r="AE68" s="40">
        <f t="shared" si="214"/>
        <v>1.1710232472209299</v>
      </c>
      <c r="AF68" s="116">
        <f t="shared" si="215"/>
        <v>14167477.441705907</v>
      </c>
      <c r="AG68" s="117">
        <f t="shared" si="216"/>
        <v>5123106.6668714341</v>
      </c>
      <c r="AH68" s="118">
        <f t="shared" si="217"/>
        <v>19290584.108577341</v>
      </c>
      <c r="AI68" s="32"/>
      <c r="AJ68" s="35">
        <f>+'OCT-DEC 2022'!AJ68+'JUL-SEP 2022'!AJ68+'JAN-MAR 2023'!AJ68+'APR-JUN 2023'!AJ68</f>
        <v>314810.5774943853</v>
      </c>
      <c r="AK68" s="39">
        <f t="shared" si="218"/>
        <v>1.2999381744674181</v>
      </c>
      <c r="AL68" s="36">
        <f>+'OCT-DEC 2022'!AL68+'JUL-SEP 2022'!AL68+'JAN-MAR 2023'!AL68+'APR-JUN 2023'!AL68</f>
        <v>134279.88734325496</v>
      </c>
      <c r="AM68" s="39">
        <f t="shared" si="219"/>
        <v>1.2627600880138781</v>
      </c>
      <c r="AN68" s="36">
        <f t="shared" si="220"/>
        <v>449090.46483764029</v>
      </c>
      <c r="AO68" s="40">
        <f t="shared" si="221"/>
        <v>1.2885943488232117</v>
      </c>
      <c r="AP68" s="36">
        <f>+'OCT-DEC 2022'!AP68+'JUL-SEP 2022'!AP68+'JAN-MAR 2023'!AP68+'APR-JUN 2023'!AP68</f>
        <v>212226.92217566914</v>
      </c>
      <c r="AQ68" s="39">
        <f t="shared" si="222"/>
        <v>0.32371507318078524</v>
      </c>
      <c r="AR68" s="36">
        <f>+'OCT-DEC 2022'!AR68+'JUL-SEP 2022'!AR68+'JAN-MAR 2023'!AR68+'APR-JUN 2023'!AR68</f>
        <v>375113.73594852479</v>
      </c>
      <c r="AS68" s="39">
        <f t="shared" si="223"/>
        <v>0.60617809727893179</v>
      </c>
      <c r="AT68" s="36">
        <f t="shared" si="224"/>
        <v>587340.6581241939</v>
      </c>
      <c r="AU68" s="40">
        <f t="shared" si="225"/>
        <v>0.46087058109159512</v>
      </c>
      <c r="AV68" s="116">
        <f t="shared" si="226"/>
        <v>527037.49967005441</v>
      </c>
      <c r="AW68" s="117">
        <f t="shared" si="227"/>
        <v>509393.62329177978</v>
      </c>
      <c r="AX68" s="118">
        <f t="shared" si="228"/>
        <v>1036431.1229618342</v>
      </c>
      <c r="AY68" s="32"/>
      <c r="AZ68" s="35">
        <f>+'OCT-DEC 2022'!AZ68+'JUL-SEP 2022'!AZ68+'JAN-MAR 2023'!AZ68+'APR-JUN 2023'!AZ68</f>
        <v>4840588.8354225904</v>
      </c>
      <c r="BA68" s="39">
        <f t="shared" si="229"/>
        <v>10.929106801915049</v>
      </c>
      <c r="BB68" s="36">
        <f>+'OCT-DEC 2022'!BB68+'JUL-SEP 2022'!BB68+'JAN-MAR 2023'!BB68+'APR-JUN 2023'!BB68</f>
        <v>1356843.7293723035</v>
      </c>
      <c r="BC68" s="39">
        <f t="shared" si="230"/>
        <v>9.8520478164149772</v>
      </c>
      <c r="BD68" s="36">
        <f t="shared" si="231"/>
        <v>6197432.5647948943</v>
      </c>
      <c r="BE68" s="40">
        <v>7.3936958099728596</v>
      </c>
      <c r="BF68" s="38">
        <f>+'OCT-DEC 2022'!BF68+'JUL-SEP 2022'!BF68+'JAN-MAR 2023'!BF68+'APR-JUN 2023'!BF68</f>
        <v>3672053.2884314349</v>
      </c>
      <c r="BG68" s="39">
        <v>1.0218013612602757</v>
      </c>
      <c r="BH68" s="36">
        <f>+'OCT-DEC 2022'!BH68+'JUL-SEP 2022'!BH68+'JAN-MAR 2023'!BH68+'APR-JUN 2023'!BH68</f>
        <v>3714615.8412625343</v>
      </c>
      <c r="BI68" s="39">
        <v>1.8577109053688103</v>
      </c>
      <c r="BJ68" s="36">
        <f t="shared" si="232"/>
        <v>7386669.1296939692</v>
      </c>
      <c r="BK68" s="40">
        <v>1.2541532362320089</v>
      </c>
      <c r="BL68" s="116">
        <f t="shared" si="233"/>
        <v>8512642.1238540262</v>
      </c>
      <c r="BM68" s="117">
        <f t="shared" si="234"/>
        <v>5071459.5706348382</v>
      </c>
      <c r="BN68" s="118">
        <f t="shared" si="235"/>
        <v>13584101.694488864</v>
      </c>
      <c r="BO68" s="32"/>
      <c r="BP68" s="35">
        <f>+'OCT-DEC 2022'!BP68+'JUL-SEP 2022'!BP68+'JAN-MAR 2023'!BP68+'APR-JUN 2023'!BP68</f>
        <v>2602884.1499999994</v>
      </c>
      <c r="BQ68" s="39">
        <v>12.468196641660509</v>
      </c>
      <c r="BR68" s="36">
        <f>+'OCT-DEC 2022'!BR68+'JUL-SEP 2022'!BR68+'JAN-MAR 2023'!BR68+'APR-JUN 2023'!BR68</f>
        <v>386765.41000000027</v>
      </c>
      <c r="BS68" s="39">
        <v>13.478204201022619</v>
      </c>
      <c r="BT68" s="36">
        <f t="shared" si="236"/>
        <v>2989649.5599999996</v>
      </c>
      <c r="BU68" s="40">
        <v>12.592727394062619</v>
      </c>
      <c r="BV68" s="38">
        <f>+'OCT-DEC 2022'!BV68+'JUL-SEP 2022'!BV68+'JAN-MAR 2023'!BV68+'APR-JUN 2023'!BV68</f>
        <v>1127454.49</v>
      </c>
      <c r="BW68" s="39">
        <f t="shared" si="237"/>
        <v>0.8952797911908853</v>
      </c>
      <c r="BX68" s="36">
        <f>+'OCT-DEC 2022'!BX68+'JUL-SEP 2022'!BX68+'JAN-MAR 2023'!BX68+'APR-JUN 2023'!BX68</f>
        <v>1492969.06</v>
      </c>
      <c r="BY68" s="39">
        <f t="shared" si="238"/>
        <v>1.7250544333546707</v>
      </c>
      <c r="BZ68" s="36">
        <f t="shared" si="239"/>
        <v>2620423.5499999998</v>
      </c>
      <c r="CA68" s="40">
        <f t="shared" si="240"/>
        <v>1.2332600477975746</v>
      </c>
      <c r="CB68" s="116">
        <f t="shared" si="241"/>
        <v>3730338.6399999997</v>
      </c>
      <c r="CC68" s="117">
        <f t="shared" si="242"/>
        <v>1879734.4700000002</v>
      </c>
      <c r="CD68" s="118">
        <f t="shared" si="243"/>
        <v>5610073.1099999994</v>
      </c>
      <c r="CE68" s="32"/>
      <c r="CF68" s="35">
        <f>+'OCT-DEC 2022'!CF68+'JUL-SEP 2022'!CF68+'JAN-MAR 2023'!CF68+'APR-JUN 2023'!CF68</f>
        <v>6674714.0239228047</v>
      </c>
      <c r="CG68" s="39">
        <f t="shared" si="244"/>
        <v>13.301356943850534</v>
      </c>
      <c r="CH68" s="36">
        <f>+'OCT-DEC 2022'!CH68+'JUL-SEP 2022'!CH68+'JAN-MAR 2023'!CH68+'APR-JUN 2023'!CH68</f>
        <v>1492238.361923445</v>
      </c>
      <c r="CI68" s="39">
        <f t="shared" si="245"/>
        <v>14.126630521933913</v>
      </c>
      <c r="CJ68" s="36">
        <f t="shared" si="246"/>
        <v>8166952.3858462498</v>
      </c>
      <c r="CK68" s="40">
        <f t="shared" si="247"/>
        <v>13.444870910454119</v>
      </c>
      <c r="CL68" s="38">
        <f>+'OCT-DEC 2022'!CL68+'JUL-SEP 2022'!CL68+'JAN-MAR 2023'!CL68+'APR-JUN 2023'!CL68</f>
        <v>3131515.4131989046</v>
      </c>
      <c r="CM68" s="39">
        <f t="shared" si="248"/>
        <v>1.2463033599277353</v>
      </c>
      <c r="CN68" s="36">
        <f>+'OCT-DEC 2022'!CN68+'JUL-SEP 2022'!CN68+'JAN-MAR 2023'!CN68+'APR-JUN 2023'!CN68</f>
        <v>3135226.9857122176</v>
      </c>
      <c r="CO68" s="39">
        <f t="shared" si="249"/>
        <v>2.3823333974494676</v>
      </c>
      <c r="CP68" s="36">
        <f t="shared" si="250"/>
        <v>6266742.3989111222</v>
      </c>
      <c r="CQ68" s="40">
        <f t="shared" si="251"/>
        <v>1.6367914223356963</v>
      </c>
      <c r="CR68" s="116">
        <f t="shared" si="252"/>
        <v>9806229.4371217098</v>
      </c>
      <c r="CS68" s="117">
        <f t="shared" si="253"/>
        <v>4627465.3476356622</v>
      </c>
      <c r="CT68" s="118">
        <f t="shared" si="254"/>
        <v>14433694.784757372</v>
      </c>
      <c r="CU68" s="32"/>
      <c r="CV68" s="38">
        <f t="shared" si="255"/>
        <v>24497062.855757419</v>
      </c>
      <c r="CW68" s="39">
        <f t="shared" si="268"/>
        <v>8.7258198065155561</v>
      </c>
      <c r="CX68" s="39">
        <f t="shared" si="256"/>
        <v>6293482.6959461318</v>
      </c>
      <c r="CY68" s="39">
        <f t="shared" si="257"/>
        <v>7.8649815043346329</v>
      </c>
      <c r="CZ68" s="36">
        <f t="shared" si="258"/>
        <v>30790545.55170355</v>
      </c>
      <c r="DA68" s="40">
        <f t="shared" si="259"/>
        <v>8.5348806552120795</v>
      </c>
      <c r="DB68" s="38">
        <f t="shared" si="260"/>
        <v>12995165.345606048</v>
      </c>
      <c r="DC68" s="39">
        <f t="shared" si="261"/>
        <v>1.0436385079773201</v>
      </c>
      <c r="DD68" s="36">
        <f t="shared" si="262"/>
        <v>11037285.178434484</v>
      </c>
      <c r="DE68" s="39">
        <f t="shared" si="263"/>
        <v>1.5397891533082539</v>
      </c>
      <c r="DF68" s="36">
        <f t="shared" si="264"/>
        <v>24032450.524040531</v>
      </c>
      <c r="DG68" s="40">
        <f t="shared" si="265"/>
        <v>1.2249056803630489</v>
      </c>
      <c r="DH68" s="152"/>
      <c r="DI68" s="161" t="s">
        <v>68</v>
      </c>
      <c r="DJ68" s="38">
        <f t="shared" si="269"/>
        <v>30790545.55170355</v>
      </c>
      <c r="DK68" s="36">
        <f t="shared" si="266"/>
        <v>24032450.524040531</v>
      </c>
      <c r="DL68" s="37">
        <f t="shared" si="267"/>
        <v>54822996.075744078</v>
      </c>
      <c r="DM68"/>
    </row>
    <row r="69" spans="1:119" s="19" customFormat="1" ht="15.75">
      <c r="A69" s="26">
        <v>55</v>
      </c>
      <c r="B69" s="26" t="s">
        <v>69</v>
      </c>
      <c r="C69" s="34"/>
      <c r="D69" s="35">
        <f>+'JUL-SEP 2022'!D69+'OCT-DEC 2022'!D69+'JAN-MAR 2023'!D69+'APR-JUN 2023'!D69</f>
        <v>1343026.5750559592</v>
      </c>
      <c r="E69" s="39">
        <f t="shared" si="196"/>
        <v>3.0489100306836399</v>
      </c>
      <c r="F69" s="36">
        <f>+'JUL-SEP 2022'!F69+'OCT-DEC 2022'!F69+'JAN-MAR 2023'!F69+'APR-JUN 2023'!F69</f>
        <v>44440.055989012988</v>
      </c>
      <c r="G69" s="39">
        <f t="shared" si="197"/>
        <v>0.35613870470346914</v>
      </c>
      <c r="H69" s="36">
        <f t="shared" si="198"/>
        <v>1387466.6310449722</v>
      </c>
      <c r="I69" s="202">
        <f t="shared" si="199"/>
        <v>2.4544898006552049</v>
      </c>
      <c r="J69" s="38">
        <f>+'JUL-SEP 2022'!J69+'OCT-DEC 2022'!J69+'JAN-MAR 2023'!J69+'APR-JUN 2023'!J69</f>
        <v>238546.7654681243</v>
      </c>
      <c r="K69" s="39">
        <f t="shared" si="200"/>
        <v>0.16702078316209135</v>
      </c>
      <c r="L69" s="36">
        <f>+'JUL-SEP 2022'!L69+'OCT-DEC 2022'!L69+'JAN-MAR 2023'!L69+'APR-JUN 2023'!L69</f>
        <v>225686.3744985786</v>
      </c>
      <c r="M69" s="39">
        <f t="shared" si="201"/>
        <v>0.1791424729016392</v>
      </c>
      <c r="N69" s="36">
        <f t="shared" si="202"/>
        <v>464233.1399667029</v>
      </c>
      <c r="O69" s="40">
        <f t="shared" si="203"/>
        <v>0.17270186203613047</v>
      </c>
      <c r="P69" s="116">
        <f t="shared" si="204"/>
        <v>1581573.3405240835</v>
      </c>
      <c r="Q69" s="117">
        <f t="shared" si="205"/>
        <v>270126.4304875916</v>
      </c>
      <c r="R69" s="118">
        <f t="shared" si="206"/>
        <v>1851699.771011675</v>
      </c>
      <c r="S69" s="32"/>
      <c r="T69" s="38">
        <f>+'JUL-SEP 2022'!T69+'OCT-DEC 2022'!T69+'JAN-MAR 2023'!T69+'APR-JUN 2023'!T69</f>
        <v>7268932.0019137962</v>
      </c>
      <c r="U69" s="39">
        <f t="shared" si="207"/>
        <v>9.2200282881000977</v>
      </c>
      <c r="V69" s="36">
        <f>+'JUL-SEP 2022'!V69+'OCT-DEC 2022'!V69+'JAN-MAR 2023'!V69+'APR-JUN 2023'!V69</f>
        <v>1977559.6992521305</v>
      </c>
      <c r="W69" s="39">
        <f t="shared" si="208"/>
        <v>8.3632598569392052</v>
      </c>
      <c r="X69" s="36">
        <f t="shared" si="209"/>
        <v>9246491.7011659257</v>
      </c>
      <c r="Y69" s="40">
        <f t="shared" si="210"/>
        <v>9.0223494732031408</v>
      </c>
      <c r="Z69" s="244">
        <f>+'OCT-DEC 2022'!Z69+'JUL-SEP 2022'!Z69+'JAN-MAR 2023'!Z69+'APR-JUN 2023'!Z69</f>
        <v>2157743.2490143362</v>
      </c>
      <c r="AA69" s="39">
        <f t="shared" si="211"/>
        <v>0.52324707112019631</v>
      </c>
      <c r="AB69" s="36">
        <f>+'OCT-DEC 2022'!AB69+'JUL-SEP 2022'!AB69+'JAN-MAR 2023'!AB69+'APR-JUN 2023'!AB69</f>
        <v>1070148.6874216734</v>
      </c>
      <c r="AC69" s="39">
        <f t="shared" si="212"/>
        <v>0.58699782315591642</v>
      </c>
      <c r="AD69" s="36">
        <f t="shared" si="213"/>
        <v>3227891.9364360096</v>
      </c>
      <c r="AE69" s="40">
        <f t="shared" si="214"/>
        <v>0.54279075362259543</v>
      </c>
      <c r="AF69" s="116">
        <f t="shared" si="215"/>
        <v>9426675.2509281319</v>
      </c>
      <c r="AG69" s="117">
        <f t="shared" si="216"/>
        <v>3047708.3866738039</v>
      </c>
      <c r="AH69" s="118">
        <f t="shared" si="217"/>
        <v>12474383.637601936</v>
      </c>
      <c r="AI69" s="32"/>
      <c r="AJ69" s="35">
        <f>+'OCT-DEC 2022'!AJ69+'JUL-SEP 2022'!AJ69+'JAN-MAR 2023'!AJ69+'APR-JUN 2023'!AJ69</f>
        <v>350278.85284852539</v>
      </c>
      <c r="AK69" s="39">
        <f t="shared" si="218"/>
        <v>1.4463962937667638</v>
      </c>
      <c r="AL69" s="36">
        <f>+'OCT-DEC 2022'!AL69+'JUL-SEP 2022'!AL69+'JAN-MAR 2023'!AL69+'APR-JUN 2023'!AL69</f>
        <v>149519.97398372649</v>
      </c>
      <c r="AM69" s="39">
        <f t="shared" si="219"/>
        <v>1.4060769579354824</v>
      </c>
      <c r="AN69" s="36">
        <f t="shared" si="220"/>
        <v>499798.82683225186</v>
      </c>
      <c r="AO69" s="40">
        <f t="shared" si="221"/>
        <v>1.4340940060647909</v>
      </c>
      <c r="AP69" s="36">
        <f>+'OCT-DEC 2022'!AP69+'JUL-SEP 2022'!AP69+'JAN-MAR 2023'!AP69+'APR-JUN 2023'!AP69</f>
        <v>140587.71119664039</v>
      </c>
      <c r="AQ69" s="39">
        <f t="shared" si="222"/>
        <v>0.21444197914093438</v>
      </c>
      <c r="AR69" s="36">
        <f>+'OCT-DEC 2022'!AR69+'JUL-SEP 2022'!AR69+'JAN-MAR 2023'!AR69+'APR-JUN 2023'!AR69</f>
        <v>260005.46019546018</v>
      </c>
      <c r="AS69" s="39">
        <f t="shared" si="223"/>
        <v>0.42016487278153197</v>
      </c>
      <c r="AT69" s="36">
        <f t="shared" si="224"/>
        <v>400593.17139210057</v>
      </c>
      <c r="AU69" s="40">
        <f t="shared" si="225"/>
        <v>0.31433479894007932</v>
      </c>
      <c r="AV69" s="116">
        <f t="shared" si="226"/>
        <v>490866.56404516578</v>
      </c>
      <c r="AW69" s="117">
        <f t="shared" si="227"/>
        <v>409525.4341791867</v>
      </c>
      <c r="AX69" s="118">
        <f t="shared" si="228"/>
        <v>900391.99822435249</v>
      </c>
      <c r="AY69" s="32"/>
      <c r="AZ69" s="35">
        <f>+'OCT-DEC 2022'!AZ69+'JUL-SEP 2022'!AZ69+'JAN-MAR 2023'!AZ69+'APR-JUN 2023'!AZ69</f>
        <v>4769977.0998288849</v>
      </c>
      <c r="BA69" s="39">
        <f t="shared" si="229"/>
        <v>10.7696792558023</v>
      </c>
      <c r="BB69" s="36">
        <f>+'OCT-DEC 2022'!BB69+'JUL-SEP 2022'!BB69+'JAN-MAR 2023'!BB69+'APR-JUN 2023'!BB69</f>
        <v>1336868.6175660086</v>
      </c>
      <c r="BC69" s="39">
        <f t="shared" si="230"/>
        <v>9.7070084486575023</v>
      </c>
      <c r="BD69" s="36">
        <f t="shared" si="231"/>
        <v>6106845.717394894</v>
      </c>
      <c r="BE69" s="40">
        <v>6.1488771797056092</v>
      </c>
      <c r="BF69" s="38">
        <f>+'OCT-DEC 2022'!BF69+'JUL-SEP 2022'!BF69+'JAN-MAR 2023'!BF69+'APR-JUN 2023'!BF69</f>
        <v>3516005.4055683729</v>
      </c>
      <c r="BG69" s="39">
        <v>0.6939620364086635</v>
      </c>
      <c r="BH69" s="36">
        <f>+'OCT-DEC 2022'!BH69+'JUL-SEP 2022'!BH69+'JAN-MAR 2023'!BH69+'APR-JUN 2023'!BH69</f>
        <v>3552631.0490255961</v>
      </c>
      <c r="BI69" s="39">
        <v>1.2616746187911354</v>
      </c>
      <c r="BJ69" s="36">
        <f t="shared" si="232"/>
        <v>7068636.4545939695</v>
      </c>
      <c r="BK69" s="40">
        <v>0.85176509523399124</v>
      </c>
      <c r="BL69" s="116">
        <f t="shared" si="233"/>
        <v>8285982.5053972583</v>
      </c>
      <c r="BM69" s="117">
        <f t="shared" si="234"/>
        <v>4889499.6665916052</v>
      </c>
      <c r="BN69" s="118">
        <f t="shared" si="235"/>
        <v>13175482.171988863</v>
      </c>
      <c r="BO69" s="32"/>
      <c r="BP69" s="35">
        <f>+'OCT-DEC 2022'!BP69+'JUL-SEP 2022'!BP69+'JAN-MAR 2023'!BP69+'APR-JUN 2023'!BP69</f>
        <v>2653361.92</v>
      </c>
      <c r="BQ69" s="39">
        <v>9.213006504191446</v>
      </c>
      <c r="BR69" s="36">
        <f>+'OCT-DEC 2022'!BR69+'JUL-SEP 2022'!BR69+'JAN-MAR 2023'!BR69+'APR-JUN 2023'!BR69</f>
        <v>331187.81000000006</v>
      </c>
      <c r="BS69" s="39">
        <v>9.1961207333364037</v>
      </c>
      <c r="BT69" s="36">
        <f t="shared" si="236"/>
        <v>2984549.73</v>
      </c>
      <c r="BU69" s="40">
        <v>9.2109245418041592</v>
      </c>
      <c r="BV69" s="38">
        <f>+'OCT-DEC 2022'!BV69+'JUL-SEP 2022'!BV69+'JAN-MAR 2023'!BV69+'APR-JUN 2023'!BV69</f>
        <v>181769.13999999987</v>
      </c>
      <c r="BW69" s="39">
        <f t="shared" si="237"/>
        <v>0.14433774413736797</v>
      </c>
      <c r="BX69" s="36">
        <f>+'OCT-DEC 2022'!BX69+'JUL-SEP 2022'!BX69+'JAN-MAR 2023'!BX69+'APR-JUN 2023'!BX69</f>
        <v>542947.18000000017</v>
      </c>
      <c r="BY69" s="39">
        <f t="shared" si="238"/>
        <v>0.6273495312330295</v>
      </c>
      <c r="BZ69" s="36">
        <f t="shared" si="239"/>
        <v>724716.32000000007</v>
      </c>
      <c r="CA69" s="40">
        <f t="shared" si="240"/>
        <v>0.34107603843007844</v>
      </c>
      <c r="CB69" s="116">
        <f t="shared" si="241"/>
        <v>2835131.0599999996</v>
      </c>
      <c r="CC69" s="117">
        <f t="shared" si="242"/>
        <v>874134.99000000022</v>
      </c>
      <c r="CD69" s="118">
        <f t="shared" si="243"/>
        <v>3709266.05</v>
      </c>
      <c r="CE69" s="32"/>
      <c r="CF69" s="35">
        <f>+'OCT-DEC 2022'!CF69+'JUL-SEP 2022'!CF69+'JAN-MAR 2023'!CF69+'APR-JUN 2023'!CF69</f>
        <v>6684744.4311091211</v>
      </c>
      <c r="CG69" s="39">
        <f t="shared" si="244"/>
        <v>13.32134551951073</v>
      </c>
      <c r="CH69" s="36">
        <f>+'OCT-DEC 2022'!CH69+'JUL-SEP 2022'!CH69+'JAN-MAR 2023'!CH69+'APR-JUN 2023'!CH69</f>
        <v>1494920.9683871288</v>
      </c>
      <c r="CI69" s="39">
        <f t="shared" si="245"/>
        <v>14.152026056129513</v>
      </c>
      <c r="CJ69" s="36">
        <f t="shared" si="246"/>
        <v>8179665.3994962499</v>
      </c>
      <c r="CK69" s="40">
        <f t="shared" si="247"/>
        <v>13.465799748940224</v>
      </c>
      <c r="CL69" s="38">
        <f>+'OCT-DEC 2022'!CL69+'JUL-SEP 2022'!CL69+'JAN-MAR 2023'!CL69+'APR-JUN 2023'!CL69</f>
        <v>3039555.650680522</v>
      </c>
      <c r="CM69" s="39">
        <f t="shared" si="248"/>
        <v>1.2097045424600796</v>
      </c>
      <c r="CN69" s="36">
        <f>+'OCT-DEC 2022'!CN69+'JUL-SEP 2022'!CN69+'JAN-MAR 2023'!CN69+'APR-JUN 2023'!CN69</f>
        <v>3044110.1801806004</v>
      </c>
      <c r="CO69" s="39">
        <f t="shared" si="249"/>
        <v>2.3130973868269162</v>
      </c>
      <c r="CP69" s="36">
        <f t="shared" si="250"/>
        <v>6083665.8308611223</v>
      </c>
      <c r="CQ69" s="40">
        <f t="shared" si="251"/>
        <v>1.588974209318138</v>
      </c>
      <c r="CR69" s="116">
        <f t="shared" si="252"/>
        <v>9724300.0817896426</v>
      </c>
      <c r="CS69" s="117">
        <f t="shared" si="253"/>
        <v>4539031.1485677287</v>
      </c>
      <c r="CT69" s="118">
        <f t="shared" si="254"/>
        <v>14263331.230357371</v>
      </c>
      <c r="CU69" s="32"/>
      <c r="CV69" s="38">
        <f t="shared" si="255"/>
        <v>23070320.880756289</v>
      </c>
      <c r="CW69" s="39">
        <f t="shared" si="268"/>
        <v>8.2176162942187325</v>
      </c>
      <c r="CX69" s="39">
        <f t="shared" si="256"/>
        <v>5334497.1251780074</v>
      </c>
      <c r="CY69" s="39">
        <f t="shared" si="257"/>
        <v>6.6665347711969645</v>
      </c>
      <c r="CZ69" s="36">
        <f t="shared" si="258"/>
        <v>28404818.005934298</v>
      </c>
      <c r="DA69" s="40">
        <f t="shared" si="259"/>
        <v>7.8735770143005919</v>
      </c>
      <c r="DB69" s="38">
        <f t="shared" si="260"/>
        <v>9274207.921927996</v>
      </c>
      <c r="DC69" s="39">
        <f t="shared" si="261"/>
        <v>0.74480933954295803</v>
      </c>
      <c r="DD69" s="36">
        <f t="shared" si="262"/>
        <v>8695528.9313219078</v>
      </c>
      <c r="DE69" s="39">
        <f t="shared" si="263"/>
        <v>1.2130955134591084</v>
      </c>
      <c r="DF69" s="36">
        <f t="shared" si="264"/>
        <v>17969736.853249904</v>
      </c>
      <c r="DG69" s="40">
        <f t="shared" si="265"/>
        <v>0.91589630962337332</v>
      </c>
      <c r="DH69" s="152"/>
      <c r="DI69" s="161" t="s">
        <v>69</v>
      </c>
      <c r="DJ69" s="38">
        <f t="shared" si="269"/>
        <v>28404818.005934298</v>
      </c>
      <c r="DK69" s="36">
        <f t="shared" si="266"/>
        <v>17969736.853249904</v>
      </c>
      <c r="DL69" s="37">
        <f t="shared" si="267"/>
        <v>46374554.859184206</v>
      </c>
      <c r="DM69"/>
    </row>
    <row r="70" spans="1:119" s="19" customFormat="1" ht="15.75">
      <c r="A70" s="26">
        <v>56</v>
      </c>
      <c r="B70" s="26" t="s">
        <v>70</v>
      </c>
      <c r="C70" s="34"/>
      <c r="D70" s="35">
        <f>+'JUL-SEP 2022'!D70+'OCT-DEC 2022'!D70+'JAN-MAR 2023'!D70+'APR-JUN 2023'!D70</f>
        <v>767264.52485177002</v>
      </c>
      <c r="E70" s="39">
        <f t="shared" si="196"/>
        <v>1.7418274138847976</v>
      </c>
      <c r="F70" s="36">
        <f>+'JUL-SEP 2022'!F70+'OCT-DEC 2022'!F70+'JAN-MAR 2023'!F70+'APR-JUN 2023'!F70</f>
        <v>64613.839442237375</v>
      </c>
      <c r="G70" s="39">
        <f t="shared" si="197"/>
        <v>0.51780963306089267</v>
      </c>
      <c r="H70" s="36">
        <f t="shared" si="198"/>
        <v>831878.36429400742</v>
      </c>
      <c r="I70" s="202">
        <f t="shared" si="199"/>
        <v>1.4716295980448655</v>
      </c>
      <c r="J70" s="38">
        <f>+'JUL-SEP 2022'!J70+'OCT-DEC 2022'!J70+'JAN-MAR 2023'!J70+'APR-JUN 2023'!J70</f>
        <v>241597.47323582042</v>
      </c>
      <c r="K70" s="39">
        <f t="shared" si="200"/>
        <v>0.16915676517618142</v>
      </c>
      <c r="L70" s="36">
        <f>+'JUL-SEP 2022'!L70+'OCT-DEC 2022'!L70+'JAN-MAR 2023'!L70+'APR-JUN 2023'!L70</f>
        <v>260298.09339191369</v>
      </c>
      <c r="M70" s="39">
        <f t="shared" si="201"/>
        <v>0.2066161249008098</v>
      </c>
      <c r="N70" s="36">
        <f t="shared" si="202"/>
        <v>501895.56662773411</v>
      </c>
      <c r="O70" s="40">
        <f t="shared" si="203"/>
        <v>0.18671286352048339</v>
      </c>
      <c r="P70" s="116">
        <f t="shared" si="204"/>
        <v>1008861.9980875904</v>
      </c>
      <c r="Q70" s="117">
        <f t="shared" si="205"/>
        <v>324911.93283415108</v>
      </c>
      <c r="R70" s="118">
        <f t="shared" si="206"/>
        <v>1333773.9309217415</v>
      </c>
      <c r="S70" s="32"/>
      <c r="T70" s="38">
        <f>+'JUL-SEP 2022'!T70+'OCT-DEC 2022'!T70+'JAN-MAR 2023'!T70+'APR-JUN 2023'!T70</f>
        <v>1920031.0153311137</v>
      </c>
      <c r="U70" s="39">
        <f t="shared" si="207"/>
        <v>2.4353976995137065</v>
      </c>
      <c r="V70" s="36">
        <f>+'JUL-SEP 2022'!V70+'OCT-DEC 2022'!V70+'JAN-MAR 2023'!V70+'APR-JUN 2023'!V70</f>
        <v>529523.74589859345</v>
      </c>
      <c r="W70" s="39">
        <f t="shared" si="208"/>
        <v>2.2393987342301527</v>
      </c>
      <c r="X70" s="36">
        <f t="shared" si="209"/>
        <v>2449554.7612297069</v>
      </c>
      <c r="Y70" s="40">
        <f t="shared" si="210"/>
        <v>2.3901756281007986</v>
      </c>
      <c r="Z70" s="244">
        <f>+'OCT-DEC 2022'!Z70+'JUL-SEP 2022'!Z70+'JAN-MAR 2023'!Z70+'APR-JUN 2023'!Z70</f>
        <v>1235525.2631378188</v>
      </c>
      <c r="AA70" s="39">
        <f t="shared" si="211"/>
        <v>0.29961163151695175</v>
      </c>
      <c r="AB70" s="36">
        <f>+'OCT-DEC 2022'!AB70+'JUL-SEP 2022'!AB70+'JAN-MAR 2023'!AB70+'APR-JUN 2023'!AB70</f>
        <v>621229.04609984567</v>
      </c>
      <c r="AC70" s="39">
        <f t="shared" si="212"/>
        <v>0.34075647807447895</v>
      </c>
      <c r="AD70" s="36">
        <f t="shared" si="213"/>
        <v>1856754.3092376646</v>
      </c>
      <c r="AE70" s="40">
        <f t="shared" si="214"/>
        <v>0.31222515829197212</v>
      </c>
      <c r="AF70" s="116">
        <f t="shared" si="215"/>
        <v>3155556.2784689325</v>
      </c>
      <c r="AG70" s="117">
        <f t="shared" si="216"/>
        <v>1150752.791998439</v>
      </c>
      <c r="AH70" s="118">
        <f t="shared" si="217"/>
        <v>4306309.0704673715</v>
      </c>
      <c r="AI70" s="32"/>
      <c r="AJ70" s="35">
        <f>+'OCT-DEC 2022'!AJ70+'JUL-SEP 2022'!AJ70+'JAN-MAR 2023'!AJ70+'APR-JUN 2023'!AJ70</f>
        <v>799778.47221366456</v>
      </c>
      <c r="AK70" s="39">
        <f t="shared" si="218"/>
        <v>3.3025020169988233</v>
      </c>
      <c r="AL70" s="36">
        <f>+'OCT-DEC 2022'!AL70+'JUL-SEP 2022'!AL70+'JAN-MAR 2023'!AL70+'APR-JUN 2023'!AL70</f>
        <v>341854.13353155396</v>
      </c>
      <c r="AM70" s="39">
        <f t="shared" si="219"/>
        <v>3.2147759749211384</v>
      </c>
      <c r="AN70" s="36">
        <f t="shared" si="220"/>
        <v>1141632.6057452185</v>
      </c>
      <c r="AO70" s="40">
        <f t="shared" si="221"/>
        <v>3.2757349340014454</v>
      </c>
      <c r="AP70" s="36">
        <f>+'OCT-DEC 2022'!AP70+'JUL-SEP 2022'!AP70+'JAN-MAR 2023'!AP70+'APR-JUN 2023'!AP70</f>
        <v>361754.61064445798</v>
      </c>
      <c r="AQ70" s="39">
        <f t="shared" si="222"/>
        <v>0.55179342497048567</v>
      </c>
      <c r="AR70" s="36">
        <f>+'OCT-DEC 2022'!AR70+'JUL-SEP 2022'!AR70+'JAN-MAR 2023'!AR70+'APR-JUN 2023'!AR70</f>
        <v>662384.80050255568</v>
      </c>
      <c r="AS70" s="39">
        <f t="shared" si="223"/>
        <v>1.0704037723913775</v>
      </c>
      <c r="AT70" s="36">
        <f t="shared" si="224"/>
        <v>1024139.4111470137</v>
      </c>
      <c r="AU70" s="40">
        <f t="shared" si="225"/>
        <v>0.80361493624765235</v>
      </c>
      <c r="AV70" s="116">
        <f t="shared" si="226"/>
        <v>1161533.0828581224</v>
      </c>
      <c r="AW70" s="117">
        <f t="shared" si="227"/>
        <v>1004238.9340341096</v>
      </c>
      <c r="AX70" s="118">
        <f t="shared" si="228"/>
        <v>2165772.016892232</v>
      </c>
      <c r="AY70" s="32"/>
      <c r="AZ70" s="35">
        <f>+'OCT-DEC 2022'!AZ70+'JUL-SEP 2022'!AZ70+'JAN-MAR 2023'!AZ70+'APR-JUN 2023'!AZ70</f>
        <v>3957896.5003352966</v>
      </c>
      <c r="BA70" s="39">
        <f t="shared" si="229"/>
        <v>8.9361594289001243</v>
      </c>
      <c r="BB70" s="36">
        <f>+'OCT-DEC 2022'!BB70+'JUL-SEP 2022'!BB70+'JAN-MAR 2023'!BB70+'APR-JUN 2023'!BB70</f>
        <v>1110535.3506647034</v>
      </c>
      <c r="BC70" s="39">
        <f t="shared" si="230"/>
        <v>8.0636016806661495</v>
      </c>
      <c r="BD70" s="36">
        <f t="shared" si="231"/>
        <v>5068431.8509999998</v>
      </c>
      <c r="BE70" s="40">
        <v>7.2364404936901963</v>
      </c>
      <c r="BF70" s="38">
        <f>+'OCT-DEC 2022'!BF70+'JUL-SEP 2022'!BF70+'JAN-MAR 2023'!BF70+'APR-JUN 2023'!BF70</f>
        <v>3274731.5714547113</v>
      </c>
      <c r="BG70" s="39">
        <v>0.38144788525477585</v>
      </c>
      <c r="BH70" s="36">
        <f>+'OCT-DEC 2022'!BH70+'JUL-SEP 2022'!BH70+'JAN-MAR 2023'!BH70+'APR-JUN 2023'!BH70</f>
        <v>3299287.3700452889</v>
      </c>
      <c r="BI70" s="39">
        <v>0.69350063831747655</v>
      </c>
      <c r="BJ70" s="36">
        <f t="shared" si="232"/>
        <v>6574018.9415000007</v>
      </c>
      <c r="BK70" s="40">
        <v>0.46818698612427812</v>
      </c>
      <c r="BL70" s="116">
        <f t="shared" si="233"/>
        <v>7232628.0717900079</v>
      </c>
      <c r="BM70" s="117">
        <f t="shared" si="234"/>
        <v>4409822.7207099926</v>
      </c>
      <c r="BN70" s="118">
        <f t="shared" si="235"/>
        <v>11642450.7925</v>
      </c>
      <c r="BO70" s="32"/>
      <c r="BP70" s="35">
        <f>+'OCT-DEC 2022'!BP70+'JUL-SEP 2022'!BP70+'JAN-MAR 2023'!BP70+'APR-JUN 2023'!BP70</f>
        <v>376025.54999999993</v>
      </c>
      <c r="BQ70" s="39">
        <v>1.0361508661458132</v>
      </c>
      <c r="BR70" s="36">
        <f>+'OCT-DEC 2022'!BR70+'JUL-SEP 2022'!BR70+'JAN-MAR 2023'!BR70+'APR-JUN 2023'!BR70</f>
        <v>47141.440000000002</v>
      </c>
      <c r="BS70" s="39">
        <v>1.080898475286747</v>
      </c>
      <c r="BT70" s="36">
        <f t="shared" si="236"/>
        <v>423166.98999999993</v>
      </c>
      <c r="BU70" s="40">
        <v>1.0416681054801755</v>
      </c>
      <c r="BV70" s="38">
        <f>+'OCT-DEC 2022'!BV70+'JUL-SEP 2022'!BV70+'JAN-MAR 2023'!BV70+'APR-JUN 2023'!BV70</f>
        <v>1354327.52</v>
      </c>
      <c r="BW70" s="39">
        <f t="shared" si="237"/>
        <v>1.0754332614433684</v>
      </c>
      <c r="BX70" s="36">
        <f>+'OCT-DEC 2022'!BX70+'JUL-SEP 2022'!BX70+'JAN-MAR 2023'!BX70+'APR-JUN 2023'!BX70</f>
        <v>1882256.4600000004</v>
      </c>
      <c r="BY70" s="39">
        <f t="shared" si="238"/>
        <v>2.1748574287490388</v>
      </c>
      <c r="BZ70" s="36">
        <f t="shared" si="239"/>
        <v>3236583.9800000004</v>
      </c>
      <c r="CA70" s="40">
        <f t="shared" si="240"/>
        <v>1.5232460087895581</v>
      </c>
      <c r="CB70" s="116">
        <f t="shared" si="241"/>
        <v>1730353.0699999998</v>
      </c>
      <c r="CC70" s="117">
        <f t="shared" si="242"/>
        <v>1929397.9000000004</v>
      </c>
      <c r="CD70" s="118">
        <f t="shared" si="243"/>
        <v>3659750.97</v>
      </c>
      <c r="CE70" s="32"/>
      <c r="CF70" s="35">
        <f>+'OCT-DEC 2022'!CF70+'JUL-SEP 2022'!CF70+'JAN-MAR 2023'!CF70+'APR-JUN 2023'!CF70</f>
        <v>8163285.1162732653</v>
      </c>
      <c r="CG70" s="39">
        <f t="shared" si="244"/>
        <v>16.26777848111578</v>
      </c>
      <c r="CH70" s="36">
        <f>+'OCT-DEC 2022'!CH70+'JUL-SEP 2022'!CH70+'JAN-MAR 2023'!CH70+'APR-JUN 2023'!CH70</f>
        <v>1821711.6447267334</v>
      </c>
      <c r="CI70" s="39">
        <f t="shared" si="245"/>
        <v>17.245667970489652</v>
      </c>
      <c r="CJ70" s="36">
        <f t="shared" si="246"/>
        <v>9984996.7609999981</v>
      </c>
      <c r="CK70" s="40">
        <f t="shared" si="247"/>
        <v>16.43783214967733</v>
      </c>
      <c r="CL70" s="38">
        <f>+'OCT-DEC 2022'!CL70+'JUL-SEP 2022'!CL70+'JAN-MAR 2023'!CL70+'APR-JUN 2023'!CL70</f>
        <v>3012711.7468579132</v>
      </c>
      <c r="CM70" s="39">
        <f t="shared" si="248"/>
        <v>1.1990210096929461</v>
      </c>
      <c r="CN70" s="36">
        <f>+'OCT-DEC 2022'!CN70+'JUL-SEP 2022'!CN70+'JAN-MAR 2023'!CN70+'APR-JUN 2023'!CN70</f>
        <v>3039293.0466420874</v>
      </c>
      <c r="CO70" s="39">
        <f t="shared" si="249"/>
        <v>2.3094370400127713</v>
      </c>
      <c r="CP70" s="36">
        <f t="shared" si="250"/>
        <v>6052004.7935000006</v>
      </c>
      <c r="CQ70" s="40">
        <f t="shared" si="251"/>
        <v>1.5807047590876742</v>
      </c>
      <c r="CR70" s="116">
        <f t="shared" si="252"/>
        <v>11175996.863131179</v>
      </c>
      <c r="CS70" s="117">
        <f t="shared" si="253"/>
        <v>4861004.6913688211</v>
      </c>
      <c r="CT70" s="118">
        <f t="shared" si="254"/>
        <v>16037001.554499999</v>
      </c>
      <c r="CU70" s="32"/>
      <c r="CV70" s="38">
        <f t="shared" si="255"/>
        <v>15984281.179005109</v>
      </c>
      <c r="CW70" s="39">
        <f t="shared" si="268"/>
        <v>5.6935787823190518</v>
      </c>
      <c r="CX70" s="39">
        <f t="shared" si="256"/>
        <v>3915380.1542638214</v>
      </c>
      <c r="CY70" s="39">
        <f t="shared" si="257"/>
        <v>4.8930606443964102</v>
      </c>
      <c r="CZ70" s="36">
        <f t="shared" si="258"/>
        <v>19899661.333268929</v>
      </c>
      <c r="DA70" s="40">
        <f t="shared" si="259"/>
        <v>5.516019008932175</v>
      </c>
      <c r="DB70" s="38">
        <f t="shared" si="260"/>
        <v>9480648.1853307206</v>
      </c>
      <c r="DC70" s="39">
        <f t="shared" si="261"/>
        <v>0.76138850592939511</v>
      </c>
      <c r="DD70" s="36">
        <f t="shared" si="262"/>
        <v>9764748.8166816924</v>
      </c>
      <c r="DE70" s="39">
        <f t="shared" si="263"/>
        <v>1.3622601998255806</v>
      </c>
      <c r="DF70" s="36">
        <f t="shared" si="264"/>
        <v>19245397.002012413</v>
      </c>
      <c r="DG70" s="40">
        <f t="shared" si="265"/>
        <v>0.98091520400823351</v>
      </c>
      <c r="DH70" s="152"/>
      <c r="DI70" s="161" t="s">
        <v>70</v>
      </c>
      <c r="DJ70" s="38">
        <f t="shared" si="269"/>
        <v>19899661.333268929</v>
      </c>
      <c r="DK70" s="36">
        <f t="shared" si="266"/>
        <v>19245397.002012413</v>
      </c>
      <c r="DL70" s="37">
        <f t="shared" si="267"/>
        <v>39145058.335281342</v>
      </c>
      <c r="DM70"/>
    </row>
    <row r="71" spans="1:119" s="19" customFormat="1" ht="15.75">
      <c r="A71" s="26">
        <v>57</v>
      </c>
      <c r="B71" s="26" t="s">
        <v>71</v>
      </c>
      <c r="C71" s="34"/>
      <c r="D71" s="35">
        <f>+'JUL-SEP 2022'!D71+'OCT-DEC 2022'!D71+'JAN-MAR 2023'!D71+'APR-JUN 2023'!D71</f>
        <v>0</v>
      </c>
      <c r="E71" s="39">
        <f t="shared" si="196"/>
        <v>0</v>
      </c>
      <c r="F71" s="36">
        <f>+'JUL-SEP 2022'!F71+'OCT-DEC 2022'!F71+'JAN-MAR 2023'!F71+'APR-JUN 2023'!F71</f>
        <v>0</v>
      </c>
      <c r="G71" s="39">
        <f t="shared" si="197"/>
        <v>0</v>
      </c>
      <c r="H71" s="36">
        <f t="shared" si="198"/>
        <v>0</v>
      </c>
      <c r="I71" s="202">
        <f t="shared" si="199"/>
        <v>0</v>
      </c>
      <c r="J71" s="38">
        <f>+'JUL-SEP 2022'!J71+'OCT-DEC 2022'!J71+'JAN-MAR 2023'!J71+'APR-JUN 2023'!J71</f>
        <v>0</v>
      </c>
      <c r="K71" s="39">
        <f t="shared" si="200"/>
        <v>0</v>
      </c>
      <c r="L71" s="36">
        <f>+'JUL-SEP 2022'!L71+'OCT-DEC 2022'!L71+'JAN-MAR 2023'!L71+'APR-JUN 2023'!L71</f>
        <v>0</v>
      </c>
      <c r="M71" s="39">
        <f t="shared" si="201"/>
        <v>0</v>
      </c>
      <c r="N71" s="36">
        <f t="shared" si="202"/>
        <v>0</v>
      </c>
      <c r="O71" s="40">
        <f t="shared" si="203"/>
        <v>0</v>
      </c>
      <c r="P71" s="116">
        <f t="shared" si="204"/>
        <v>0</v>
      </c>
      <c r="Q71" s="117">
        <f t="shared" si="205"/>
        <v>0</v>
      </c>
      <c r="R71" s="118">
        <f t="shared" si="206"/>
        <v>0</v>
      </c>
      <c r="S71" s="32"/>
      <c r="T71" s="38">
        <f>+'JUL-SEP 2022'!T71+'OCT-DEC 2022'!T71+'JAN-MAR 2023'!T71+'APR-JUN 2023'!T71</f>
        <v>0</v>
      </c>
      <c r="U71" s="39">
        <f t="shared" si="207"/>
        <v>0</v>
      </c>
      <c r="V71" s="36">
        <f>+'JUL-SEP 2022'!V71+'OCT-DEC 2022'!V71+'JAN-MAR 2023'!V71+'APR-JUN 2023'!V71</f>
        <v>0</v>
      </c>
      <c r="W71" s="39">
        <f t="shared" si="208"/>
        <v>0</v>
      </c>
      <c r="X71" s="36">
        <f t="shared" si="209"/>
        <v>0</v>
      </c>
      <c r="Y71" s="40">
        <f t="shared" si="210"/>
        <v>0</v>
      </c>
      <c r="Z71" s="244">
        <f>+'OCT-DEC 2022'!Z71+'JUL-SEP 2022'!Z71+'JAN-MAR 2023'!Z71+'APR-JUN 2023'!Z71</f>
        <v>0</v>
      </c>
      <c r="AA71" s="39">
        <f t="shared" si="211"/>
        <v>0</v>
      </c>
      <c r="AB71" s="36">
        <f>+'OCT-DEC 2022'!AB71+'JUL-SEP 2022'!AB71+'JAN-MAR 2023'!AB71+'APR-JUN 2023'!AB71</f>
        <v>0</v>
      </c>
      <c r="AC71" s="39">
        <f t="shared" si="212"/>
        <v>0</v>
      </c>
      <c r="AD71" s="36">
        <f t="shared" si="213"/>
        <v>0</v>
      </c>
      <c r="AE71" s="40">
        <f t="shared" si="214"/>
        <v>0</v>
      </c>
      <c r="AF71" s="116">
        <f t="shared" si="215"/>
        <v>0</v>
      </c>
      <c r="AG71" s="117">
        <f t="shared" si="216"/>
        <v>0</v>
      </c>
      <c r="AH71" s="118">
        <f t="shared" si="217"/>
        <v>0</v>
      </c>
      <c r="AI71" s="32"/>
      <c r="AJ71" s="35">
        <f>+'OCT-DEC 2022'!AJ71+'JUL-SEP 2022'!AJ71+'JAN-MAR 2023'!AJ71+'APR-JUN 2023'!AJ71</f>
        <v>0</v>
      </c>
      <c r="AK71" s="39">
        <f t="shared" si="218"/>
        <v>0</v>
      </c>
      <c r="AL71" s="36">
        <f>+'OCT-DEC 2022'!AL71+'JUL-SEP 2022'!AL71+'JAN-MAR 2023'!AL71+'APR-JUN 2023'!AL71</f>
        <v>0</v>
      </c>
      <c r="AM71" s="39">
        <f t="shared" si="219"/>
        <v>0</v>
      </c>
      <c r="AN71" s="36">
        <f t="shared" si="220"/>
        <v>0</v>
      </c>
      <c r="AO71" s="40">
        <f t="shared" si="221"/>
        <v>0</v>
      </c>
      <c r="AP71" s="36">
        <f>+'OCT-DEC 2022'!AP71+'JUL-SEP 2022'!AP71+'JAN-MAR 2023'!AP71+'APR-JUN 2023'!AP71</f>
        <v>0</v>
      </c>
      <c r="AQ71" s="39">
        <f t="shared" si="222"/>
        <v>0</v>
      </c>
      <c r="AR71" s="36">
        <f>+'OCT-DEC 2022'!AR71+'JUL-SEP 2022'!AR71+'JAN-MAR 2023'!AR71+'APR-JUN 2023'!AR71</f>
        <v>0</v>
      </c>
      <c r="AS71" s="39">
        <f t="shared" si="223"/>
        <v>0</v>
      </c>
      <c r="AT71" s="36">
        <f t="shared" si="224"/>
        <v>0</v>
      </c>
      <c r="AU71" s="40">
        <f t="shared" si="225"/>
        <v>0</v>
      </c>
      <c r="AV71" s="116">
        <f t="shared" si="226"/>
        <v>0</v>
      </c>
      <c r="AW71" s="117">
        <f t="shared" si="227"/>
        <v>0</v>
      </c>
      <c r="AX71" s="118">
        <f t="shared" si="228"/>
        <v>0</v>
      </c>
      <c r="AY71" s="32"/>
      <c r="AZ71" s="35">
        <f>+'OCT-DEC 2022'!AZ71+'JUL-SEP 2022'!AZ71+'JAN-MAR 2023'!AZ71+'APR-JUN 2023'!AZ71</f>
        <v>0</v>
      </c>
      <c r="BA71" s="39">
        <f t="shared" si="229"/>
        <v>0</v>
      </c>
      <c r="BB71" s="36">
        <f>+'OCT-DEC 2022'!BB71+'JUL-SEP 2022'!BB71+'JAN-MAR 2023'!BB71+'APR-JUN 2023'!BB71</f>
        <v>0</v>
      </c>
      <c r="BC71" s="39">
        <f t="shared" si="230"/>
        <v>0</v>
      </c>
      <c r="BD71" s="36">
        <f t="shared" si="231"/>
        <v>0</v>
      </c>
      <c r="BE71" s="40">
        <v>0</v>
      </c>
      <c r="BF71" s="38">
        <f>+'OCT-DEC 2022'!BF71+'JUL-SEP 2022'!BF71+'JAN-MAR 2023'!BF71+'APR-JUN 2023'!BF71</f>
        <v>0</v>
      </c>
      <c r="BG71" s="39">
        <v>0</v>
      </c>
      <c r="BH71" s="36">
        <f>+'OCT-DEC 2022'!BH71+'JUL-SEP 2022'!BH71+'JAN-MAR 2023'!BH71+'APR-JUN 2023'!BH71</f>
        <v>0</v>
      </c>
      <c r="BI71" s="39">
        <v>0</v>
      </c>
      <c r="BJ71" s="36">
        <f t="shared" si="232"/>
        <v>0</v>
      </c>
      <c r="BK71" s="40">
        <v>0</v>
      </c>
      <c r="BL71" s="116">
        <f t="shared" si="233"/>
        <v>0</v>
      </c>
      <c r="BM71" s="117">
        <f t="shared" si="234"/>
        <v>0</v>
      </c>
      <c r="BN71" s="118">
        <f t="shared" si="235"/>
        <v>0</v>
      </c>
      <c r="BO71" s="32"/>
      <c r="BP71" s="35">
        <f>+'OCT-DEC 2022'!BP71+'JUL-SEP 2022'!BP71+'JAN-MAR 2023'!BP71+'APR-JUN 2023'!BP71</f>
        <v>0</v>
      </c>
      <c r="BQ71" s="39">
        <v>0</v>
      </c>
      <c r="BR71" s="36">
        <f>+'OCT-DEC 2022'!BR71+'JUL-SEP 2022'!BR71+'JAN-MAR 2023'!BR71+'APR-JUN 2023'!BR71</f>
        <v>0</v>
      </c>
      <c r="BS71" s="39">
        <v>0</v>
      </c>
      <c r="BT71" s="36">
        <f t="shared" si="236"/>
        <v>0</v>
      </c>
      <c r="BU71" s="40">
        <v>0</v>
      </c>
      <c r="BV71" s="38">
        <f>+'OCT-DEC 2022'!BV71+'JUL-SEP 2022'!BV71+'JAN-MAR 2023'!BV71+'APR-JUN 2023'!BV71</f>
        <v>0</v>
      </c>
      <c r="BW71" s="39">
        <f t="shared" si="237"/>
        <v>0</v>
      </c>
      <c r="BX71" s="36">
        <f>+'OCT-DEC 2022'!BX71+'JUL-SEP 2022'!BX71+'JAN-MAR 2023'!BX71+'APR-JUN 2023'!BX71</f>
        <v>0</v>
      </c>
      <c r="BY71" s="39">
        <f t="shared" si="238"/>
        <v>0</v>
      </c>
      <c r="BZ71" s="36">
        <f t="shared" si="239"/>
        <v>0</v>
      </c>
      <c r="CA71" s="40">
        <f t="shared" si="240"/>
        <v>0</v>
      </c>
      <c r="CB71" s="116">
        <f t="shared" si="241"/>
        <v>0</v>
      </c>
      <c r="CC71" s="117">
        <f t="shared" si="242"/>
        <v>0</v>
      </c>
      <c r="CD71" s="118">
        <f t="shared" si="243"/>
        <v>0</v>
      </c>
      <c r="CE71" s="32"/>
      <c r="CF71" s="35">
        <f>+'OCT-DEC 2022'!CF71+'JUL-SEP 2022'!CF71+'JAN-MAR 2023'!CF71+'APR-JUN 2023'!CF71</f>
        <v>0</v>
      </c>
      <c r="CG71" s="39">
        <f t="shared" si="244"/>
        <v>0</v>
      </c>
      <c r="CH71" s="36">
        <f>+'OCT-DEC 2022'!CH71+'JUL-SEP 2022'!CH71+'JAN-MAR 2023'!CH71+'APR-JUN 2023'!CH71</f>
        <v>0</v>
      </c>
      <c r="CI71" s="39">
        <f t="shared" si="245"/>
        <v>0</v>
      </c>
      <c r="CJ71" s="36">
        <f t="shared" si="246"/>
        <v>0</v>
      </c>
      <c r="CK71" s="40">
        <f t="shared" si="247"/>
        <v>0</v>
      </c>
      <c r="CL71" s="38">
        <f>+'OCT-DEC 2022'!CL71+'JUL-SEP 2022'!CL71+'JAN-MAR 2023'!CL71+'APR-JUN 2023'!CL71</f>
        <v>0</v>
      </c>
      <c r="CM71" s="39">
        <f t="shared" si="248"/>
        <v>0</v>
      </c>
      <c r="CN71" s="36">
        <f>+'OCT-DEC 2022'!CN71+'JUL-SEP 2022'!CN71+'JAN-MAR 2023'!CN71+'APR-JUN 2023'!CN71</f>
        <v>0</v>
      </c>
      <c r="CO71" s="39">
        <f t="shared" si="249"/>
        <v>0</v>
      </c>
      <c r="CP71" s="36">
        <f t="shared" si="250"/>
        <v>0</v>
      </c>
      <c r="CQ71" s="40">
        <f t="shared" si="251"/>
        <v>0</v>
      </c>
      <c r="CR71" s="116">
        <f t="shared" si="252"/>
        <v>0</v>
      </c>
      <c r="CS71" s="117">
        <f t="shared" si="253"/>
        <v>0</v>
      </c>
      <c r="CT71" s="118">
        <f t="shared" si="254"/>
        <v>0</v>
      </c>
      <c r="CU71" s="32"/>
      <c r="CV71" s="38">
        <f t="shared" si="255"/>
        <v>0</v>
      </c>
      <c r="CW71" s="39">
        <f t="shared" si="268"/>
        <v>0</v>
      </c>
      <c r="CX71" s="39">
        <f t="shared" si="256"/>
        <v>0</v>
      </c>
      <c r="CY71" s="39">
        <f t="shared" si="257"/>
        <v>0</v>
      </c>
      <c r="CZ71" s="36">
        <f t="shared" si="258"/>
        <v>0</v>
      </c>
      <c r="DA71" s="40">
        <f t="shared" si="259"/>
        <v>0</v>
      </c>
      <c r="DB71" s="38">
        <f t="shared" si="260"/>
        <v>0</v>
      </c>
      <c r="DC71" s="39">
        <f t="shared" si="261"/>
        <v>0</v>
      </c>
      <c r="DD71" s="36">
        <f t="shared" si="262"/>
        <v>0</v>
      </c>
      <c r="DE71" s="39">
        <f t="shared" si="263"/>
        <v>0</v>
      </c>
      <c r="DF71" s="36">
        <f t="shared" si="264"/>
        <v>0</v>
      </c>
      <c r="DG71" s="40">
        <f t="shared" si="265"/>
        <v>0</v>
      </c>
      <c r="DH71" s="152"/>
      <c r="DI71" s="161" t="s">
        <v>71</v>
      </c>
      <c r="DJ71" s="38">
        <f t="shared" si="269"/>
        <v>0</v>
      </c>
      <c r="DK71" s="36">
        <f t="shared" si="266"/>
        <v>0</v>
      </c>
      <c r="DL71" s="37">
        <f t="shared" si="267"/>
        <v>0</v>
      </c>
      <c r="DM71"/>
    </row>
    <row r="72" spans="1:119" s="19" customFormat="1" ht="15.75">
      <c r="A72" s="26">
        <v>58</v>
      </c>
      <c r="B72" s="26" t="s">
        <v>72</v>
      </c>
      <c r="C72" s="34"/>
      <c r="D72" s="35">
        <f>+'JUL-SEP 2022'!D72+'OCT-DEC 2022'!D72+'JAN-MAR 2023'!D72+'APR-JUN 2023'!D72</f>
        <v>0</v>
      </c>
      <c r="E72" s="39">
        <f t="shared" si="196"/>
        <v>0</v>
      </c>
      <c r="F72" s="36">
        <f>+'JUL-SEP 2022'!F72+'OCT-DEC 2022'!F72+'JAN-MAR 2023'!F72+'APR-JUN 2023'!F72</f>
        <v>0</v>
      </c>
      <c r="G72" s="39">
        <f t="shared" si="197"/>
        <v>0</v>
      </c>
      <c r="H72" s="36">
        <f t="shared" si="198"/>
        <v>0</v>
      </c>
      <c r="I72" s="202">
        <f t="shared" si="199"/>
        <v>0</v>
      </c>
      <c r="J72" s="38">
        <f>+'JUL-SEP 2022'!J72+'OCT-DEC 2022'!J72+'JAN-MAR 2023'!J72+'APR-JUN 2023'!J72</f>
        <v>0</v>
      </c>
      <c r="K72" s="39">
        <f t="shared" si="200"/>
        <v>0</v>
      </c>
      <c r="L72" s="36">
        <f>+'JUL-SEP 2022'!L72+'OCT-DEC 2022'!L72+'JAN-MAR 2023'!L72+'APR-JUN 2023'!L72</f>
        <v>0</v>
      </c>
      <c r="M72" s="39">
        <f t="shared" si="201"/>
        <v>0</v>
      </c>
      <c r="N72" s="36">
        <f t="shared" si="202"/>
        <v>0</v>
      </c>
      <c r="O72" s="40">
        <f t="shared" si="203"/>
        <v>0</v>
      </c>
      <c r="P72" s="116">
        <f t="shared" si="204"/>
        <v>0</v>
      </c>
      <c r="Q72" s="117">
        <f t="shared" si="205"/>
        <v>0</v>
      </c>
      <c r="R72" s="118">
        <f t="shared" si="206"/>
        <v>0</v>
      </c>
      <c r="S72" s="32"/>
      <c r="T72" s="38">
        <f>+'JUL-SEP 2022'!T72+'OCT-DEC 2022'!T72+'JAN-MAR 2023'!T72+'APR-JUN 2023'!T72</f>
        <v>0</v>
      </c>
      <c r="U72" s="39">
        <f t="shared" si="207"/>
        <v>0</v>
      </c>
      <c r="V72" s="36">
        <f>+'JUL-SEP 2022'!V72+'OCT-DEC 2022'!V72+'JAN-MAR 2023'!V72+'APR-JUN 2023'!V72</f>
        <v>0</v>
      </c>
      <c r="W72" s="39">
        <f t="shared" si="208"/>
        <v>0</v>
      </c>
      <c r="X72" s="36">
        <f t="shared" si="209"/>
        <v>0</v>
      </c>
      <c r="Y72" s="40">
        <f t="shared" si="210"/>
        <v>0</v>
      </c>
      <c r="Z72" s="244">
        <f>+'OCT-DEC 2022'!Z72+'JUL-SEP 2022'!Z72+'JAN-MAR 2023'!Z72+'APR-JUN 2023'!Z72</f>
        <v>0</v>
      </c>
      <c r="AA72" s="39">
        <f t="shared" si="211"/>
        <v>0</v>
      </c>
      <c r="AB72" s="36">
        <f>+'OCT-DEC 2022'!AB72+'JUL-SEP 2022'!AB72+'JAN-MAR 2023'!AB72+'APR-JUN 2023'!AB72</f>
        <v>0</v>
      </c>
      <c r="AC72" s="39">
        <f t="shared" si="212"/>
        <v>0</v>
      </c>
      <c r="AD72" s="36">
        <f t="shared" si="213"/>
        <v>0</v>
      </c>
      <c r="AE72" s="40">
        <f t="shared" si="214"/>
        <v>0</v>
      </c>
      <c r="AF72" s="116">
        <f t="shared" si="215"/>
        <v>0</v>
      </c>
      <c r="AG72" s="117">
        <f t="shared" si="216"/>
        <v>0</v>
      </c>
      <c r="AH72" s="118">
        <f t="shared" si="217"/>
        <v>0</v>
      </c>
      <c r="AI72" s="32"/>
      <c r="AJ72" s="35">
        <f>+'OCT-DEC 2022'!AJ72+'JUL-SEP 2022'!AJ72+'JAN-MAR 2023'!AJ72+'APR-JUN 2023'!AJ72</f>
        <v>0</v>
      </c>
      <c r="AK72" s="39">
        <f t="shared" si="218"/>
        <v>0</v>
      </c>
      <c r="AL72" s="36">
        <f>+'OCT-DEC 2022'!AL72+'JUL-SEP 2022'!AL72+'JAN-MAR 2023'!AL72+'APR-JUN 2023'!AL72</f>
        <v>0</v>
      </c>
      <c r="AM72" s="39">
        <f t="shared" si="219"/>
        <v>0</v>
      </c>
      <c r="AN72" s="36">
        <f t="shared" si="220"/>
        <v>0</v>
      </c>
      <c r="AO72" s="40">
        <f t="shared" si="221"/>
        <v>0</v>
      </c>
      <c r="AP72" s="36">
        <f>+'OCT-DEC 2022'!AP72+'JUL-SEP 2022'!AP72+'JAN-MAR 2023'!AP72+'APR-JUN 2023'!AP72</f>
        <v>0</v>
      </c>
      <c r="AQ72" s="39">
        <f t="shared" si="222"/>
        <v>0</v>
      </c>
      <c r="AR72" s="36">
        <f>+'OCT-DEC 2022'!AR72+'JUL-SEP 2022'!AR72+'JAN-MAR 2023'!AR72+'APR-JUN 2023'!AR72</f>
        <v>0</v>
      </c>
      <c r="AS72" s="39">
        <f t="shared" si="223"/>
        <v>0</v>
      </c>
      <c r="AT72" s="36">
        <f t="shared" si="224"/>
        <v>0</v>
      </c>
      <c r="AU72" s="40">
        <f t="shared" si="225"/>
        <v>0</v>
      </c>
      <c r="AV72" s="116">
        <f t="shared" si="226"/>
        <v>0</v>
      </c>
      <c r="AW72" s="117">
        <f t="shared" si="227"/>
        <v>0</v>
      </c>
      <c r="AX72" s="118">
        <f t="shared" si="228"/>
        <v>0</v>
      </c>
      <c r="AY72" s="32"/>
      <c r="AZ72" s="35">
        <f>+'OCT-DEC 2022'!AZ72+'JUL-SEP 2022'!AZ72+'JAN-MAR 2023'!AZ72+'APR-JUN 2023'!AZ72</f>
        <v>4396578.3460117998</v>
      </c>
      <c r="BA72" s="39">
        <f t="shared" si="229"/>
        <v>9.9266175955543812</v>
      </c>
      <c r="BB72" s="36">
        <f>+'OCT-DEC 2022'!BB72+'JUL-SEP 2022'!BB72+'JAN-MAR 2023'!BB72+'APR-JUN 2023'!BB72</f>
        <v>1241758.3339882002</v>
      </c>
      <c r="BC72" s="39">
        <f t="shared" si="230"/>
        <v>9.0164122942463809</v>
      </c>
      <c r="BD72" s="36">
        <f t="shared" si="231"/>
        <v>5638336.6799999997</v>
      </c>
      <c r="BE72" s="40">
        <v>11.440481248885627</v>
      </c>
      <c r="BF72" s="38">
        <f>+'OCT-DEC 2022'!BF72+'JUL-SEP 2022'!BF72+'JAN-MAR 2023'!BF72+'APR-JUN 2023'!BF72</f>
        <v>0</v>
      </c>
      <c r="BG72" s="39">
        <v>0</v>
      </c>
      <c r="BH72" s="36">
        <f>+'OCT-DEC 2022'!BH72+'JUL-SEP 2022'!BH72+'JAN-MAR 2023'!BH72+'APR-JUN 2023'!BH72</f>
        <v>0</v>
      </c>
      <c r="BI72" s="39">
        <v>0</v>
      </c>
      <c r="BJ72" s="36">
        <f t="shared" si="232"/>
        <v>0</v>
      </c>
      <c r="BK72" s="40">
        <v>0</v>
      </c>
      <c r="BL72" s="116">
        <f t="shared" si="233"/>
        <v>4396578.3460117998</v>
      </c>
      <c r="BM72" s="117">
        <f t="shared" si="234"/>
        <v>1241758.3339882002</v>
      </c>
      <c r="BN72" s="118">
        <f t="shared" si="235"/>
        <v>5638336.6799999997</v>
      </c>
      <c r="BO72" s="32"/>
      <c r="BP72" s="35">
        <f>+'OCT-DEC 2022'!BP72+'JUL-SEP 2022'!BP72+'JAN-MAR 2023'!BP72+'APR-JUN 2023'!BP72</f>
        <v>0</v>
      </c>
      <c r="BQ72" s="39">
        <v>0</v>
      </c>
      <c r="BR72" s="36">
        <f>+'OCT-DEC 2022'!BR72+'JUL-SEP 2022'!BR72+'JAN-MAR 2023'!BR72+'APR-JUN 2023'!BR72</f>
        <v>0</v>
      </c>
      <c r="BS72" s="39">
        <v>0</v>
      </c>
      <c r="BT72" s="36">
        <f t="shared" si="236"/>
        <v>0</v>
      </c>
      <c r="BU72" s="40">
        <v>0</v>
      </c>
      <c r="BV72" s="38">
        <f>+'OCT-DEC 2022'!BV72+'JUL-SEP 2022'!BV72+'JAN-MAR 2023'!BV72+'APR-JUN 2023'!BV72</f>
        <v>0</v>
      </c>
      <c r="BW72" s="39">
        <f t="shared" si="237"/>
        <v>0</v>
      </c>
      <c r="BX72" s="36">
        <f>+'OCT-DEC 2022'!BX72+'JUL-SEP 2022'!BX72+'JAN-MAR 2023'!BX72+'APR-JUN 2023'!BX72</f>
        <v>0</v>
      </c>
      <c r="BY72" s="39">
        <f t="shared" si="238"/>
        <v>0</v>
      </c>
      <c r="BZ72" s="36">
        <f t="shared" si="239"/>
        <v>0</v>
      </c>
      <c r="CA72" s="40">
        <f t="shared" si="240"/>
        <v>0</v>
      </c>
      <c r="CB72" s="116">
        <f t="shared" si="241"/>
        <v>0</v>
      </c>
      <c r="CC72" s="117">
        <f t="shared" si="242"/>
        <v>0</v>
      </c>
      <c r="CD72" s="118">
        <f t="shared" si="243"/>
        <v>0</v>
      </c>
      <c r="CE72" s="32"/>
      <c r="CF72" s="35">
        <f>+'OCT-DEC 2022'!CF72+'JUL-SEP 2022'!CF72+'JAN-MAR 2023'!CF72+'APR-JUN 2023'!CF72</f>
        <v>0</v>
      </c>
      <c r="CG72" s="39">
        <f t="shared" si="244"/>
        <v>0</v>
      </c>
      <c r="CH72" s="36">
        <f>+'OCT-DEC 2022'!CH72+'JUL-SEP 2022'!CH72+'JAN-MAR 2023'!CH72+'APR-JUN 2023'!CH72</f>
        <v>0</v>
      </c>
      <c r="CI72" s="39">
        <f t="shared" si="245"/>
        <v>0</v>
      </c>
      <c r="CJ72" s="36">
        <f t="shared" si="246"/>
        <v>0</v>
      </c>
      <c r="CK72" s="40">
        <f t="shared" si="247"/>
        <v>0</v>
      </c>
      <c r="CL72" s="38">
        <f>+'OCT-DEC 2022'!CL72+'JUL-SEP 2022'!CL72+'JAN-MAR 2023'!CL72+'APR-JUN 2023'!CL72</f>
        <v>0</v>
      </c>
      <c r="CM72" s="39">
        <f t="shared" si="248"/>
        <v>0</v>
      </c>
      <c r="CN72" s="36">
        <f>+'OCT-DEC 2022'!CN72+'JUL-SEP 2022'!CN72+'JAN-MAR 2023'!CN72+'APR-JUN 2023'!CN72</f>
        <v>0</v>
      </c>
      <c r="CO72" s="39">
        <f t="shared" si="249"/>
        <v>0</v>
      </c>
      <c r="CP72" s="36">
        <f t="shared" si="250"/>
        <v>0</v>
      </c>
      <c r="CQ72" s="40">
        <f t="shared" si="251"/>
        <v>0</v>
      </c>
      <c r="CR72" s="116">
        <f t="shared" si="252"/>
        <v>0</v>
      </c>
      <c r="CS72" s="117">
        <f t="shared" si="253"/>
        <v>0</v>
      </c>
      <c r="CT72" s="118">
        <f t="shared" si="254"/>
        <v>0</v>
      </c>
      <c r="CU72" s="32"/>
      <c r="CV72" s="38">
        <f t="shared" si="255"/>
        <v>4396578.3460117998</v>
      </c>
      <c r="CW72" s="39">
        <f t="shared" si="268"/>
        <v>1.5660551078477856</v>
      </c>
      <c r="CX72" s="39">
        <f t="shared" si="256"/>
        <v>1241758.3339882002</v>
      </c>
      <c r="CY72" s="39">
        <f t="shared" si="257"/>
        <v>1.551828582282667</v>
      </c>
      <c r="CZ72" s="36">
        <f t="shared" si="258"/>
        <v>5638336.6799999997</v>
      </c>
      <c r="DA72" s="40">
        <f t="shared" si="259"/>
        <v>1.5628995782779245</v>
      </c>
      <c r="DB72" s="38">
        <f t="shared" si="260"/>
        <v>0</v>
      </c>
      <c r="DC72" s="39">
        <f t="shared" si="261"/>
        <v>0</v>
      </c>
      <c r="DD72" s="36">
        <f t="shared" si="262"/>
        <v>0</v>
      </c>
      <c r="DE72" s="39">
        <f t="shared" si="263"/>
        <v>0</v>
      </c>
      <c r="DF72" s="36">
        <f t="shared" si="264"/>
        <v>0</v>
      </c>
      <c r="DG72" s="40">
        <f t="shared" si="265"/>
        <v>0</v>
      </c>
      <c r="DH72" s="152"/>
      <c r="DI72" s="161" t="s">
        <v>72</v>
      </c>
      <c r="DJ72" s="38">
        <f t="shared" si="269"/>
        <v>5638336.6799999997</v>
      </c>
      <c r="DK72" s="36">
        <f t="shared" si="266"/>
        <v>0</v>
      </c>
      <c r="DL72" s="37">
        <f t="shared" si="267"/>
        <v>5638336.6799999997</v>
      </c>
      <c r="DM72"/>
    </row>
    <row r="73" spans="1:119" s="19" customFormat="1" ht="15.75">
      <c r="A73" s="26">
        <v>59</v>
      </c>
      <c r="B73" s="26" t="s">
        <v>174</v>
      </c>
      <c r="C73" s="41"/>
      <c r="D73" s="42">
        <f>SUM(D66:D72)</f>
        <v>31437082.604195841</v>
      </c>
      <c r="E73" s="46">
        <f t="shared" si="196"/>
        <v>71.367788447052263</v>
      </c>
      <c r="F73" s="43">
        <f>SUM(F66:F72)</f>
        <v>1010749.6680158728</v>
      </c>
      <c r="G73" s="46">
        <f t="shared" si="197"/>
        <v>8.1000590466319355</v>
      </c>
      <c r="H73" s="43">
        <f>SUM(H66:H72)</f>
        <v>32447832.272211716</v>
      </c>
      <c r="I73" s="201">
        <f t="shared" si="199"/>
        <v>57.401649584560694</v>
      </c>
      <c r="J73" s="45">
        <f>SUM(J66:J72)</f>
        <v>4701918.1834028373</v>
      </c>
      <c r="K73" s="46">
        <f t="shared" si="200"/>
        <v>3.2920926670915494</v>
      </c>
      <c r="L73" s="43">
        <f>SUM(L66:L72)</f>
        <v>4449639.337961806</v>
      </c>
      <c r="M73" s="46">
        <f t="shared" si="201"/>
        <v>3.5319783761598376</v>
      </c>
      <c r="N73" s="43">
        <f>SUM(N66:N72)</f>
        <v>9151557.5213646423</v>
      </c>
      <c r="O73" s="47">
        <f t="shared" si="203"/>
        <v>3.4045200318611228</v>
      </c>
      <c r="P73" s="122">
        <f>SUM(P66:P72)</f>
        <v>36139000.787598684</v>
      </c>
      <c r="Q73" s="123">
        <f>SUM(Q66:Q72)</f>
        <v>5460389.005977679</v>
      </c>
      <c r="R73" s="124">
        <f t="shared" si="206"/>
        <v>41599389.79357636</v>
      </c>
      <c r="S73" s="32"/>
      <c r="T73" s="45">
        <f>SUM(T66:T72)</f>
        <v>41917464.262198225</v>
      </c>
      <c r="U73" s="201">
        <f t="shared" si="207"/>
        <v>53.168774472114798</v>
      </c>
      <c r="V73" s="43">
        <f>SUM(V66:V72)</f>
        <v>12258830.068365162</v>
      </c>
      <c r="W73" s="201">
        <f t="shared" si="208"/>
        <v>51.843583504745716</v>
      </c>
      <c r="X73" s="43">
        <f>SUM(X66:X72)</f>
        <v>54176294.330563396</v>
      </c>
      <c r="Y73" s="47">
        <f t="shared" si="210"/>
        <v>52.863018365313906</v>
      </c>
      <c r="Z73" s="245">
        <f>SUM(Z66:Z72)</f>
        <v>18851306.110473301</v>
      </c>
      <c r="AA73" s="201">
        <f t="shared" si="211"/>
        <v>4.5713922236119942</v>
      </c>
      <c r="AB73" s="43">
        <f>SUM(AB66:AB72)</f>
        <v>8932178.602593163</v>
      </c>
      <c r="AC73" s="46">
        <f t="shared" si="212"/>
        <v>4.8994774813904556</v>
      </c>
      <c r="AD73" s="43">
        <f>SUM(AD66:AD72)</f>
        <v>27783484.713066466</v>
      </c>
      <c r="AE73" s="47">
        <f t="shared" si="214"/>
        <v>4.6719713369085296</v>
      </c>
      <c r="AF73" s="122">
        <f>SUM(AF66:AF72)</f>
        <v>60768770.37267153</v>
      </c>
      <c r="AG73" s="123">
        <f>SUM(AG66:AG72)</f>
        <v>21191008.670958322</v>
      </c>
      <c r="AH73" s="124">
        <f t="shared" si="217"/>
        <v>81959779.043629855</v>
      </c>
      <c r="AI73" s="32"/>
      <c r="AJ73" s="42">
        <f>SUM(AJ66:AJ72)</f>
        <v>14257689.794758391</v>
      </c>
      <c r="AK73" s="46">
        <f t="shared" si="218"/>
        <v>58.873864377227029</v>
      </c>
      <c r="AL73" s="43">
        <f>SUM(AL66:AL72)</f>
        <v>6084418.4132742751</v>
      </c>
      <c r="AM73" s="46">
        <f t="shared" si="219"/>
        <v>57.217509509963243</v>
      </c>
      <c r="AN73" s="43">
        <f>SUM(AN66:AN72)</f>
        <v>20342108.208032664</v>
      </c>
      <c r="AO73" s="47">
        <f t="shared" si="221"/>
        <v>58.36847524584573</v>
      </c>
      <c r="AP73" s="45">
        <f>SUM(AP66:AP72)</f>
        <v>3114864.9348471398</v>
      </c>
      <c r="AQ73" s="39">
        <f t="shared" si="222"/>
        <v>4.7511819895200089</v>
      </c>
      <c r="AR73" s="43">
        <f>SUM(AR66:AR72)</f>
        <v>3763073.7647088189</v>
      </c>
      <c r="AS73" s="46">
        <f t="shared" si="223"/>
        <v>6.0810700222518186</v>
      </c>
      <c r="AT73" s="43">
        <f>SUM(AT66:AT72)</f>
        <v>6877938.6995559586</v>
      </c>
      <c r="AU73" s="47">
        <f t="shared" si="225"/>
        <v>5.3969354263679428</v>
      </c>
      <c r="AV73" s="122">
        <f>SUM(AV66:AV72)</f>
        <v>17372554.729605529</v>
      </c>
      <c r="AW73" s="123">
        <f>SUM(AW66:AW72)</f>
        <v>9847492.177983094</v>
      </c>
      <c r="AX73" s="124">
        <f t="shared" si="228"/>
        <v>27220046.907588623</v>
      </c>
      <c r="AY73" s="32"/>
      <c r="AZ73" s="42">
        <f>SUM(AZ66:AZ72)</f>
        <v>28834104.065358747</v>
      </c>
      <c r="BA73" s="46">
        <f t="shared" si="229"/>
        <v>65.101791038677888</v>
      </c>
      <c r="BB73" s="43">
        <f>SUM(BB66:BB72)</f>
        <v>8094183.5980208302</v>
      </c>
      <c r="BC73" s="46">
        <f t="shared" si="230"/>
        <v>58.771899899949389</v>
      </c>
      <c r="BD73" s="43">
        <f>SUM(BD66:BD72)</f>
        <v>36928287.66337958</v>
      </c>
      <c r="BE73" s="47">
        <v>49.787464151990015</v>
      </c>
      <c r="BF73" s="45">
        <f>SUM(BF66:BF72)</f>
        <v>18667668.59679649</v>
      </c>
      <c r="BG73" s="46">
        <v>4.3774178890557192</v>
      </c>
      <c r="BH73" s="43">
        <f>SUM(BH66:BH72)</f>
        <v>18865630.099279385</v>
      </c>
      <c r="BI73" s="46">
        <v>7.9584714389355078</v>
      </c>
      <c r="BJ73" s="43">
        <f>SUM(BJ66:BJ72)</f>
        <v>37533298.696075879</v>
      </c>
      <c r="BK73" s="47">
        <v>5.3728180642937176</v>
      </c>
      <c r="BL73" s="122">
        <f>SUM(BL66:BL72)</f>
        <v>47501772.662155241</v>
      </c>
      <c r="BM73" s="123">
        <f>SUM(BM66:BM72)</f>
        <v>26959813.697300222</v>
      </c>
      <c r="BN73" s="124">
        <f t="shared" si="235"/>
        <v>74461586.359455466</v>
      </c>
      <c r="BO73" s="32"/>
      <c r="BP73" s="42">
        <f>SUM(BP66:BP72)</f>
        <v>15437690.320000002</v>
      </c>
      <c r="BQ73" s="46">
        <v>61.609082999701997</v>
      </c>
      <c r="BR73" s="43">
        <f>SUM(BR66:BR72)</f>
        <v>1991885.1099999999</v>
      </c>
      <c r="BS73" s="46">
        <v>64.115625316688934</v>
      </c>
      <c r="BT73" s="43">
        <f>SUM(BT66:BT72)</f>
        <v>17429575.43</v>
      </c>
      <c r="BU73" s="47">
        <v>61.918131776385657</v>
      </c>
      <c r="BV73" s="45">
        <f>SUM(BV66:BV72)</f>
        <v>4957867.7300000004</v>
      </c>
      <c r="BW73" s="46">
        <f t="shared" si="237"/>
        <v>3.9369028421417074</v>
      </c>
      <c r="BX73" s="43">
        <f>SUM(BX66:BX72)</f>
        <v>6245387.7200000007</v>
      </c>
      <c r="BY73" s="46">
        <f t="shared" si="238"/>
        <v>7.2162471835851845</v>
      </c>
      <c r="BZ73" s="43">
        <f>SUM(BZ66:BZ72)</f>
        <v>11203255.450000003</v>
      </c>
      <c r="CA73" s="47">
        <f t="shared" si="240"/>
        <v>5.2726313468505666</v>
      </c>
      <c r="CB73" s="122">
        <f>SUM(CB66:CB72)</f>
        <v>20395558.050000001</v>
      </c>
      <c r="CC73" s="123">
        <f>SUM(CC66:CC72)</f>
        <v>8237272.830000001</v>
      </c>
      <c r="CD73" s="124">
        <f t="shared" si="243"/>
        <v>28632830.880000003</v>
      </c>
      <c r="CE73" s="32"/>
      <c r="CF73" s="42">
        <f>SUM(CF66:CF72)</f>
        <v>37257203.233353674</v>
      </c>
      <c r="CG73" s="46">
        <f t="shared" si="244"/>
        <v>74.246081129505313</v>
      </c>
      <c r="CH73" s="43">
        <f>SUM(CH66:CH72)</f>
        <v>8326137.3675313191</v>
      </c>
      <c r="CI73" s="46">
        <f t="shared" si="245"/>
        <v>78.821366121679006</v>
      </c>
      <c r="CJ73" s="43">
        <f>SUM(CJ66:CJ72)</f>
        <v>45583340.600884996</v>
      </c>
      <c r="CK73" s="47">
        <f t="shared" si="247"/>
        <v>75.041717043469305</v>
      </c>
      <c r="CL73" s="45">
        <f>SUM(CL66:CL72)</f>
        <v>16015106.514417656</v>
      </c>
      <c r="CM73" s="46">
        <f t="shared" si="248"/>
        <v>6.3738089789984711</v>
      </c>
      <c r="CN73" s="43">
        <f>SUM(CN66:CN72)</f>
        <v>16058301.520826833</v>
      </c>
      <c r="CO73" s="46">
        <f t="shared" si="249"/>
        <v>12.2020600721159</v>
      </c>
      <c r="CP73" s="43">
        <f>SUM(CP66:CP72)</f>
        <v>32073408.035244487</v>
      </c>
      <c r="CQ73" s="47">
        <f t="shared" si="251"/>
        <v>8.3771560749461589</v>
      </c>
      <c r="CR73" s="122">
        <f>SUM(CR66:CR72)</f>
        <v>53272309.747771338</v>
      </c>
      <c r="CS73" s="123">
        <f>SUM(CS66:CS72)</f>
        <v>24384438.88835815</v>
      </c>
      <c r="CT73" s="124">
        <f t="shared" si="254"/>
        <v>77656748.636129484</v>
      </c>
      <c r="CU73" s="32"/>
      <c r="CV73" s="45">
        <f>SUM(CV66:CV72)</f>
        <v>169141234.27986488</v>
      </c>
      <c r="CW73" s="46">
        <f t="shared" si="268"/>
        <v>60.247873015146411</v>
      </c>
      <c r="CX73" s="46">
        <f>SUM(CX66:CX72)</f>
        <v>37766204.225207455</v>
      </c>
      <c r="CY73" s="46">
        <f t="shared" si="257"/>
        <v>47.196522509152139</v>
      </c>
      <c r="CZ73" s="43">
        <f t="shared" si="258"/>
        <v>206907438.50507233</v>
      </c>
      <c r="DA73" s="47">
        <f t="shared" si="259"/>
        <v>57.353004393867295</v>
      </c>
      <c r="DB73" s="45">
        <f>SUM(DB66:DB72)</f>
        <v>66308732.06993743</v>
      </c>
      <c r="DC73" s="46">
        <f t="shared" si="261"/>
        <v>5.325237837526724</v>
      </c>
      <c r="DD73" s="43">
        <f>SUM(DD66:DD72)</f>
        <v>58314211.045370005</v>
      </c>
      <c r="DE73" s="46">
        <f t="shared" si="263"/>
        <v>8.1352966965854048</v>
      </c>
      <c r="DF73" s="43">
        <f>SUM(DF66:DF72)</f>
        <v>124622943.11530745</v>
      </c>
      <c r="DG73" s="47">
        <f t="shared" si="265"/>
        <v>6.3518845393148125</v>
      </c>
      <c r="DH73" s="153"/>
      <c r="DI73" s="161" t="s">
        <v>174</v>
      </c>
      <c r="DJ73" s="45">
        <f t="shared" ref="DJ73:DK73" si="270">SUM(DJ66:DJ72)</f>
        <v>206907438.50507236</v>
      </c>
      <c r="DK73" s="43">
        <f t="shared" si="270"/>
        <v>124622943.11530745</v>
      </c>
      <c r="DL73" s="44">
        <f>SUM(DL66:DL72)</f>
        <v>331530381.62037975</v>
      </c>
      <c r="DM73"/>
      <c r="DO73" s="48"/>
    </row>
    <row r="74" spans="1:119" s="19" customFormat="1" ht="15.75">
      <c r="A74" s="26"/>
      <c r="B74" s="25" t="s">
        <v>73</v>
      </c>
      <c r="C74" s="34"/>
      <c r="D74" s="35"/>
      <c r="E74" s="39"/>
      <c r="F74" s="39"/>
      <c r="G74" s="39"/>
      <c r="H74" s="39"/>
      <c r="I74" s="202"/>
      <c r="J74" s="38"/>
      <c r="K74" s="39"/>
      <c r="L74" s="39"/>
      <c r="M74" s="39"/>
      <c r="N74" s="39"/>
      <c r="O74" s="40"/>
      <c r="P74" s="125"/>
      <c r="Q74" s="126"/>
      <c r="R74" s="127"/>
      <c r="S74" s="32"/>
      <c r="T74" s="38"/>
      <c r="U74" s="39"/>
      <c r="V74" s="39"/>
      <c r="W74" s="39"/>
      <c r="X74" s="39"/>
      <c r="Y74" s="40"/>
      <c r="Z74" s="244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75">
      <c r="A75" s="26">
        <v>60</v>
      </c>
      <c r="B75" s="26" t="s">
        <v>74</v>
      </c>
      <c r="C75" s="34"/>
      <c r="D75" s="35">
        <f>+'JUL-SEP 2022'!D75+'OCT-DEC 2022'!D75+'JAN-MAR 2023'!D75+'APR-JUN 2023'!D75</f>
        <v>6935672.4494755501</v>
      </c>
      <c r="E75" s="39">
        <f t="shared" ref="E75:E96" si="271">+D75/$D$111</f>
        <v>15.745214349061621</v>
      </c>
      <c r="F75" s="36">
        <f>+'JUL-SEP 2022'!F75+'OCT-DEC 2022'!F75+'JAN-MAR 2023'!F75+'APR-JUN 2023'!F75</f>
        <v>669754.03591744951</v>
      </c>
      <c r="G75" s="39">
        <f t="shared" ref="G75:G96" si="272">+F75/$F$111</f>
        <v>5.3673500069516642</v>
      </c>
      <c r="H75" s="36">
        <f t="shared" ref="H75:H94" si="273">+D75+F75</f>
        <v>7605426.4853929998</v>
      </c>
      <c r="I75" s="202">
        <f t="shared" ref="I75:I96" si="274">+H75/$H$111</f>
        <v>13.454335636144757</v>
      </c>
      <c r="J75" s="38">
        <f>+'JUL-SEP 2022'!J75+'OCT-DEC 2022'!J75+'JAN-MAR 2023'!J75+'APR-JUN 2023'!J75</f>
        <v>1232257.4947106794</v>
      </c>
      <c r="K75" s="39">
        <f t="shared" ref="K75:K96" si="275">+J75/$J$111</f>
        <v>0.86277678684951986</v>
      </c>
      <c r="L75" s="36">
        <f>+'JUL-SEP 2022'!L75+'OCT-DEC 2022'!L75+'JAN-MAR 2023'!L75+'APR-JUN 2023'!L75</f>
        <v>1377820.5890919324</v>
      </c>
      <c r="M75" s="39">
        <f t="shared" ref="M75:M96" si="276">+L75/$L$111</f>
        <v>1.0936689824235561</v>
      </c>
      <c r="N75" s="36">
        <f t="shared" ref="N75:N94" si="277">+J75+L75</f>
        <v>2610078.0838026116</v>
      </c>
      <c r="O75" s="40">
        <f t="shared" ref="O75:O96" si="278">+N75/$N$111</f>
        <v>0.97098915679466036</v>
      </c>
      <c r="P75" s="116">
        <f t="shared" ref="P75:P94" si="279">+D75+J75</f>
        <v>8167929.9441862293</v>
      </c>
      <c r="Q75" s="117">
        <f t="shared" ref="Q75:Q94" si="280">+F75+L75</f>
        <v>2047574.6250093819</v>
      </c>
      <c r="R75" s="118">
        <f t="shared" ref="R75:R94" si="281">+P75+Q75</f>
        <v>10215504.569195611</v>
      </c>
      <c r="S75" s="32"/>
      <c r="T75" s="38">
        <f>+'JUL-SEP 2022'!T75+'OCT-DEC 2022'!T75+'JAN-MAR 2023'!T75+'APR-JUN 2023'!T75</f>
        <v>2571066.7003348013</v>
      </c>
      <c r="U75" s="39">
        <f t="shared" ref="U75:U96" si="282">+T75/$T$111</f>
        <v>3.261181656595193</v>
      </c>
      <c r="V75" s="36">
        <f>+'JUL-SEP 2022'!V75+'OCT-DEC 2022'!V75+'JAN-MAR 2023'!V75+'APR-JUN 2023'!V75</f>
        <v>781189.02015726303</v>
      </c>
      <c r="W75" s="39">
        <f t="shared" ref="W75:W96" si="283">+V75/$V$111</f>
        <v>3.3037115266020312</v>
      </c>
      <c r="X75" s="36">
        <f t="shared" ref="X75:X94" si="284">+T75+V75</f>
        <v>3352255.7204920645</v>
      </c>
      <c r="Y75" s="40">
        <f t="shared" ref="Y75:Y96" si="285">+X75/$X$111</f>
        <v>3.2709944064525636</v>
      </c>
      <c r="Z75" s="244">
        <f>+'OCT-DEC 2022'!Z75+'JUL-SEP 2022'!Z75+'JAN-MAR 2023'!Z75+'APR-JUN 2023'!Z75</f>
        <v>784235.38752197905</v>
      </c>
      <c r="AA75" s="39">
        <f t="shared" ref="AA75:AA96" si="286">+Z75/$Z$111</f>
        <v>0.19017502187859298</v>
      </c>
      <c r="AB75" s="36">
        <f>+'OCT-DEC 2022'!AB75+'JUL-SEP 2022'!AB75+'JAN-MAR 2023'!AB75+'APR-JUN 2023'!AB75</f>
        <v>502592.99779408047</v>
      </c>
      <c r="AC75" s="39">
        <f t="shared" ref="AC75:AC95" si="287">+AB75/$AB$111</f>
        <v>0.27568224780925576</v>
      </c>
      <c r="AD75" s="36">
        <f t="shared" ref="AD75:AD94" si="288">+Z75+AB75</f>
        <v>1286828.3853160595</v>
      </c>
      <c r="AE75" s="40">
        <f t="shared" ref="AE75:AE96" si="289">+AD75/$AD$111</f>
        <v>0.21638845500505133</v>
      </c>
      <c r="AF75" s="116">
        <f t="shared" ref="AF75:AF94" si="290">+T75+Z75</f>
        <v>3355302.0878567803</v>
      </c>
      <c r="AG75" s="117">
        <f t="shared" ref="AG75:AG94" si="291">+V75+AB75</f>
        <v>1283782.0179513434</v>
      </c>
      <c r="AH75" s="118">
        <f t="shared" ref="AH75:AH94" si="292">+AF75+AG75</f>
        <v>4639084.1058081239</v>
      </c>
      <c r="AI75" s="32"/>
      <c r="AJ75" s="35">
        <f>+'OCT-DEC 2022'!AJ75+'JUL-SEP 2022'!AJ75+'JAN-MAR 2023'!AJ75+'APR-JUN 2023'!AJ75</f>
        <v>3097176.841191805</v>
      </c>
      <c r="AK75" s="39">
        <f t="shared" ref="AK75:AK96" si="293">+AJ75/$AJ$111</f>
        <v>12.789082377682963</v>
      </c>
      <c r="AL75" s="36">
        <f>+'OCT-DEC 2022'!AL75+'JUL-SEP 2022'!AL75+'JAN-MAR 2023'!AL75+'APR-JUN 2023'!AL75</f>
        <v>1320999.981769213</v>
      </c>
      <c r="AM75" s="39">
        <f t="shared" ref="AM75:AM96" si="294">+AL75/$AL$111</f>
        <v>12.422605397196245</v>
      </c>
      <c r="AN75" s="36">
        <f>+AJ75+AL75</f>
        <v>4418176.8229610175</v>
      </c>
      <c r="AO75" s="40">
        <f t="shared" ref="AO75:AO96" si="295">+AN75/$AN$111</f>
        <v>12.677262449176103</v>
      </c>
      <c r="AP75" s="36">
        <f>+'OCT-DEC 2022'!AP75+'JUL-SEP 2022'!AP75+'JAN-MAR 2023'!AP75+'APR-JUN 2023'!AP75</f>
        <v>891389.19763951655</v>
      </c>
      <c r="AQ75" s="39">
        <f t="shared" ref="AQ75:AQ96" si="296">+AP75/$AP$111</f>
        <v>1.3596584089722017</v>
      </c>
      <c r="AR75" s="36">
        <f>+'OCT-DEC 2022'!AR75+'JUL-SEP 2022'!AR75+'JAN-MAR 2023'!AR75+'APR-JUN 2023'!AR75</f>
        <v>1636130.2526861473</v>
      </c>
      <c r="AS75" s="39">
        <f t="shared" ref="AS75:AS96" si="297">+AR75/$AR$111</f>
        <v>2.6439616266408468</v>
      </c>
      <c r="AT75" s="36">
        <f>+AP75+AR75</f>
        <v>2527519.4503256641</v>
      </c>
      <c r="AU75" s="40">
        <f t="shared" ref="AU75:AU96" si="298">+AT75/$AT$111</f>
        <v>1.9832772372887337</v>
      </c>
      <c r="AV75" s="116">
        <f t="shared" ref="AV75:AV94" si="299">+AJ75+AP75</f>
        <v>3988566.0388313215</v>
      </c>
      <c r="AW75" s="117">
        <f t="shared" ref="AW75:AW94" si="300">+AL75+AR75</f>
        <v>2957130.2344553601</v>
      </c>
      <c r="AX75" s="118">
        <f t="shared" ref="AX75:AX94" si="301">+AV75+AW75</f>
        <v>6945696.2732866816</v>
      </c>
      <c r="AY75" s="32"/>
      <c r="AZ75" s="35">
        <f>+'OCT-DEC 2022'!AZ75+'JUL-SEP 2022'!AZ75+'JAN-MAR 2023'!AZ75+'APR-JUN 2023'!AZ75</f>
        <v>5337102.606966109</v>
      </c>
      <c r="BA75" s="39">
        <f t="shared" ref="BA75:BA102" si="302">+AZ75/$AZ$111</f>
        <v>12.050138193408358</v>
      </c>
      <c r="BB75" s="36">
        <f>+'OCT-DEC 2022'!BB75+'JUL-SEP 2022'!BB75+'JAN-MAR 2023'!BB75+'APR-JUN 2023'!BB75</f>
        <v>1482281.4610338931</v>
      </c>
      <c r="BC75" s="39">
        <f t="shared" ref="BC75:BC102" si="303">+BB75/$BB$111</f>
        <v>10.762851694238343</v>
      </c>
      <c r="BD75" s="36">
        <f>+AZ75+BB75</f>
        <v>6819384.0680000018</v>
      </c>
      <c r="BE75" s="40">
        <v>20.699012407353116</v>
      </c>
      <c r="BF75" s="38">
        <f>+'OCT-DEC 2022'!BF75+'JUL-SEP 2022'!BF75+'JAN-MAR 2023'!BF75+'APR-JUN 2023'!BF75</f>
        <v>351339.2573418481</v>
      </c>
      <c r="BG75" s="39">
        <v>0.97547624969955071</v>
      </c>
      <c r="BH75" s="36">
        <f>+'OCT-DEC 2022'!BH75+'JUL-SEP 2022'!BH75+'JAN-MAR 2023'!BH75+'APR-JUN 2023'!BH75</f>
        <v>355278.20265814819</v>
      </c>
      <c r="BI75" s="39">
        <v>1.7734884055742892</v>
      </c>
      <c r="BJ75" s="36">
        <f>+BF75+BH75</f>
        <v>706617.45999999624</v>
      </c>
      <c r="BK75" s="40">
        <v>1.1972940551960456</v>
      </c>
      <c r="BL75" s="116">
        <f t="shared" ref="BL75:BL94" si="304">+AZ75+BF75</f>
        <v>5688441.8643079568</v>
      </c>
      <c r="BM75" s="117">
        <f t="shared" ref="BM75:BM94" si="305">+BB75+BH75</f>
        <v>1837559.6636920413</v>
      </c>
      <c r="BN75" s="118">
        <f t="shared" ref="BN75:BN94" si="306">+BL75+BM75</f>
        <v>7526001.5279999981</v>
      </c>
      <c r="BO75" s="32"/>
      <c r="BP75" s="35">
        <f>+'OCT-DEC 2022'!BP75+'JUL-SEP 2022'!BP75+'JAN-MAR 2023'!BP75+'APR-JUN 2023'!BP75</f>
        <v>0</v>
      </c>
      <c r="BQ75" s="39">
        <v>0</v>
      </c>
      <c r="BR75" s="36">
        <f>+'OCT-DEC 2022'!BR75+'JUL-SEP 2022'!BR75+'JAN-MAR 2023'!BR75+'APR-JUN 2023'!BR75</f>
        <v>0</v>
      </c>
      <c r="BS75" s="39">
        <v>0</v>
      </c>
      <c r="BT75" s="36">
        <f>+BP75+BR75</f>
        <v>0</v>
      </c>
      <c r="BU75" s="40">
        <v>0</v>
      </c>
      <c r="BV75" s="38">
        <f>+'OCT-DEC 2022'!BV75+'JUL-SEP 2022'!BV75+'JAN-MAR 2023'!BV75+'APR-JUN 2023'!BV75</f>
        <v>0</v>
      </c>
      <c r="BW75" s="39">
        <f t="shared" ref="BW75:BW96" si="307">+BV75/$BV$111</f>
        <v>0</v>
      </c>
      <c r="BX75" s="36">
        <f>+'OCT-DEC 2022'!BX75+'JUL-SEP 2022'!BX75+'JAN-MAR 2023'!BX75+'APR-JUN 2023'!BX75</f>
        <v>0</v>
      </c>
      <c r="BY75" s="39">
        <f t="shared" ref="BY75:BY96" si="308">+BX75/$BX$111</f>
        <v>0</v>
      </c>
      <c r="BZ75" s="36">
        <f>+BV75+BX75</f>
        <v>0</v>
      </c>
      <c r="CA75" s="40">
        <f t="shared" ref="CA75:CA96" si="309">+BZ75/$BZ$111</f>
        <v>0</v>
      </c>
      <c r="CB75" s="116">
        <f t="shared" ref="CB75:CB94" si="310">+BP75+BV75</f>
        <v>0</v>
      </c>
      <c r="CC75" s="117">
        <f t="shared" ref="CC75:CC94" si="311">+BR75+BX75</f>
        <v>0</v>
      </c>
      <c r="CD75" s="118">
        <f t="shared" ref="CD75:CD94" si="312">+CB75+CC75</f>
        <v>0</v>
      </c>
      <c r="CE75" s="32"/>
      <c r="CF75" s="35">
        <f>+'OCT-DEC 2022'!CF75+'JUL-SEP 2022'!CF75+'JAN-MAR 2023'!CF75+'APR-JUN 2023'!CF75</f>
        <v>-8635.8155481683443</v>
      </c>
      <c r="CG75" s="39">
        <f t="shared" ref="CG75:CG96" si="313">+CF75/$CF$111</f>
        <v>-1.720943619393182E-2</v>
      </c>
      <c r="CH75" s="36">
        <f>+'OCT-DEC 2022'!CH75+'JUL-SEP 2022'!CH75+'JAN-MAR 2023'!CH75+'APR-JUN 2023'!CH75</f>
        <v>-2577.0986706609469</v>
      </c>
      <c r="CI75" s="39">
        <f t="shared" ref="CI75:CI96" si="314">+CH75/$CH$111</f>
        <v>-2.4396719497325144E-2</v>
      </c>
      <c r="CJ75" s="36">
        <f>+CF75+CH75</f>
        <v>-11212.914218829292</v>
      </c>
      <c r="CK75" s="40">
        <f t="shared" ref="CK75:CK96" si="315">+CJ75/$CJ$111</f>
        <v>-1.8459295105408422E-2</v>
      </c>
      <c r="CL75" s="38">
        <f>+'OCT-DEC 2022'!CL75+'JUL-SEP 2022'!CL75+'JAN-MAR 2023'!CL75+'APR-JUN 2023'!CL75</f>
        <v>419507.19332899118</v>
      </c>
      <c r="CM75" s="39">
        <f t="shared" ref="CM75:CM96" si="316">+CL75/$CL$111</f>
        <v>0.1669585346302643</v>
      </c>
      <c r="CN75" s="36">
        <f>+'OCT-DEC 2022'!CN75+'JUL-SEP 2022'!CN75+'JAN-MAR 2023'!CN75+'APR-JUN 2023'!CN75</f>
        <v>411003.44740229403</v>
      </c>
      <c r="CO75" s="39">
        <f t="shared" ref="CO75:CO96" si="317">+CN75/$CN$111</f>
        <v>0.31230505595782931</v>
      </c>
      <c r="CP75" s="36">
        <f>+CL75+CN75</f>
        <v>830510.64073128521</v>
      </c>
      <c r="CQ75" s="40">
        <f t="shared" ref="CQ75:CQ96" si="318">+CP75/$CP$111</f>
        <v>0.21691855295403376</v>
      </c>
      <c r="CR75" s="116">
        <f t="shared" ref="CR75:CR94" si="319">+CF75+CL75</f>
        <v>410871.37778082286</v>
      </c>
      <c r="CS75" s="117">
        <f t="shared" ref="CS75:CS94" si="320">+CH75+CN75</f>
        <v>408426.3487316331</v>
      </c>
      <c r="CT75" s="118">
        <f t="shared" ref="CT75:CT94" si="321">+CR75+CS75</f>
        <v>819297.72651245596</v>
      </c>
      <c r="CU75" s="32"/>
      <c r="CV75" s="38">
        <f t="shared" ref="CV75:CV94" si="322">+D75+T75+AJ75+AZ75+BP75+CF75</f>
        <v>17932382.782420099</v>
      </c>
      <c r="CW75" s="39">
        <f t="shared" si="268"/>
        <v>6.3874898710187367</v>
      </c>
      <c r="CX75" s="39">
        <f t="shared" ref="CX75:CX94" si="323">+F75+V75+AL75+BB75+BR75+CH75</f>
        <v>4251647.4002071582</v>
      </c>
      <c r="CY75" s="39">
        <f t="shared" ref="CY75:CY96" si="324">+CX75/$CX$111</f>
        <v>5.3132946861236503</v>
      </c>
      <c r="CZ75" s="36">
        <f t="shared" ref="CZ75:CZ96" si="325">+CV75+CX75</f>
        <v>22184030.182627257</v>
      </c>
      <c r="DA75" s="40">
        <f t="shared" ref="DA75:DA96" si="326">+CZ75/$CZ$111</f>
        <v>6.1492268703849176</v>
      </c>
      <c r="DB75" s="38">
        <f t="shared" ref="DB75:DB94" si="327">+J75+Z75+AP75+BF75+BV75+CL75</f>
        <v>3678728.5305430144</v>
      </c>
      <c r="DC75" s="39">
        <f t="shared" ref="DC75:DC96" si="328">+DB75/$DB$111</f>
        <v>0.29543777649336722</v>
      </c>
      <c r="DD75" s="36">
        <f t="shared" ref="DD75:DD94" si="329">+L75+AB75+AR75+BH75+BX75+CN75</f>
        <v>4282825.4896326028</v>
      </c>
      <c r="DE75" s="39">
        <f t="shared" ref="DE75:DE96" si="330">+DD75/$DD$111</f>
        <v>0.59748825257623461</v>
      </c>
      <c r="DF75" s="36">
        <f t="shared" ref="DF75:DF94" si="331">+DB75+DD75</f>
        <v>7961554.0201756172</v>
      </c>
      <c r="DG75" s="40">
        <f t="shared" ref="DG75:DG96" si="332">+DF75/$DF$111</f>
        <v>0.4057910255167258</v>
      </c>
      <c r="DH75" s="152"/>
      <c r="DI75" s="161" t="s">
        <v>74</v>
      </c>
      <c r="DJ75" s="38">
        <f t="shared" ref="DJ75:DJ94" si="333">+CZ75</f>
        <v>22184030.182627257</v>
      </c>
      <c r="DK75" s="36">
        <f t="shared" ref="DK75:DK94" si="334">+DF75</f>
        <v>7961554.0201756172</v>
      </c>
      <c r="DL75" s="37">
        <f t="shared" ref="DL75:DL94" si="335">+DJ75+DK75</f>
        <v>30145584.202802874</v>
      </c>
      <c r="DM75"/>
    </row>
    <row r="76" spans="1:119" s="19" customFormat="1" ht="15.75">
      <c r="A76" s="26">
        <v>61</v>
      </c>
      <c r="B76" s="26" t="s">
        <v>75</v>
      </c>
      <c r="C76" s="34"/>
      <c r="D76" s="35">
        <f>+'JUL-SEP 2022'!D76+'OCT-DEC 2022'!D76+'JAN-MAR 2023'!D76+'APR-JUN 2023'!D76</f>
        <v>7683384.9862394501</v>
      </c>
      <c r="E76" s="39">
        <f t="shared" si="271"/>
        <v>17.442655260320119</v>
      </c>
      <c r="F76" s="36">
        <f>+'JUL-SEP 2022'!F76+'OCT-DEC 2022'!F76+'JAN-MAR 2023'!F76+'APR-JUN 2023'!F76</f>
        <v>778880.83558055025</v>
      </c>
      <c r="G76" s="39">
        <f t="shared" si="272"/>
        <v>6.2418825928255472</v>
      </c>
      <c r="H76" s="36">
        <f t="shared" si="273"/>
        <v>8462265.8218200002</v>
      </c>
      <c r="I76" s="202">
        <f t="shared" si="274"/>
        <v>14.970122297245421</v>
      </c>
      <c r="J76" s="38">
        <f>+'JUL-SEP 2022'!J76+'OCT-DEC 2022'!J76+'JAN-MAR 2023'!J76+'APR-JUN 2023'!J76</f>
        <v>2823260.1407061312</v>
      </c>
      <c r="K76" s="39">
        <f t="shared" si="275"/>
        <v>1.976732398134587</v>
      </c>
      <c r="L76" s="36">
        <f>+'JUL-SEP 2022'!L76+'OCT-DEC 2022'!L76+'JAN-MAR 2023'!L76+'APR-JUN 2023'!L76</f>
        <v>3795322.7730129487</v>
      </c>
      <c r="M76" s="39">
        <f t="shared" si="276"/>
        <v>3.012603257631437</v>
      </c>
      <c r="N76" s="36">
        <f t="shared" si="277"/>
        <v>6618582.9137190804</v>
      </c>
      <c r="O76" s="40">
        <f t="shared" si="278"/>
        <v>2.4622145530622559</v>
      </c>
      <c r="P76" s="116">
        <f t="shared" si="279"/>
        <v>10506645.126945581</v>
      </c>
      <c r="Q76" s="117">
        <f t="shared" si="280"/>
        <v>4574203.6085934993</v>
      </c>
      <c r="R76" s="118">
        <f t="shared" si="281"/>
        <v>15080848.735539081</v>
      </c>
      <c r="S76" s="32"/>
      <c r="T76" s="38">
        <f>+'JUL-SEP 2022'!T76+'OCT-DEC 2022'!T76+'JAN-MAR 2023'!T76+'APR-JUN 2023'!T76</f>
        <v>1042420.7589605069</v>
      </c>
      <c r="U76" s="39">
        <f t="shared" si="282"/>
        <v>1.3222229734970945</v>
      </c>
      <c r="V76" s="36">
        <f>+'JUL-SEP 2022'!V76+'OCT-DEC 2022'!V76+'JAN-MAR 2023'!V76+'APR-JUN 2023'!V76</f>
        <v>299042.60641344136</v>
      </c>
      <c r="W76" s="39">
        <f t="shared" si="283"/>
        <v>1.2646753605859873</v>
      </c>
      <c r="X76" s="36">
        <f t="shared" si="284"/>
        <v>1341463.3653739481</v>
      </c>
      <c r="Y76" s="40">
        <f t="shared" si="285"/>
        <v>1.3089452388062837</v>
      </c>
      <c r="Z76" s="244">
        <f>+'OCT-DEC 2022'!Z76+'JUL-SEP 2022'!Z76+'JAN-MAR 2023'!Z76+'APR-JUN 2023'!Z76</f>
        <v>5419541.0848336816</v>
      </c>
      <c r="AA76" s="39">
        <f t="shared" si="286"/>
        <v>1.3142244800210492</v>
      </c>
      <c r="AB76" s="36">
        <f>+'OCT-DEC 2022'!AB76+'JUL-SEP 2022'!AB76+'JAN-MAR 2023'!AB76+'APR-JUN 2023'!AB76</f>
        <v>2358294.7087514023</v>
      </c>
      <c r="AC76" s="39">
        <f t="shared" si="287"/>
        <v>1.2935715164333277</v>
      </c>
      <c r="AD76" s="36">
        <f t="shared" si="288"/>
        <v>7777835.7935850844</v>
      </c>
      <c r="AE76" s="40">
        <f t="shared" si="289"/>
        <v>1.3078930258781103</v>
      </c>
      <c r="AF76" s="116">
        <f t="shared" si="290"/>
        <v>6461961.8437941885</v>
      </c>
      <c r="AG76" s="117">
        <f t="shared" si="291"/>
        <v>2657337.3151648436</v>
      </c>
      <c r="AH76" s="118">
        <f t="shared" si="292"/>
        <v>9119299.1589590311</v>
      </c>
      <c r="AI76" s="32"/>
      <c r="AJ76" s="35">
        <f>+'OCT-DEC 2022'!AJ76+'JUL-SEP 2022'!AJ76+'JAN-MAR 2023'!AJ76+'APR-JUN 2023'!AJ76</f>
        <v>781308.78203536058</v>
      </c>
      <c r="AK76" s="39">
        <f t="shared" si="293"/>
        <v>3.2262356617687757</v>
      </c>
      <c r="AL76" s="36">
        <f>+'OCT-DEC 2022'!AL76+'JUL-SEP 2022'!AL76+'JAN-MAR 2023'!AL76+'APR-JUN 2023'!AL76</f>
        <v>333122.22525595158</v>
      </c>
      <c r="AM76" s="39">
        <f t="shared" si="294"/>
        <v>3.1326616279345147</v>
      </c>
      <c r="AN76" s="36">
        <f t="shared" ref="AN76:AN94" si="336">+AJ76+AL76</f>
        <v>1114431.0072913121</v>
      </c>
      <c r="AO76" s="40">
        <f t="shared" si="295"/>
        <v>3.1976842319912522</v>
      </c>
      <c r="AP76" s="36">
        <f>+'OCT-DEC 2022'!AP76+'JUL-SEP 2022'!AP76+'JAN-MAR 2023'!AP76+'APR-JUN 2023'!AP76</f>
        <v>272639.44166775054</v>
      </c>
      <c r="AQ76" s="39">
        <f t="shared" si="296"/>
        <v>0.4158638117476437</v>
      </c>
      <c r="AR76" s="36">
        <f>+'OCT-DEC 2022'!AR76+'JUL-SEP 2022'!AR76+'JAN-MAR 2023'!AR76+'APR-JUN 2023'!AR76</f>
        <v>498089.45762255369</v>
      </c>
      <c r="AS76" s="39">
        <f t="shared" si="297"/>
        <v>0.80490499483539935</v>
      </c>
      <c r="AT76" s="36">
        <f t="shared" ref="AT76:AT94" si="337">+AP76+AR76</f>
        <v>770728.89929030417</v>
      </c>
      <c r="AU76" s="40">
        <f t="shared" si="298"/>
        <v>0.60477045266105034</v>
      </c>
      <c r="AV76" s="116">
        <f t="shared" si="299"/>
        <v>1053948.2237031111</v>
      </c>
      <c r="AW76" s="117">
        <f t="shared" si="300"/>
        <v>831211.68287850521</v>
      </c>
      <c r="AX76" s="118">
        <f t="shared" si="301"/>
        <v>1885159.9065816163</v>
      </c>
      <c r="AY76" s="32"/>
      <c r="AZ76" s="35">
        <f>+'OCT-DEC 2022'!AZ76+'JUL-SEP 2022'!AZ76+'JAN-MAR 2023'!AZ76+'APR-JUN 2023'!AZ76</f>
        <v>2129689.7953443551</v>
      </c>
      <c r="BA76" s="39">
        <f t="shared" si="302"/>
        <v>4.8084247639337176</v>
      </c>
      <c r="BB76" s="36">
        <f>+'OCT-DEC 2022'!BB76+'JUL-SEP 2022'!BB76+'JAN-MAR 2023'!BB76+'APR-JUN 2023'!BB76</f>
        <v>595083.81465564528</v>
      </c>
      <c r="BC76" s="39">
        <f t="shared" si="303"/>
        <v>4.320905989280182</v>
      </c>
      <c r="BD76" s="36">
        <f t="shared" ref="BD76:BD94" si="338">+AZ76+BB76</f>
        <v>2724773.6100000003</v>
      </c>
      <c r="BE76" s="40">
        <v>2.5705820939890156</v>
      </c>
      <c r="BF76" s="38">
        <f>+'OCT-DEC 2022'!BF76+'JUL-SEP 2022'!BF76+'JAN-MAR 2023'!BF76+'APR-JUN 2023'!BF76</f>
        <v>2981145.2855955749</v>
      </c>
      <c r="BG76" s="39">
        <v>0.66064389936234991</v>
      </c>
      <c r="BH76" s="36">
        <f>+'OCT-DEC 2022'!BH76+'JUL-SEP 2022'!BH76+'JAN-MAR 2023'!BH76+'APR-JUN 2023'!BH76</f>
        <v>3006036.6844044253</v>
      </c>
      <c r="BI76" s="39">
        <v>1.2010997664918899</v>
      </c>
      <c r="BJ76" s="36">
        <f t="shared" ref="BJ76:BJ94" si="339">+BF76+BH76</f>
        <v>5987181.9700000007</v>
      </c>
      <c r="BK76" s="40">
        <v>0.81087060146436329</v>
      </c>
      <c r="BL76" s="116">
        <f t="shared" si="304"/>
        <v>5110835.0809399299</v>
      </c>
      <c r="BM76" s="117">
        <f t="shared" si="305"/>
        <v>3601120.4990600706</v>
      </c>
      <c r="BN76" s="118">
        <f t="shared" si="306"/>
        <v>8711955.5800000001</v>
      </c>
      <c r="BO76" s="32"/>
      <c r="BP76" s="35">
        <f>+'OCT-DEC 2022'!BP76+'JUL-SEP 2022'!BP76+'JAN-MAR 2023'!BP76+'APR-JUN 2023'!BP76</f>
        <v>0</v>
      </c>
      <c r="BQ76" s="39">
        <v>0</v>
      </c>
      <c r="BR76" s="36">
        <f>+'OCT-DEC 2022'!BR76+'JUL-SEP 2022'!BR76+'JAN-MAR 2023'!BR76+'APR-JUN 2023'!BR76</f>
        <v>0</v>
      </c>
      <c r="BS76" s="39">
        <v>0</v>
      </c>
      <c r="BT76" s="36">
        <f t="shared" ref="BT76:BT94" si="340">+BP76+BR76</f>
        <v>0</v>
      </c>
      <c r="BU76" s="40">
        <v>0</v>
      </c>
      <c r="BV76" s="38">
        <f>+'OCT-DEC 2022'!BV76+'JUL-SEP 2022'!BV76+'JAN-MAR 2023'!BV76+'APR-JUN 2023'!BV76</f>
        <v>0</v>
      </c>
      <c r="BW76" s="39">
        <f t="shared" si="307"/>
        <v>0</v>
      </c>
      <c r="BX76" s="36">
        <f>+'OCT-DEC 2022'!BX76+'JUL-SEP 2022'!BX76+'JAN-MAR 2023'!BX76+'APR-JUN 2023'!BX76</f>
        <v>0</v>
      </c>
      <c r="BY76" s="39">
        <f t="shared" si="308"/>
        <v>0</v>
      </c>
      <c r="BZ76" s="36">
        <f t="shared" ref="BZ76:BZ94" si="341">+BV76+BX76</f>
        <v>0</v>
      </c>
      <c r="CA76" s="40">
        <f t="shared" si="309"/>
        <v>0</v>
      </c>
      <c r="CB76" s="116">
        <f t="shared" si="310"/>
        <v>0</v>
      </c>
      <c r="CC76" s="117">
        <f t="shared" si="311"/>
        <v>0</v>
      </c>
      <c r="CD76" s="118">
        <f t="shared" si="312"/>
        <v>0</v>
      </c>
      <c r="CE76" s="32"/>
      <c r="CF76" s="35">
        <f>+'OCT-DEC 2022'!CF76+'JUL-SEP 2022'!CF76+'JAN-MAR 2023'!CF76+'APR-JUN 2023'!CF76</f>
        <v>1798549.5518358182</v>
      </c>
      <c r="CG76" s="39">
        <f t="shared" si="313"/>
        <v>3.5841460000275367</v>
      </c>
      <c r="CH76" s="36">
        <f>+'OCT-DEC 2022'!CH76+'JUL-SEP 2022'!CH76+'JAN-MAR 2023'!CH76+'APR-JUN 2023'!CH76</f>
        <v>404982.90816418198</v>
      </c>
      <c r="CI76" s="39">
        <f t="shared" si="314"/>
        <v>3.8338673346793328</v>
      </c>
      <c r="CJ76" s="36">
        <f t="shared" ref="CJ76:CJ94" si="342">+CF76+CH76</f>
        <v>2203532.46</v>
      </c>
      <c r="CK76" s="40">
        <f t="shared" si="315"/>
        <v>3.6275722046621888</v>
      </c>
      <c r="CL76" s="38">
        <f>+'OCT-DEC 2022'!CL76+'JUL-SEP 2022'!CL76+'JAN-MAR 2023'!CL76+'APR-JUN 2023'!CL76</f>
        <v>2868578.1480763396</v>
      </c>
      <c r="CM76" s="39">
        <f t="shared" si="316"/>
        <v>1.1416576680715644</v>
      </c>
      <c r="CN76" s="36">
        <f>+'OCT-DEC 2022'!CN76+'JUL-SEP 2022'!CN76+'JAN-MAR 2023'!CN76+'APR-JUN 2023'!CN76</f>
        <v>2860287.0619236599</v>
      </c>
      <c r="CO76" s="39">
        <f t="shared" si="317"/>
        <v>2.1734175627368177</v>
      </c>
      <c r="CP76" s="36">
        <f t="shared" ref="CP76:CP94" si="343">+CL76+CN76</f>
        <v>5728865.209999999</v>
      </c>
      <c r="CQ76" s="40">
        <f t="shared" si="318"/>
        <v>1.4963049122738281</v>
      </c>
      <c r="CR76" s="116">
        <f t="shared" si="319"/>
        <v>4667127.6999121578</v>
      </c>
      <c r="CS76" s="117">
        <f t="shared" si="320"/>
        <v>3265269.9700878421</v>
      </c>
      <c r="CT76" s="118">
        <f t="shared" si="321"/>
        <v>7932397.6699999999</v>
      </c>
      <c r="CU76" s="32"/>
      <c r="CV76" s="38">
        <f t="shared" si="322"/>
        <v>13435353.874415489</v>
      </c>
      <c r="CW76" s="39">
        <f t="shared" si="268"/>
        <v>4.7856544123356883</v>
      </c>
      <c r="CX76" s="39">
        <f t="shared" si="323"/>
        <v>2411112.3900697706</v>
      </c>
      <c r="CY76" s="39">
        <f t="shared" si="324"/>
        <v>3.0131733523293587</v>
      </c>
      <c r="CZ76" s="36">
        <f t="shared" si="325"/>
        <v>15846466.264485259</v>
      </c>
      <c r="DA76" s="40">
        <f t="shared" si="326"/>
        <v>4.392507373639023</v>
      </c>
      <c r="DB76" s="38">
        <f t="shared" si="327"/>
        <v>14365164.100879479</v>
      </c>
      <c r="DC76" s="39">
        <f t="shared" si="328"/>
        <v>1.1536627684510654</v>
      </c>
      <c r="DD76" s="36">
        <f t="shared" si="329"/>
        <v>12518030.68571499</v>
      </c>
      <c r="DE76" s="39">
        <f t="shared" si="330"/>
        <v>1.746364940203329</v>
      </c>
      <c r="DF76" s="36">
        <f t="shared" si="331"/>
        <v>26883194.786594469</v>
      </c>
      <c r="DG76" s="40">
        <f t="shared" si="332"/>
        <v>1.3702047557516208</v>
      </c>
      <c r="DH76" s="152"/>
      <c r="DI76" s="161" t="s">
        <v>75</v>
      </c>
      <c r="DJ76" s="38">
        <f t="shared" si="333"/>
        <v>15846466.264485259</v>
      </c>
      <c r="DK76" s="36">
        <f t="shared" si="334"/>
        <v>26883194.786594469</v>
      </c>
      <c r="DL76" s="37">
        <f t="shared" si="335"/>
        <v>42729661.051079728</v>
      </c>
      <c r="DM76"/>
    </row>
    <row r="77" spans="1:119" s="19" customFormat="1" ht="15.75">
      <c r="A77" s="26">
        <v>62</v>
      </c>
      <c r="B77" s="26" t="s">
        <v>76</v>
      </c>
      <c r="C77" s="34"/>
      <c r="D77" s="35">
        <f>+'JUL-SEP 2022'!D77+'OCT-DEC 2022'!D77+'JAN-MAR 2023'!D77+'APR-JUN 2023'!D77</f>
        <v>1015122.4188555239</v>
      </c>
      <c r="E77" s="39">
        <f t="shared" si="271"/>
        <v>2.3045090713052252</v>
      </c>
      <c r="F77" s="36">
        <f>+'JUL-SEP 2022'!F77+'OCT-DEC 2022'!F77+'JAN-MAR 2023'!F77+'APR-JUN 2023'!F77</f>
        <v>83730.818642475948</v>
      </c>
      <c r="G77" s="39">
        <f t="shared" si="272"/>
        <v>0.6710114249735617</v>
      </c>
      <c r="H77" s="36">
        <f t="shared" si="273"/>
        <v>1098853.2374979998</v>
      </c>
      <c r="I77" s="202">
        <f t="shared" si="274"/>
        <v>1.9439199498617488</v>
      </c>
      <c r="J77" s="38">
        <f>+'JUL-SEP 2022'!J77+'OCT-DEC 2022'!J77+'JAN-MAR 2023'!J77+'APR-JUN 2023'!J77</f>
        <v>500986.89994995669</v>
      </c>
      <c r="K77" s="39">
        <f t="shared" si="275"/>
        <v>0.35077073553852534</v>
      </c>
      <c r="L77" s="36">
        <f>+'JUL-SEP 2022'!L77+'OCT-DEC 2022'!L77+'JAN-MAR 2023'!L77+'APR-JUN 2023'!L77</f>
        <v>926290.43890305562</v>
      </c>
      <c r="M77" s="39">
        <f t="shared" si="276"/>
        <v>0.73525909669519385</v>
      </c>
      <c r="N77" s="36">
        <f t="shared" si="277"/>
        <v>1427277.3388530123</v>
      </c>
      <c r="O77" s="40">
        <f t="shared" si="278"/>
        <v>0.53096910332504077</v>
      </c>
      <c r="P77" s="116">
        <f t="shared" si="279"/>
        <v>1516109.3188054806</v>
      </c>
      <c r="Q77" s="117">
        <f t="shared" si="280"/>
        <v>1010021.2575455316</v>
      </c>
      <c r="R77" s="118">
        <f t="shared" si="281"/>
        <v>2526130.5763510121</v>
      </c>
      <c r="S77" s="32"/>
      <c r="T77" s="38">
        <f>+'JUL-SEP 2022'!T77+'OCT-DEC 2022'!T77+'JAN-MAR 2023'!T77+'APR-JUN 2023'!T77</f>
        <v>1120362.5508659382</v>
      </c>
      <c r="U77" s="39">
        <f t="shared" si="282"/>
        <v>1.4210855747711311</v>
      </c>
      <c r="V77" s="36">
        <f>+'JUL-SEP 2022'!V77+'OCT-DEC 2022'!V77+'JAN-MAR 2023'!V77+'APR-JUN 2023'!V77</f>
        <v>359555.86637373891</v>
      </c>
      <c r="W77" s="39">
        <f t="shared" si="283"/>
        <v>1.5205908295500212</v>
      </c>
      <c r="X77" s="36">
        <f t="shared" si="284"/>
        <v>1479918.4172396772</v>
      </c>
      <c r="Y77" s="40">
        <f t="shared" si="285"/>
        <v>1.4440440313683922</v>
      </c>
      <c r="Z77" s="244">
        <f>+'OCT-DEC 2022'!Z77+'JUL-SEP 2022'!Z77+'JAN-MAR 2023'!Z77+'APR-JUN 2023'!Z77</f>
        <v>5279501.8859024569</v>
      </c>
      <c r="AA77" s="39">
        <f t="shared" si="286"/>
        <v>1.2802653420576913</v>
      </c>
      <c r="AB77" s="36">
        <f>+'OCT-DEC 2022'!AB77+'JUL-SEP 2022'!AB77+'JAN-MAR 2023'!AB77+'APR-JUN 2023'!AB77</f>
        <v>2312528.8822410745</v>
      </c>
      <c r="AC77" s="39">
        <f t="shared" si="287"/>
        <v>1.2684680510436548</v>
      </c>
      <c r="AD77" s="36">
        <f t="shared" si="288"/>
        <v>7592030.7681435309</v>
      </c>
      <c r="AE77" s="40">
        <f t="shared" si="289"/>
        <v>1.2766487178986923</v>
      </c>
      <c r="AF77" s="116">
        <f t="shared" si="290"/>
        <v>6399864.4367683949</v>
      </c>
      <c r="AG77" s="117">
        <f t="shared" si="291"/>
        <v>2672084.7486148132</v>
      </c>
      <c r="AH77" s="118">
        <f t="shared" si="292"/>
        <v>9071949.1853832081</v>
      </c>
      <c r="AI77" s="32"/>
      <c r="AJ77" s="35">
        <f>+'OCT-DEC 2022'!AJ77+'JUL-SEP 2022'!AJ77+'JAN-MAR 2023'!AJ77+'APR-JUN 2023'!AJ77</f>
        <v>236843.3444837674</v>
      </c>
      <c r="AK77" s="39">
        <f t="shared" si="293"/>
        <v>0.97799034363283932</v>
      </c>
      <c r="AL77" s="36">
        <f>+'OCT-DEC 2022'!AL77+'JUL-SEP 2022'!AL77+'JAN-MAR 2023'!AL77+'APR-JUN 2023'!AL77</f>
        <v>101027.1054947939</v>
      </c>
      <c r="AM77" s="39">
        <f t="shared" si="294"/>
        <v>0.9500529018190409</v>
      </c>
      <c r="AN77" s="36">
        <f t="shared" si="336"/>
        <v>337870.44997856132</v>
      </c>
      <c r="AO77" s="40">
        <f t="shared" si="295"/>
        <v>0.96946603538806364</v>
      </c>
      <c r="AP77" s="36">
        <f>+'OCT-DEC 2022'!AP77+'JUL-SEP 2022'!AP77+'JAN-MAR 2023'!AP77+'APR-JUN 2023'!AP77</f>
        <v>77279.402757279458</v>
      </c>
      <c r="AQ77" s="39">
        <f t="shared" si="296"/>
        <v>0.11787622070979704</v>
      </c>
      <c r="AR77" s="36">
        <f>+'OCT-DEC 2022'!AR77+'JUL-SEP 2022'!AR77+'JAN-MAR 2023'!AR77+'APR-JUN 2023'!AR77</f>
        <v>156508.87012072082</v>
      </c>
      <c r="AS77" s="39">
        <f t="shared" si="297"/>
        <v>0.25291595589576837</v>
      </c>
      <c r="AT77" s="36">
        <f t="shared" si="337"/>
        <v>233788.27287800028</v>
      </c>
      <c r="AU77" s="40">
        <f t="shared" si="298"/>
        <v>0.18344743494822274</v>
      </c>
      <c r="AV77" s="116">
        <f t="shared" si="299"/>
        <v>314122.74724104686</v>
      </c>
      <c r="AW77" s="117">
        <f t="shared" si="300"/>
        <v>257535.97561551473</v>
      </c>
      <c r="AX77" s="118">
        <f t="shared" si="301"/>
        <v>571658.72285656165</v>
      </c>
      <c r="AY77" s="32"/>
      <c r="AZ77" s="35">
        <f>+'OCT-DEC 2022'!AZ77+'JUL-SEP 2022'!AZ77+'JAN-MAR 2023'!AZ77+'APR-JUN 2023'!AZ77</f>
        <v>1451104.0802663751</v>
      </c>
      <c r="BA77" s="39">
        <f t="shared" si="302"/>
        <v>3.2763103856023714</v>
      </c>
      <c r="BB77" s="36">
        <f>+'OCT-DEC 2022'!BB77+'JUL-SEP 2022'!BB77+'JAN-MAR 2023'!BB77+'APR-JUN 2023'!BB77</f>
        <v>397768.03973362467</v>
      </c>
      <c r="BC77" s="39">
        <f t="shared" si="303"/>
        <v>2.8881953481188529</v>
      </c>
      <c r="BD77" s="36">
        <f t="shared" si="338"/>
        <v>1848872.1199999996</v>
      </c>
      <c r="BE77" s="40">
        <v>3.7649134285262273</v>
      </c>
      <c r="BF77" s="38">
        <f>+'OCT-DEC 2022'!BF77+'JUL-SEP 2022'!BF77+'JAN-MAR 2023'!BF77+'APR-JUN 2023'!BF77</f>
        <v>1436530.1645634619</v>
      </c>
      <c r="BG77" s="39">
        <v>0.812988482682512</v>
      </c>
      <c r="BH77" s="36">
        <f>+'OCT-DEC 2022'!BH77+'JUL-SEP 2022'!BH77+'JAN-MAR 2023'!BH77+'APR-JUN 2023'!BH77</f>
        <v>1413868.5754365381</v>
      </c>
      <c r="BI77" s="39">
        <v>1.4780735546836277</v>
      </c>
      <c r="BJ77" s="36">
        <f t="shared" si="339"/>
        <v>2850398.74</v>
      </c>
      <c r="BK77" s="40">
        <v>0.99785748505761207</v>
      </c>
      <c r="BL77" s="116">
        <f t="shared" si="304"/>
        <v>2887634.2448298372</v>
      </c>
      <c r="BM77" s="117">
        <f t="shared" si="305"/>
        <v>1811636.6151701626</v>
      </c>
      <c r="BN77" s="118">
        <f t="shared" si="306"/>
        <v>4699270.8599999994</v>
      </c>
      <c r="BO77" s="32"/>
      <c r="BP77" s="35">
        <f>+'OCT-DEC 2022'!BP77+'JUL-SEP 2022'!BP77+'JAN-MAR 2023'!BP77+'APR-JUN 2023'!BP77</f>
        <v>0</v>
      </c>
      <c r="BQ77" s="39">
        <v>0</v>
      </c>
      <c r="BR77" s="36">
        <f>+'OCT-DEC 2022'!BR77+'JUL-SEP 2022'!BR77+'JAN-MAR 2023'!BR77+'APR-JUN 2023'!BR77</f>
        <v>0</v>
      </c>
      <c r="BS77" s="39">
        <v>0</v>
      </c>
      <c r="BT77" s="36">
        <f t="shared" si="340"/>
        <v>0</v>
      </c>
      <c r="BU77" s="40">
        <v>0</v>
      </c>
      <c r="BV77" s="38">
        <f>+'OCT-DEC 2022'!BV77+'JUL-SEP 2022'!BV77+'JAN-MAR 2023'!BV77+'APR-JUN 2023'!BV77</f>
        <v>277.61</v>
      </c>
      <c r="BW77" s="39">
        <f t="shared" si="307"/>
        <v>2.2044226621732791E-4</v>
      </c>
      <c r="BX77" s="36">
        <f>+'OCT-DEC 2022'!BX77+'JUL-SEP 2022'!BX77+'JAN-MAR 2023'!BX77+'APR-JUN 2023'!BX77</f>
        <v>538.59</v>
      </c>
      <c r="BY77" s="39">
        <f t="shared" si="308"/>
        <v>6.2231501787484605E-4</v>
      </c>
      <c r="BZ77" s="36">
        <f t="shared" si="341"/>
        <v>816.2</v>
      </c>
      <c r="CA77" s="40">
        <f t="shared" si="309"/>
        <v>3.841313557926086E-4</v>
      </c>
      <c r="CB77" s="116">
        <f t="shared" si="310"/>
        <v>277.61</v>
      </c>
      <c r="CC77" s="117">
        <f t="shared" si="311"/>
        <v>538.59</v>
      </c>
      <c r="CD77" s="118">
        <f t="shared" si="312"/>
        <v>816.2</v>
      </c>
      <c r="CE77" s="32"/>
      <c r="CF77" s="35">
        <f>+'OCT-DEC 2022'!CF77+'JUL-SEP 2022'!CF77+'JAN-MAR 2023'!CF77+'APR-JUN 2023'!CF77</f>
        <v>661521.49009186204</v>
      </c>
      <c r="CG77" s="39">
        <f t="shared" si="313"/>
        <v>1.3182787208864404</v>
      </c>
      <c r="CH77" s="36">
        <f>+'OCT-DEC 2022'!CH77+'JUL-SEP 2022'!CH77+'JAN-MAR 2023'!CH77+'APR-JUN 2023'!CH77</f>
        <v>142510.81990813802</v>
      </c>
      <c r="CI77" s="39">
        <f t="shared" si="314"/>
        <v>1.3491126817200876</v>
      </c>
      <c r="CJ77" s="36">
        <f t="shared" si="342"/>
        <v>804032.31</v>
      </c>
      <c r="CK77" s="40">
        <f t="shared" si="315"/>
        <v>1.32364070525484</v>
      </c>
      <c r="CL77" s="38">
        <f>+'OCT-DEC 2022'!CL77+'JUL-SEP 2022'!CL77+'JAN-MAR 2023'!CL77+'APR-JUN 2023'!CL77</f>
        <v>1273732.561111259</v>
      </c>
      <c r="CM77" s="39">
        <f t="shared" si="316"/>
        <v>0.50692938117801023</v>
      </c>
      <c r="CN77" s="36">
        <f>+'OCT-DEC 2022'!CN77+'JUL-SEP 2022'!CN77+'JAN-MAR 2023'!CN77+'APR-JUN 2023'!CN77</f>
        <v>1285573.1488887407</v>
      </c>
      <c r="CO77" s="39">
        <f t="shared" si="317"/>
        <v>0.97685553914246814</v>
      </c>
      <c r="CP77" s="36">
        <f t="shared" si="343"/>
        <v>2559305.71</v>
      </c>
      <c r="CQ77" s="40">
        <f t="shared" si="318"/>
        <v>0.66845728874871857</v>
      </c>
      <c r="CR77" s="116">
        <f t="shared" si="319"/>
        <v>1935254.051203121</v>
      </c>
      <c r="CS77" s="117">
        <f t="shared" si="320"/>
        <v>1428083.9687968786</v>
      </c>
      <c r="CT77" s="118">
        <f t="shared" si="321"/>
        <v>3363338.0199999996</v>
      </c>
      <c r="CU77" s="32"/>
      <c r="CV77" s="38">
        <f t="shared" si="322"/>
        <v>4484953.8845634665</v>
      </c>
      <c r="CW77" s="39">
        <f t="shared" si="268"/>
        <v>1.5975343520839727</v>
      </c>
      <c r="CX77" s="39">
        <f t="shared" si="323"/>
        <v>1084592.6501527713</v>
      </c>
      <c r="CY77" s="39">
        <f t="shared" si="324"/>
        <v>1.3554182231538534</v>
      </c>
      <c r="CZ77" s="36">
        <f t="shared" si="325"/>
        <v>5569546.5347162373</v>
      </c>
      <c r="DA77" s="40">
        <f t="shared" si="326"/>
        <v>1.5438315276886379</v>
      </c>
      <c r="DB77" s="38">
        <f t="shared" si="327"/>
        <v>8568308.5242844149</v>
      </c>
      <c r="DC77" s="39">
        <f t="shared" si="328"/>
        <v>0.68811873387952704</v>
      </c>
      <c r="DD77" s="36">
        <f t="shared" si="329"/>
        <v>6095308.5055901296</v>
      </c>
      <c r="DE77" s="39">
        <f t="shared" si="330"/>
        <v>0.8503440629869139</v>
      </c>
      <c r="DF77" s="36">
        <f t="shared" si="331"/>
        <v>14663617.029874545</v>
      </c>
      <c r="DG77" s="40">
        <f t="shared" si="332"/>
        <v>0.74738727857128351</v>
      </c>
      <c r="DH77" s="152"/>
      <c r="DI77" s="161" t="s">
        <v>76</v>
      </c>
      <c r="DJ77" s="38">
        <f t="shared" si="333"/>
        <v>5569546.5347162373</v>
      </c>
      <c r="DK77" s="36">
        <f t="shared" si="334"/>
        <v>14663617.029874545</v>
      </c>
      <c r="DL77" s="37">
        <f t="shared" si="335"/>
        <v>20233163.564590782</v>
      </c>
      <c r="DM77"/>
    </row>
    <row r="78" spans="1:119" s="19" customFormat="1" ht="15.75">
      <c r="A78" s="26">
        <v>63</v>
      </c>
      <c r="B78" s="26" t="s">
        <v>77</v>
      </c>
      <c r="C78" s="34"/>
      <c r="D78" s="35">
        <f>+'JUL-SEP 2022'!D78+'OCT-DEC 2022'!D78+'JAN-MAR 2023'!D78+'APR-JUN 2023'!D78</f>
        <v>581579.90033482877</v>
      </c>
      <c r="E78" s="39">
        <f t="shared" si="271"/>
        <v>1.3202901749736178</v>
      </c>
      <c r="F78" s="36">
        <f>+'JUL-SEP 2022'!F78+'OCT-DEC 2022'!F78+'JAN-MAR 2023'!F78+'APR-JUN 2023'!F78</f>
        <v>162432.12445217109</v>
      </c>
      <c r="G78" s="39">
        <f t="shared" si="272"/>
        <v>1.3017167759404014</v>
      </c>
      <c r="H78" s="36">
        <f t="shared" si="273"/>
        <v>744012.02478699991</v>
      </c>
      <c r="I78" s="202">
        <f t="shared" si="274"/>
        <v>1.316190159491718</v>
      </c>
      <c r="J78" s="38">
        <f>+'JUL-SEP 2022'!J78+'OCT-DEC 2022'!J78+'JAN-MAR 2023'!J78+'APR-JUN 2023'!J78</f>
        <v>909426.29597204435</v>
      </c>
      <c r="K78" s="39">
        <f t="shared" si="275"/>
        <v>0.63674345734001314</v>
      </c>
      <c r="L78" s="36">
        <f>+'JUL-SEP 2022'!L78+'OCT-DEC 2022'!L78+'JAN-MAR 2023'!L78+'APR-JUN 2023'!L78</f>
        <v>876440.00349209481</v>
      </c>
      <c r="M78" s="39">
        <f t="shared" si="276"/>
        <v>0.69568944923825704</v>
      </c>
      <c r="N78" s="36">
        <f t="shared" si="277"/>
        <v>1785866.2994641392</v>
      </c>
      <c r="O78" s="40">
        <f t="shared" si="278"/>
        <v>0.66436970718452415</v>
      </c>
      <c r="P78" s="116">
        <f t="shared" si="279"/>
        <v>1491006.1963068731</v>
      </c>
      <c r="Q78" s="117">
        <f t="shared" si="280"/>
        <v>1038872.127944266</v>
      </c>
      <c r="R78" s="118">
        <f t="shared" si="281"/>
        <v>2529878.3242511391</v>
      </c>
      <c r="S78" s="32"/>
      <c r="T78" s="38">
        <f>+'JUL-SEP 2022'!T78+'OCT-DEC 2022'!T78+'JAN-MAR 2023'!T78+'APR-JUN 2023'!T78</f>
        <v>6393830.9265413927</v>
      </c>
      <c r="U78" s="39">
        <f t="shared" si="282"/>
        <v>8.1100362469369571</v>
      </c>
      <c r="V78" s="36">
        <f>+'JUL-SEP 2022'!V78+'OCT-DEC 2022'!V78+'JAN-MAR 2023'!V78+'APR-JUN 2023'!V78</f>
        <v>1662458.913452375</v>
      </c>
      <c r="W78" s="39">
        <f t="shared" si="283"/>
        <v>7.0306731573995167</v>
      </c>
      <c r="X78" s="36">
        <f t="shared" si="284"/>
        <v>8056289.8399937674</v>
      </c>
      <c r="Y78" s="40">
        <f t="shared" si="285"/>
        <v>7.8609990408226116</v>
      </c>
      <c r="Z78" s="244">
        <f>+'OCT-DEC 2022'!Z78+'JUL-SEP 2022'!Z78+'JAN-MAR 2023'!Z78+'APR-JUN 2023'!Z78</f>
        <v>5721423.684926806</v>
      </c>
      <c r="AA78" s="39">
        <f t="shared" si="286"/>
        <v>1.3874302177254925</v>
      </c>
      <c r="AB78" s="36">
        <f>+'OCT-DEC 2022'!AB78+'JUL-SEP 2022'!AB78+'JAN-MAR 2023'!AB78+'APR-JUN 2023'!AB78</f>
        <v>3559997.6822850592</v>
      </c>
      <c r="AC78" s="39">
        <f t="shared" si="287"/>
        <v>1.9527294800278754</v>
      </c>
      <c r="AD78" s="36">
        <f t="shared" si="288"/>
        <v>9281421.3672118653</v>
      </c>
      <c r="AE78" s="40">
        <f t="shared" si="289"/>
        <v>1.5607305937757683</v>
      </c>
      <c r="AF78" s="116">
        <f t="shared" si="290"/>
        <v>12115254.6114682</v>
      </c>
      <c r="AG78" s="117">
        <f t="shared" si="291"/>
        <v>5222456.595737434</v>
      </c>
      <c r="AH78" s="118">
        <f t="shared" si="292"/>
        <v>17337711.207205635</v>
      </c>
      <c r="AI78" s="32"/>
      <c r="AJ78" s="35">
        <f>+'OCT-DEC 2022'!AJ78+'JUL-SEP 2022'!AJ78+'JAN-MAR 2023'!AJ78+'APR-JUN 2023'!AJ78</f>
        <v>0</v>
      </c>
      <c r="AK78" s="39">
        <f t="shared" si="293"/>
        <v>0</v>
      </c>
      <c r="AL78" s="36">
        <f>+'OCT-DEC 2022'!AL78+'JUL-SEP 2022'!AL78+'JAN-MAR 2023'!AL78+'APR-JUN 2023'!AL78</f>
        <v>0</v>
      </c>
      <c r="AM78" s="39">
        <f t="shared" si="294"/>
        <v>0</v>
      </c>
      <c r="AN78" s="36">
        <f t="shared" si="336"/>
        <v>0</v>
      </c>
      <c r="AO78" s="40">
        <f t="shared" si="295"/>
        <v>0</v>
      </c>
      <c r="AP78" s="36">
        <f>+'OCT-DEC 2022'!AP78+'JUL-SEP 2022'!AP78+'JAN-MAR 2023'!AP78+'APR-JUN 2023'!AP78</f>
        <v>0</v>
      </c>
      <c r="AQ78" s="39">
        <f t="shared" si="296"/>
        <v>0</v>
      </c>
      <c r="AR78" s="36">
        <f>+'OCT-DEC 2022'!AR78+'JUL-SEP 2022'!AR78+'JAN-MAR 2023'!AR78+'APR-JUN 2023'!AR78</f>
        <v>0</v>
      </c>
      <c r="AS78" s="39">
        <f t="shared" si="297"/>
        <v>0</v>
      </c>
      <c r="AT78" s="36">
        <f t="shared" si="337"/>
        <v>0</v>
      </c>
      <c r="AU78" s="40">
        <f t="shared" si="298"/>
        <v>0</v>
      </c>
      <c r="AV78" s="116">
        <f t="shared" si="299"/>
        <v>0</v>
      </c>
      <c r="AW78" s="117">
        <f t="shared" si="300"/>
        <v>0</v>
      </c>
      <c r="AX78" s="118">
        <f t="shared" si="301"/>
        <v>0</v>
      </c>
      <c r="AY78" s="32"/>
      <c r="AZ78" s="35">
        <f>+'OCT-DEC 2022'!AZ78+'JUL-SEP 2022'!AZ78+'JAN-MAR 2023'!AZ78+'APR-JUN 2023'!AZ78</f>
        <v>3719737.7996615479</v>
      </c>
      <c r="BA78" s="39">
        <f t="shared" si="302"/>
        <v>8.3984434683084253</v>
      </c>
      <c r="BB78" s="36">
        <f>+'OCT-DEC 2022'!BB78+'JUL-SEP 2022'!BB78+'JAN-MAR 2023'!BB78+'APR-JUN 2023'!BB78</f>
        <v>1041753.9003384523</v>
      </c>
      <c r="BC78" s="39">
        <f t="shared" si="303"/>
        <v>7.5641792911695465</v>
      </c>
      <c r="BD78" s="36">
        <f t="shared" si="338"/>
        <v>4761491.7</v>
      </c>
      <c r="BE78" s="40">
        <v>1.8574215889200789</v>
      </c>
      <c r="BF78" s="38">
        <f>+'OCT-DEC 2022'!BF78+'JUL-SEP 2022'!BF78+'JAN-MAR 2023'!BF78+'APR-JUN 2023'!BF78</f>
        <v>3394593.3584824386</v>
      </c>
      <c r="BG78" s="39">
        <v>0.47025039227474036</v>
      </c>
      <c r="BH78" s="36">
        <f>+'OCT-DEC 2022'!BH78+'JUL-SEP 2022'!BH78+'JAN-MAR 2023'!BH78+'APR-JUN 2023'!BH78</f>
        <v>3421826.261517562</v>
      </c>
      <c r="BI78" s="39">
        <v>0.85495020373164621</v>
      </c>
      <c r="BJ78" s="36">
        <f t="shared" si="339"/>
        <v>6816419.620000001</v>
      </c>
      <c r="BK78" s="40">
        <v>0.57718268312280196</v>
      </c>
      <c r="BL78" s="116">
        <f t="shared" si="304"/>
        <v>7114331.158143986</v>
      </c>
      <c r="BM78" s="117">
        <f t="shared" si="305"/>
        <v>4463580.1618560143</v>
      </c>
      <c r="BN78" s="118">
        <f t="shared" si="306"/>
        <v>11577911.32</v>
      </c>
      <c r="BO78" s="32"/>
      <c r="BP78" s="35">
        <f>+'OCT-DEC 2022'!BP78+'JUL-SEP 2022'!BP78+'JAN-MAR 2023'!BP78+'APR-JUN 2023'!BP78</f>
        <v>85251.969999999987</v>
      </c>
      <c r="BQ78" s="39">
        <v>0.12313529236470114</v>
      </c>
      <c r="BR78" s="36">
        <f>+'OCT-DEC 2022'!BR78+'JUL-SEP 2022'!BR78+'JAN-MAR 2023'!BR78+'APR-JUN 2023'!BR78</f>
        <v>14839.730000000003</v>
      </c>
      <c r="BS78" s="39">
        <v>7.4865723893316152E-2</v>
      </c>
      <c r="BT78" s="36">
        <f t="shared" si="340"/>
        <v>100091.69999999998</v>
      </c>
      <c r="BU78" s="40">
        <v>0.11718380653259196</v>
      </c>
      <c r="BV78" s="38">
        <f>+'OCT-DEC 2022'!BV78+'JUL-SEP 2022'!BV78+'JAN-MAR 2023'!BV78+'APR-JUN 2023'!BV78</f>
        <v>277740.95000000007</v>
      </c>
      <c r="BW78" s="39">
        <f t="shared" si="307"/>
        <v>0.22054624991662253</v>
      </c>
      <c r="BX78" s="36">
        <f>+'OCT-DEC 2022'!BX78+'JUL-SEP 2022'!BX78+'JAN-MAR 2023'!BX78+'APR-JUN 2023'!BX78</f>
        <v>150386.21999999997</v>
      </c>
      <c r="BY78" s="39">
        <f t="shared" si="308"/>
        <v>0.17376409362860526</v>
      </c>
      <c r="BZ78" s="36">
        <f t="shared" si="341"/>
        <v>428127.17000000004</v>
      </c>
      <c r="CA78" s="40">
        <f t="shared" si="309"/>
        <v>0.201491142200138</v>
      </c>
      <c r="CB78" s="116">
        <f t="shared" si="310"/>
        <v>362992.92000000004</v>
      </c>
      <c r="CC78" s="117">
        <f t="shared" si="311"/>
        <v>165225.94999999998</v>
      </c>
      <c r="CD78" s="118">
        <f t="shared" si="312"/>
        <v>528218.87</v>
      </c>
      <c r="CE78" s="32"/>
      <c r="CF78" s="35">
        <f>+'OCT-DEC 2022'!CF78+'JUL-SEP 2022'!CF78+'JAN-MAR 2023'!CF78+'APR-JUN 2023'!CF78</f>
        <v>460014.0449013653</v>
      </c>
      <c r="CG78" s="39">
        <f t="shared" si="313"/>
        <v>0.91671508149819614</v>
      </c>
      <c r="CH78" s="36">
        <f>+'OCT-DEC 2022'!CH78+'JUL-SEP 2022'!CH78+'JAN-MAR 2023'!CH78+'APR-JUN 2023'!CH78</f>
        <v>102645.3950986347</v>
      </c>
      <c r="CI78" s="39">
        <f t="shared" si="314"/>
        <v>0.97171712531722765</v>
      </c>
      <c r="CJ78" s="36">
        <f t="shared" si="342"/>
        <v>562659.43999999994</v>
      </c>
      <c r="CK78" s="40">
        <f t="shared" si="315"/>
        <v>0.9262798630317397</v>
      </c>
      <c r="CL78" s="38">
        <f>+'OCT-DEC 2022'!CL78+'JUL-SEP 2022'!CL78+'JAN-MAR 2023'!CL78+'APR-JUN 2023'!CL78</f>
        <v>1266591.6178813269</v>
      </c>
      <c r="CM78" s="39">
        <f t="shared" si="316"/>
        <v>0.50408737647223534</v>
      </c>
      <c r="CN78" s="36">
        <f>+'OCT-DEC 2022'!CN78+'JUL-SEP 2022'!CN78+'JAN-MAR 2023'!CN78+'APR-JUN 2023'!CN78</f>
        <v>1262349.0921186728</v>
      </c>
      <c r="CO78" s="39">
        <f t="shared" si="317"/>
        <v>0.95920850869786811</v>
      </c>
      <c r="CP78" s="36">
        <f t="shared" si="343"/>
        <v>2528940.71</v>
      </c>
      <c r="CQ78" s="40">
        <f t="shared" si="318"/>
        <v>0.66052634658204212</v>
      </c>
      <c r="CR78" s="116">
        <f t="shared" si="319"/>
        <v>1726605.6627826924</v>
      </c>
      <c r="CS78" s="117">
        <f t="shared" si="320"/>
        <v>1364994.4872173076</v>
      </c>
      <c r="CT78" s="118">
        <f t="shared" si="321"/>
        <v>3091600.15</v>
      </c>
      <c r="CU78" s="32"/>
      <c r="CV78" s="38">
        <f t="shared" si="322"/>
        <v>11240414.641439136</v>
      </c>
      <c r="CW78" s="39">
        <f t="shared" si="268"/>
        <v>4.0038201024032318</v>
      </c>
      <c r="CX78" s="39">
        <f t="shared" si="323"/>
        <v>2984130.063341633</v>
      </c>
      <c r="CY78" s="39">
        <f t="shared" si="324"/>
        <v>3.7292750117242508</v>
      </c>
      <c r="CZ78" s="36">
        <f t="shared" si="325"/>
        <v>14224544.704780769</v>
      </c>
      <c r="DA78" s="40">
        <f t="shared" si="326"/>
        <v>3.942924337802642</v>
      </c>
      <c r="DB78" s="38">
        <f t="shared" si="327"/>
        <v>11569775.907262616</v>
      </c>
      <c r="DC78" s="39">
        <f t="shared" si="328"/>
        <v>0.9291658354751301</v>
      </c>
      <c r="DD78" s="36">
        <f t="shared" si="329"/>
        <v>9270999.2594133876</v>
      </c>
      <c r="DE78" s="39">
        <f t="shared" si="330"/>
        <v>1.2933782057082259</v>
      </c>
      <c r="DF78" s="36">
        <f t="shared" si="331"/>
        <v>20840775.166676003</v>
      </c>
      <c r="DG78" s="40">
        <f t="shared" si="332"/>
        <v>1.06222974886785</v>
      </c>
      <c r="DH78" s="152"/>
      <c r="DI78" s="161" t="s">
        <v>77</v>
      </c>
      <c r="DJ78" s="38">
        <f t="shared" si="333"/>
        <v>14224544.704780769</v>
      </c>
      <c r="DK78" s="36">
        <f t="shared" si="334"/>
        <v>20840775.166676003</v>
      </c>
      <c r="DL78" s="37">
        <f t="shared" si="335"/>
        <v>35065319.871456772</v>
      </c>
      <c r="DM78"/>
    </row>
    <row r="79" spans="1:119" s="19" customFormat="1" ht="15.75">
      <c r="A79" s="26">
        <v>64</v>
      </c>
      <c r="B79" s="26" t="s">
        <v>78</v>
      </c>
      <c r="C79" s="34"/>
      <c r="D79" s="35">
        <f>+'JUL-SEP 2022'!D79+'OCT-DEC 2022'!D79+'JAN-MAR 2023'!D79+'APR-JUN 2023'!D79</f>
        <v>4584545.9772571456</v>
      </c>
      <c r="E79" s="39">
        <f t="shared" si="271"/>
        <v>10.407737624705774</v>
      </c>
      <c r="F79" s="36">
        <f>+'JUL-SEP 2022'!F79+'OCT-DEC 2022'!F79+'JAN-MAR 2023'!F79+'APR-JUN 2023'!F79</f>
        <v>153799.26187285397</v>
      </c>
      <c r="G79" s="39">
        <f t="shared" si="272"/>
        <v>1.2325337736138253</v>
      </c>
      <c r="H79" s="36">
        <f t="shared" si="273"/>
        <v>4738345.2391299997</v>
      </c>
      <c r="I79" s="202">
        <f t="shared" si="274"/>
        <v>8.3823421776049614</v>
      </c>
      <c r="J79" s="38">
        <f>+'JUL-SEP 2022'!J79+'OCT-DEC 2022'!J79+'JAN-MAR 2023'!J79+'APR-JUN 2023'!J79</f>
        <v>26657.622581294505</v>
      </c>
      <c r="K79" s="39">
        <f t="shared" si="275"/>
        <v>1.8664587599961424E-2</v>
      </c>
      <c r="L79" s="36">
        <f>+'JUL-SEP 2022'!L79+'OCT-DEC 2022'!L79+'JAN-MAR 2023'!L79+'APR-JUN 2023'!L79</f>
        <v>2762790.0743932291</v>
      </c>
      <c r="M79" s="39">
        <f t="shared" si="276"/>
        <v>2.1930125251669721</v>
      </c>
      <c r="N79" s="36">
        <f t="shared" si="277"/>
        <v>2789447.6969745234</v>
      </c>
      <c r="O79" s="40">
        <f t="shared" si="278"/>
        <v>1.0377174093052663</v>
      </c>
      <c r="P79" s="116">
        <f t="shared" si="279"/>
        <v>4611203.5998384403</v>
      </c>
      <c r="Q79" s="117">
        <f t="shared" si="280"/>
        <v>2916589.3362660832</v>
      </c>
      <c r="R79" s="118">
        <f t="shared" si="281"/>
        <v>7527792.936104523</v>
      </c>
      <c r="S79" s="32"/>
      <c r="T79" s="38">
        <f>+'JUL-SEP 2022'!T79+'OCT-DEC 2022'!T79+'JAN-MAR 2023'!T79+'APR-JUN 2023'!T79</f>
        <v>4948749.4236712893</v>
      </c>
      <c r="U79" s="39">
        <f t="shared" si="282"/>
        <v>6.2770720189644518</v>
      </c>
      <c r="V79" s="36">
        <f>+'JUL-SEP 2022'!V79+'OCT-DEC 2022'!V79+'JAN-MAR 2023'!V79+'APR-JUN 2023'!V79</f>
        <v>1576700.3923294395</v>
      </c>
      <c r="W79" s="39">
        <f t="shared" si="283"/>
        <v>6.667993437859745</v>
      </c>
      <c r="X79" s="36">
        <f t="shared" si="284"/>
        <v>6525449.8160007289</v>
      </c>
      <c r="Y79" s="40">
        <f t="shared" si="285"/>
        <v>6.3672677824805639</v>
      </c>
      <c r="Z79" s="244">
        <f>+'OCT-DEC 2022'!Z79+'JUL-SEP 2022'!Z79+'JAN-MAR 2023'!Z79+'APR-JUN 2023'!Z79</f>
        <v>17085993.908511318</v>
      </c>
      <c r="AA79" s="39">
        <f t="shared" si="286"/>
        <v>4.1433086507813064</v>
      </c>
      <c r="AB79" s="36">
        <f>+'OCT-DEC 2022'!AB79+'JUL-SEP 2022'!AB79+'JAN-MAR 2023'!AB79+'APR-JUN 2023'!AB79</f>
        <v>7596676.1633896781</v>
      </c>
      <c r="AC79" s="39">
        <f t="shared" si="287"/>
        <v>4.166927851749163</v>
      </c>
      <c r="AD79" s="36">
        <f t="shared" si="288"/>
        <v>24682670.071900997</v>
      </c>
      <c r="AE79" s="40">
        <f t="shared" si="289"/>
        <v>4.1505494463787844</v>
      </c>
      <c r="AF79" s="116">
        <f t="shared" si="290"/>
        <v>22034743.332182609</v>
      </c>
      <c r="AG79" s="117">
        <f t="shared" si="291"/>
        <v>9173376.5557191186</v>
      </c>
      <c r="AH79" s="118">
        <f t="shared" si="292"/>
        <v>31208119.887901727</v>
      </c>
      <c r="AI79" s="32"/>
      <c r="AJ79" s="35">
        <f>+'OCT-DEC 2022'!AJ79+'JUL-SEP 2022'!AJ79+'JAN-MAR 2023'!AJ79+'APR-JUN 2023'!AJ79</f>
        <v>2584635.0182658033</v>
      </c>
      <c r="AK79" s="39">
        <f t="shared" si="293"/>
        <v>10.672658314249096</v>
      </c>
      <c r="AL79" s="36">
        <f>+'OCT-DEC 2022'!AL79+'JUL-SEP 2022'!AL79+'JAN-MAR 2023'!AL79+'APR-JUN 2023'!AL79</f>
        <v>1100489.043827943</v>
      </c>
      <c r="AM79" s="39">
        <f t="shared" si="294"/>
        <v>10.348933629130617</v>
      </c>
      <c r="AN79" s="36">
        <f t="shared" si="336"/>
        <v>3685124.0620937464</v>
      </c>
      <c r="AO79" s="40">
        <f t="shared" si="295"/>
        <v>10.573883021193096</v>
      </c>
      <c r="AP79" s="36">
        <f>+'OCT-DEC 2022'!AP79+'JUL-SEP 2022'!AP79+'JAN-MAR 2023'!AP79+'APR-JUN 2023'!AP79</f>
        <v>1164799.630622071</v>
      </c>
      <c r="AQ79" s="39">
        <f t="shared" si="296"/>
        <v>1.7766982332037229</v>
      </c>
      <c r="AR79" s="36">
        <f>+'OCT-DEC 2022'!AR79+'JUL-SEP 2022'!AR79+'JAN-MAR 2023'!AR79+'APR-JUN 2023'!AR79</f>
        <v>1272855.4903520152</v>
      </c>
      <c r="AS79" s="39">
        <f t="shared" si="297"/>
        <v>2.0569151308244988</v>
      </c>
      <c r="AT79" s="36">
        <f t="shared" si="337"/>
        <v>2437655.1209740862</v>
      </c>
      <c r="AU79" s="40">
        <f t="shared" si="298"/>
        <v>1.9127630899795058</v>
      </c>
      <c r="AV79" s="116">
        <f t="shared" si="299"/>
        <v>3749434.6488878746</v>
      </c>
      <c r="AW79" s="117">
        <f t="shared" si="300"/>
        <v>2373344.5341799585</v>
      </c>
      <c r="AX79" s="118">
        <f t="shared" si="301"/>
        <v>6122779.1830678331</v>
      </c>
      <c r="AY79" s="32"/>
      <c r="AZ79" s="35">
        <f>+'OCT-DEC 2022'!AZ79+'JUL-SEP 2022'!AZ79+'JAN-MAR 2023'!AZ79+'APR-JUN 2023'!AZ79</f>
        <v>7787417.0058435947</v>
      </c>
      <c r="BA79" s="39">
        <f t="shared" si="302"/>
        <v>17.582470864928144</v>
      </c>
      <c r="BB79" s="36">
        <f>+'OCT-DEC 2022'!BB79+'JUL-SEP 2022'!BB79+'JAN-MAR 2023'!BB79+'APR-JUN 2023'!BB79</f>
        <v>2193213.7841564058</v>
      </c>
      <c r="BC79" s="39">
        <f t="shared" si="303"/>
        <v>15.924934172872931</v>
      </c>
      <c r="BD79" s="36">
        <f t="shared" si="338"/>
        <v>9980630.790000001</v>
      </c>
      <c r="BE79" s="40">
        <v>6.374235708084151</v>
      </c>
      <c r="BF79" s="38">
        <f>+'OCT-DEC 2022'!BF79+'JUL-SEP 2022'!BF79+'JAN-MAR 2023'!BF79+'APR-JUN 2023'!BF79</f>
        <v>8710905.575215172</v>
      </c>
      <c r="BG79" s="39">
        <v>0.8656214583255043</v>
      </c>
      <c r="BH79" s="36">
        <f>+'OCT-DEC 2022'!BH79+'JUL-SEP 2022'!BH79+'JAN-MAR 2023'!BH79+'APR-JUN 2023'!BH79</f>
        <v>8793866.3547848295</v>
      </c>
      <c r="BI79" s="39">
        <v>1.5737642207377431</v>
      </c>
      <c r="BJ79" s="36">
        <f t="shared" si="339"/>
        <v>17504771.93</v>
      </c>
      <c r="BK79" s="40">
        <v>1.0624589029435343</v>
      </c>
      <c r="BL79" s="116">
        <f t="shared" si="304"/>
        <v>16498322.581058767</v>
      </c>
      <c r="BM79" s="117">
        <f t="shared" si="305"/>
        <v>10987080.138941236</v>
      </c>
      <c r="BN79" s="118">
        <f t="shared" si="306"/>
        <v>27485402.720000003</v>
      </c>
      <c r="BO79" s="32"/>
      <c r="BP79" s="35">
        <f>+'OCT-DEC 2022'!BP79+'JUL-SEP 2022'!BP79+'JAN-MAR 2023'!BP79+'APR-JUN 2023'!BP79</f>
        <v>54478.789999999994</v>
      </c>
      <c r="BQ79" s="39">
        <v>8.9881350332335658E-2</v>
      </c>
      <c r="BR79" s="36">
        <f>+'OCT-DEC 2022'!BR79+'JUL-SEP 2022'!BR79+'JAN-MAR 2023'!BR79+'APR-JUN 2023'!BR79</f>
        <v>6269.59</v>
      </c>
      <c r="BS79" s="39">
        <v>0</v>
      </c>
      <c r="BT79" s="36">
        <f t="shared" si="340"/>
        <v>60748.37999999999</v>
      </c>
      <c r="BU79" s="40">
        <v>7.8799262797394215E-2</v>
      </c>
      <c r="BV79" s="38">
        <f>+'OCT-DEC 2022'!BV79+'JUL-SEP 2022'!BV79+'JAN-MAR 2023'!BV79+'APR-JUN 2023'!BV79</f>
        <v>88373.570000000036</v>
      </c>
      <c r="BW79" s="39">
        <f t="shared" si="307"/>
        <v>7.0174957834788637E-2</v>
      </c>
      <c r="BX79" s="36">
        <f>+'OCT-DEC 2022'!BX79+'JUL-SEP 2022'!BX79+'JAN-MAR 2023'!BX79+'APR-JUN 2023'!BX79</f>
        <v>61986.960000000021</v>
      </c>
      <c r="BY79" s="39">
        <f t="shared" si="308"/>
        <v>7.1622971314742906E-2</v>
      </c>
      <c r="BZ79" s="36">
        <f t="shared" si="341"/>
        <v>150360.53000000006</v>
      </c>
      <c r="CA79" s="40">
        <f t="shared" si="309"/>
        <v>7.0764756489334987E-2</v>
      </c>
      <c r="CB79" s="116">
        <f t="shared" si="310"/>
        <v>142852.36000000004</v>
      </c>
      <c r="CC79" s="117">
        <f t="shared" si="311"/>
        <v>68256.550000000017</v>
      </c>
      <c r="CD79" s="118">
        <f t="shared" si="312"/>
        <v>211108.91000000006</v>
      </c>
      <c r="CE79" s="32"/>
      <c r="CF79" s="35">
        <f>+'OCT-DEC 2022'!CF79+'JUL-SEP 2022'!CF79+'JAN-MAR 2023'!CF79+'APR-JUN 2023'!CF79</f>
        <v>7777887.3161985241</v>
      </c>
      <c r="CG79" s="39">
        <f t="shared" si="313"/>
        <v>15.499758505159402</v>
      </c>
      <c r="CH79" s="36">
        <f>+'OCT-DEC 2022'!CH79+'JUL-SEP 2022'!CH79+'JAN-MAR 2023'!CH79+'APR-JUN 2023'!CH79</f>
        <v>1737354.8938014759</v>
      </c>
      <c r="CI79" s="39">
        <f t="shared" si="314"/>
        <v>16.447084659164048</v>
      </c>
      <c r="CJ79" s="36">
        <f t="shared" si="342"/>
        <v>9515242.2100000009</v>
      </c>
      <c r="CK79" s="40">
        <f t="shared" si="315"/>
        <v>15.664497250757277</v>
      </c>
      <c r="CL79" s="38">
        <f>+'OCT-DEC 2022'!CL79+'JUL-SEP 2022'!CL79+'JAN-MAR 2023'!CL79+'APR-JUN 2023'!CL79</f>
        <v>9546315.304628348</v>
      </c>
      <c r="CM79" s="39">
        <f t="shared" si="316"/>
        <v>3.7993122399912553</v>
      </c>
      <c r="CN79" s="36">
        <f>+'OCT-DEC 2022'!CN79+'JUL-SEP 2022'!CN79+'JAN-MAR 2023'!CN79+'APR-JUN 2023'!CN79</f>
        <v>9632890.9253716525</v>
      </c>
      <c r="CO79" s="39">
        <f t="shared" si="317"/>
        <v>7.3196479457730907</v>
      </c>
      <c r="CP79" s="36">
        <f t="shared" si="343"/>
        <v>19179206.23</v>
      </c>
      <c r="CQ79" s="40">
        <f t="shared" si="318"/>
        <v>5.009358650185769</v>
      </c>
      <c r="CR79" s="116">
        <f t="shared" si="319"/>
        <v>17324202.62082687</v>
      </c>
      <c r="CS79" s="117">
        <f t="shared" si="320"/>
        <v>11370245.819173127</v>
      </c>
      <c r="CT79" s="118">
        <f t="shared" si="321"/>
        <v>28694448.439999998</v>
      </c>
      <c r="CU79" s="32"/>
      <c r="CV79" s="38">
        <f t="shared" si="322"/>
        <v>27737713.531236354</v>
      </c>
      <c r="CW79" s="39">
        <f t="shared" si="268"/>
        <v>9.8801350816403133</v>
      </c>
      <c r="CX79" s="39">
        <f t="shared" si="323"/>
        <v>6767826.9659881182</v>
      </c>
      <c r="CY79" s="39">
        <f t="shared" si="324"/>
        <v>8.4577707580447328</v>
      </c>
      <c r="CZ79" s="36">
        <f t="shared" si="325"/>
        <v>34505540.497224472</v>
      </c>
      <c r="DA79" s="40">
        <f t="shared" si="326"/>
        <v>9.5646460564614557</v>
      </c>
      <c r="DB79" s="38">
        <f t="shared" si="327"/>
        <v>36623045.611558206</v>
      </c>
      <c r="DC79" s="39">
        <f t="shared" si="328"/>
        <v>2.9411877158265929</v>
      </c>
      <c r="DD79" s="36">
        <f t="shared" si="329"/>
        <v>30121065.968291409</v>
      </c>
      <c r="DE79" s="39">
        <f t="shared" si="330"/>
        <v>4.2021285048137162</v>
      </c>
      <c r="DF79" s="36">
        <f t="shared" si="331"/>
        <v>66744111.579849616</v>
      </c>
      <c r="DG79" s="40">
        <f t="shared" si="332"/>
        <v>3.401868707610995</v>
      </c>
      <c r="DH79" s="152"/>
      <c r="DI79" s="161" t="s">
        <v>78</v>
      </c>
      <c r="DJ79" s="38">
        <f t="shared" si="333"/>
        <v>34505540.497224472</v>
      </c>
      <c r="DK79" s="36">
        <f t="shared" si="334"/>
        <v>66744111.579849616</v>
      </c>
      <c r="DL79" s="37">
        <f t="shared" si="335"/>
        <v>101249652.07707408</v>
      </c>
      <c r="DM79"/>
    </row>
    <row r="80" spans="1:119" s="19" customFormat="1" ht="15.75">
      <c r="A80" s="26">
        <v>65</v>
      </c>
      <c r="B80" s="26" t="s">
        <v>79</v>
      </c>
      <c r="C80" s="34"/>
      <c r="D80" s="35">
        <f>+'JUL-SEP 2022'!D80+'OCT-DEC 2022'!D80+'JAN-MAR 2023'!D80+'APR-JUN 2023'!D80</f>
        <v>0</v>
      </c>
      <c r="E80" s="39">
        <f t="shared" si="271"/>
        <v>0</v>
      </c>
      <c r="F80" s="36">
        <f>+'JUL-SEP 2022'!F80+'OCT-DEC 2022'!F80+'JAN-MAR 2023'!F80+'APR-JUN 2023'!F80</f>
        <v>0</v>
      </c>
      <c r="G80" s="39">
        <f t="shared" si="272"/>
        <v>0</v>
      </c>
      <c r="H80" s="36">
        <f t="shared" si="273"/>
        <v>0</v>
      </c>
      <c r="I80" s="202">
        <f t="shared" si="274"/>
        <v>0</v>
      </c>
      <c r="J80" s="38">
        <f>+'JUL-SEP 2022'!J80+'OCT-DEC 2022'!J80+'JAN-MAR 2023'!J80+'APR-JUN 2023'!J80</f>
        <v>0</v>
      </c>
      <c r="K80" s="39">
        <f t="shared" si="275"/>
        <v>0</v>
      </c>
      <c r="L80" s="36">
        <f>+'JUL-SEP 2022'!L80+'OCT-DEC 2022'!L80+'JAN-MAR 2023'!L80+'APR-JUN 2023'!L80</f>
        <v>0</v>
      </c>
      <c r="M80" s="39">
        <f t="shared" si="276"/>
        <v>0</v>
      </c>
      <c r="N80" s="36">
        <f t="shared" si="277"/>
        <v>0</v>
      </c>
      <c r="O80" s="40">
        <f t="shared" si="278"/>
        <v>0</v>
      </c>
      <c r="P80" s="116">
        <f t="shared" si="279"/>
        <v>0</v>
      </c>
      <c r="Q80" s="117">
        <f t="shared" si="280"/>
        <v>0</v>
      </c>
      <c r="R80" s="118">
        <f t="shared" si="281"/>
        <v>0</v>
      </c>
      <c r="S80" s="32"/>
      <c r="T80" s="38">
        <f>+'JUL-SEP 2022'!T80+'OCT-DEC 2022'!T80+'JAN-MAR 2023'!T80+'APR-JUN 2023'!T80</f>
        <v>788053.6867515</v>
      </c>
      <c r="U80" s="39">
        <f t="shared" si="282"/>
        <v>0.99957975703685387</v>
      </c>
      <c r="V80" s="36">
        <f>+'JUL-SEP 2022'!V80+'OCT-DEC 2022'!V80+'JAN-MAR 2023'!V80+'APR-JUN 2023'!V80</f>
        <v>244726.09488063832</v>
      </c>
      <c r="W80" s="39">
        <f t="shared" si="283"/>
        <v>1.0349664417386526</v>
      </c>
      <c r="X80" s="36">
        <f t="shared" si="284"/>
        <v>1032779.7816321383</v>
      </c>
      <c r="Y80" s="40">
        <f t="shared" si="285"/>
        <v>1.0077443878058769</v>
      </c>
      <c r="Z80" s="244">
        <f>+'OCT-DEC 2022'!Z80+'JUL-SEP 2022'!Z80+'JAN-MAR 2023'!Z80+'APR-JUN 2023'!Z80</f>
        <v>2217678.5701577887</v>
      </c>
      <c r="AA80" s="39">
        <f t="shared" si="286"/>
        <v>0.53778122909255266</v>
      </c>
      <c r="AB80" s="36">
        <f>+'OCT-DEC 2022'!AB80+'JUL-SEP 2022'!AB80+'JAN-MAR 2023'!AB80+'APR-JUN 2023'!AB80</f>
        <v>991874.24238880142</v>
      </c>
      <c r="AC80" s="39">
        <f t="shared" si="287"/>
        <v>0.54406273443125153</v>
      </c>
      <c r="AD80" s="36">
        <f t="shared" si="288"/>
        <v>3209552.8125465903</v>
      </c>
      <c r="AE80" s="40">
        <f t="shared" si="289"/>
        <v>0.5397069121952065</v>
      </c>
      <c r="AF80" s="116">
        <f t="shared" si="290"/>
        <v>3005732.2569092885</v>
      </c>
      <c r="AG80" s="117">
        <f t="shared" si="291"/>
        <v>1236600.3372694398</v>
      </c>
      <c r="AH80" s="118">
        <f t="shared" si="292"/>
        <v>4242332.5941787288</v>
      </c>
      <c r="AI80" s="32"/>
      <c r="AJ80" s="35">
        <f>+'OCT-DEC 2022'!AJ80+'JUL-SEP 2022'!AJ80+'JAN-MAR 2023'!AJ80+'APR-JUN 2023'!AJ80</f>
        <v>0</v>
      </c>
      <c r="AK80" s="39">
        <f t="shared" si="293"/>
        <v>0</v>
      </c>
      <c r="AL80" s="36">
        <f>+'OCT-DEC 2022'!AL80+'JUL-SEP 2022'!AL80+'JAN-MAR 2023'!AL80+'APR-JUN 2023'!AL80</f>
        <v>0</v>
      </c>
      <c r="AM80" s="39">
        <f t="shared" si="294"/>
        <v>0</v>
      </c>
      <c r="AN80" s="36">
        <f t="shared" si="336"/>
        <v>0</v>
      </c>
      <c r="AO80" s="40">
        <f t="shared" si="295"/>
        <v>0</v>
      </c>
      <c r="AP80" s="36">
        <f>+'OCT-DEC 2022'!AP80+'JUL-SEP 2022'!AP80+'JAN-MAR 2023'!AP80+'APR-JUN 2023'!AP80</f>
        <v>0</v>
      </c>
      <c r="AQ80" s="39">
        <f t="shared" si="296"/>
        <v>0</v>
      </c>
      <c r="AR80" s="36">
        <f>+'OCT-DEC 2022'!AR80+'JUL-SEP 2022'!AR80+'JAN-MAR 2023'!AR80+'APR-JUN 2023'!AR80</f>
        <v>0</v>
      </c>
      <c r="AS80" s="39">
        <f t="shared" si="297"/>
        <v>0</v>
      </c>
      <c r="AT80" s="36">
        <f t="shared" si="337"/>
        <v>0</v>
      </c>
      <c r="AU80" s="40">
        <f t="shared" si="298"/>
        <v>0</v>
      </c>
      <c r="AV80" s="116">
        <f t="shared" si="299"/>
        <v>0</v>
      </c>
      <c r="AW80" s="117">
        <f t="shared" si="300"/>
        <v>0</v>
      </c>
      <c r="AX80" s="118">
        <f t="shared" si="301"/>
        <v>0</v>
      </c>
      <c r="AY80" s="32"/>
      <c r="AZ80" s="35">
        <f>+'OCT-DEC 2022'!AZ80+'JUL-SEP 2022'!AZ80+'JAN-MAR 2023'!AZ80+'APR-JUN 2023'!AZ80</f>
        <v>5853661.6366378944</v>
      </c>
      <c r="BA80" s="39">
        <f t="shared" si="302"/>
        <v>13.216427873594277</v>
      </c>
      <c r="BB80" s="36">
        <f>+'OCT-DEC 2022'!BB80+'JUL-SEP 2022'!BB80+'JAN-MAR 2023'!BB80+'APR-JUN 2023'!BB80</f>
        <v>1661586.7855254679</v>
      </c>
      <c r="BC80" s="39">
        <f t="shared" si="303"/>
        <v>12.06478838185234</v>
      </c>
      <c r="BD80" s="36">
        <f t="shared" si="338"/>
        <v>7515248.4221633626</v>
      </c>
      <c r="BE80" s="40">
        <v>5.907945790397517</v>
      </c>
      <c r="BF80" s="38">
        <f>+'OCT-DEC 2022'!BF80+'JUL-SEP 2022'!BF80+'JAN-MAR 2023'!BF80+'APR-JUN 2023'!BF80</f>
        <v>4816046.7562345657</v>
      </c>
      <c r="BG80" s="39">
        <v>1.2184229343481403</v>
      </c>
      <c r="BH80" s="36">
        <f>+'OCT-DEC 2022'!BH80+'JUL-SEP 2022'!BH80+'JAN-MAR 2023'!BH80+'APR-JUN 2023'!BH80</f>
        <v>4873121.418657206</v>
      </c>
      <c r="BI80" s="39">
        <v>2.2151835555379029</v>
      </c>
      <c r="BJ80" s="36">
        <f t="shared" si="339"/>
        <v>9689168.1748917717</v>
      </c>
      <c r="BK80" s="40">
        <v>1.4954854477070738</v>
      </c>
      <c r="BL80" s="116">
        <f t="shared" si="304"/>
        <v>10669708.39287246</v>
      </c>
      <c r="BM80" s="117">
        <f t="shared" si="305"/>
        <v>6534708.2041826742</v>
      </c>
      <c r="BN80" s="118">
        <f t="shared" si="306"/>
        <v>17204416.597055133</v>
      </c>
      <c r="BO80" s="32"/>
      <c r="BP80" s="35">
        <f>+'OCT-DEC 2022'!BP80+'JUL-SEP 2022'!BP80+'JAN-MAR 2023'!BP80+'APR-JUN 2023'!BP80</f>
        <v>0</v>
      </c>
      <c r="BQ80" s="39">
        <v>0</v>
      </c>
      <c r="BR80" s="36">
        <f>+'OCT-DEC 2022'!BR80+'JUL-SEP 2022'!BR80+'JAN-MAR 2023'!BR80+'APR-JUN 2023'!BR80</f>
        <v>0</v>
      </c>
      <c r="BS80" s="39">
        <v>0</v>
      </c>
      <c r="BT80" s="36">
        <f t="shared" si="340"/>
        <v>0</v>
      </c>
      <c r="BU80" s="40">
        <v>0</v>
      </c>
      <c r="BV80" s="38">
        <f>+'OCT-DEC 2022'!BV80+'JUL-SEP 2022'!BV80+'JAN-MAR 2023'!BV80+'APR-JUN 2023'!BV80</f>
        <v>0</v>
      </c>
      <c r="BW80" s="39">
        <f t="shared" si="307"/>
        <v>0</v>
      </c>
      <c r="BX80" s="36">
        <f>+'OCT-DEC 2022'!BX80+'JUL-SEP 2022'!BX80+'JAN-MAR 2023'!BX80+'APR-JUN 2023'!BX80</f>
        <v>0</v>
      </c>
      <c r="BY80" s="39">
        <f t="shared" si="308"/>
        <v>0</v>
      </c>
      <c r="BZ80" s="36">
        <f t="shared" si="341"/>
        <v>0</v>
      </c>
      <c r="CA80" s="40">
        <f t="shared" si="309"/>
        <v>0</v>
      </c>
      <c r="CB80" s="116">
        <f t="shared" si="310"/>
        <v>0</v>
      </c>
      <c r="CC80" s="117">
        <f t="shared" si="311"/>
        <v>0</v>
      </c>
      <c r="CD80" s="118">
        <f t="shared" si="312"/>
        <v>0</v>
      </c>
      <c r="CE80" s="32"/>
      <c r="CF80" s="35">
        <f>+'OCT-DEC 2022'!CF80+'JUL-SEP 2022'!CF80+'JAN-MAR 2023'!CF80+'APR-JUN 2023'!CF80</f>
        <v>5194266.7632519258</v>
      </c>
      <c r="CG80" s="39">
        <f t="shared" si="313"/>
        <v>10.351124562335571</v>
      </c>
      <c r="CH80" s="36">
        <f>+'OCT-DEC 2022'!CH80+'JUL-SEP 2022'!CH80+'JAN-MAR 2023'!CH80+'APR-JUN 2023'!CH80</f>
        <v>1158987.1023720743</v>
      </c>
      <c r="CI80" s="39">
        <f t="shared" si="314"/>
        <v>10.971827955014762</v>
      </c>
      <c r="CJ80" s="36">
        <f t="shared" si="342"/>
        <v>6353253.8656240003</v>
      </c>
      <c r="CK80" s="40">
        <f t="shared" si="315"/>
        <v>10.459064048505203</v>
      </c>
      <c r="CL80" s="38">
        <f>+'OCT-DEC 2022'!CL80+'JUL-SEP 2022'!CL80+'JAN-MAR 2023'!CL80+'APR-JUN 2023'!CL80</f>
        <v>2977550.5461311121</v>
      </c>
      <c r="CM80" s="39">
        <f t="shared" si="316"/>
        <v>1.1850272983989816</v>
      </c>
      <c r="CN80" s="36">
        <f>+'OCT-DEC 2022'!CN80+'JUL-SEP 2022'!CN80+'JAN-MAR 2023'!CN80+'APR-JUN 2023'!CN80</f>
        <v>2853264.7450608867</v>
      </c>
      <c r="CO80" s="39">
        <f t="shared" si="317"/>
        <v>2.1680815854484439</v>
      </c>
      <c r="CP80" s="36">
        <f t="shared" si="343"/>
        <v>5830815.2911919989</v>
      </c>
      <c r="CQ80" s="40">
        <f t="shared" si="318"/>
        <v>1.5229329444760913</v>
      </c>
      <c r="CR80" s="116">
        <f t="shared" si="319"/>
        <v>8171817.3093830384</v>
      </c>
      <c r="CS80" s="117">
        <f t="shared" si="320"/>
        <v>4012251.8474329608</v>
      </c>
      <c r="CT80" s="118">
        <f t="shared" si="321"/>
        <v>12184069.156815998</v>
      </c>
      <c r="CU80" s="32"/>
      <c r="CV80" s="38">
        <f t="shared" si="322"/>
        <v>11835982.086641319</v>
      </c>
      <c r="CW80" s="39">
        <f t="shared" si="268"/>
        <v>4.2159604002038593</v>
      </c>
      <c r="CX80" s="39">
        <f t="shared" si="323"/>
        <v>3065299.9827781804</v>
      </c>
      <c r="CY80" s="39">
        <f t="shared" si="324"/>
        <v>3.8307132687147711</v>
      </c>
      <c r="CZ80" s="36">
        <f t="shared" si="325"/>
        <v>14901282.069419499</v>
      </c>
      <c r="DA80" s="40">
        <f t="shared" si="326"/>
        <v>4.1305102522001462</v>
      </c>
      <c r="DB80" s="38">
        <f t="shared" si="327"/>
        <v>10011275.872523466</v>
      </c>
      <c r="DC80" s="39">
        <f t="shared" si="328"/>
        <v>0.80400308396864562</v>
      </c>
      <c r="DD80" s="36">
        <f t="shared" si="329"/>
        <v>8718260.4061068948</v>
      </c>
      <c r="DE80" s="39">
        <f t="shared" si="330"/>
        <v>1.2162667351632475</v>
      </c>
      <c r="DF80" s="36">
        <f t="shared" si="331"/>
        <v>18729536.278630361</v>
      </c>
      <c r="DG80" s="40">
        <f t="shared" si="332"/>
        <v>0.9546223908922854</v>
      </c>
      <c r="DH80" s="152"/>
      <c r="DI80" s="161" t="s">
        <v>79</v>
      </c>
      <c r="DJ80" s="38">
        <f t="shared" si="333"/>
        <v>14901282.069419499</v>
      </c>
      <c r="DK80" s="36">
        <f t="shared" si="334"/>
        <v>18729536.278630361</v>
      </c>
      <c r="DL80" s="37">
        <f t="shared" si="335"/>
        <v>33630818.348049864</v>
      </c>
      <c r="DM80"/>
    </row>
    <row r="81" spans="1:119" s="19" customFormat="1" ht="15.75">
      <c r="A81" s="26">
        <v>66</v>
      </c>
      <c r="B81" s="26" t="s">
        <v>80</v>
      </c>
      <c r="C81" s="34"/>
      <c r="D81" s="35">
        <f>+'JUL-SEP 2022'!D81+'OCT-DEC 2022'!D81+'JAN-MAR 2023'!D81+'APR-JUN 2023'!D81</f>
        <v>0</v>
      </c>
      <c r="E81" s="39">
        <f t="shared" si="271"/>
        <v>0</v>
      </c>
      <c r="F81" s="36">
        <f>+'JUL-SEP 2022'!F81+'OCT-DEC 2022'!F81+'JAN-MAR 2023'!F81+'APR-JUN 2023'!F81</f>
        <v>0</v>
      </c>
      <c r="G81" s="39">
        <f t="shared" si="272"/>
        <v>0</v>
      </c>
      <c r="H81" s="36">
        <f t="shared" si="273"/>
        <v>0</v>
      </c>
      <c r="I81" s="202">
        <f t="shared" si="274"/>
        <v>0</v>
      </c>
      <c r="J81" s="38">
        <f>+'JUL-SEP 2022'!J81+'OCT-DEC 2022'!J81+'JAN-MAR 2023'!J81+'APR-JUN 2023'!J81</f>
        <v>0</v>
      </c>
      <c r="K81" s="39">
        <f t="shared" si="275"/>
        <v>0</v>
      </c>
      <c r="L81" s="36">
        <f>+'JUL-SEP 2022'!L81+'OCT-DEC 2022'!L81+'JAN-MAR 2023'!L81+'APR-JUN 2023'!L81</f>
        <v>0</v>
      </c>
      <c r="M81" s="39">
        <f t="shared" si="276"/>
        <v>0</v>
      </c>
      <c r="N81" s="36">
        <f t="shared" si="277"/>
        <v>0</v>
      </c>
      <c r="O81" s="40">
        <f t="shared" si="278"/>
        <v>0</v>
      </c>
      <c r="P81" s="116">
        <f t="shared" si="279"/>
        <v>0</v>
      </c>
      <c r="Q81" s="117">
        <f t="shared" si="280"/>
        <v>0</v>
      </c>
      <c r="R81" s="118">
        <f t="shared" si="281"/>
        <v>0</v>
      </c>
      <c r="S81" s="32"/>
      <c r="T81" s="38">
        <f>+'JUL-SEP 2022'!T81+'OCT-DEC 2022'!T81+'JAN-MAR 2023'!T81+'APR-JUN 2023'!T81</f>
        <v>5466567.7008171175</v>
      </c>
      <c r="U81" s="39">
        <f t="shared" si="282"/>
        <v>6.9338809094758496</v>
      </c>
      <c r="V81" s="36">
        <f>+'JUL-SEP 2022'!V81+'OCT-DEC 2022'!V81+'JAN-MAR 2023'!V81+'APR-JUN 2023'!V81</f>
        <v>1804772.4791139027</v>
      </c>
      <c r="W81" s="39">
        <f t="shared" si="283"/>
        <v>7.6325287328570095</v>
      </c>
      <c r="X81" s="36">
        <f t="shared" si="284"/>
        <v>7271340.1799310204</v>
      </c>
      <c r="Y81" s="40">
        <f t="shared" si="285"/>
        <v>7.0950771776077124</v>
      </c>
      <c r="Z81" s="244">
        <f>+'OCT-DEC 2022'!Z81+'JUL-SEP 2022'!Z81+'JAN-MAR 2023'!Z81+'APR-JUN 2023'!Z81</f>
        <v>8547806.550628759</v>
      </c>
      <c r="AA81" s="39">
        <f t="shared" si="286"/>
        <v>2.0728206398799442</v>
      </c>
      <c r="AB81" s="36">
        <f>+'OCT-DEC 2022'!AB81+'JUL-SEP 2022'!AB81+'JAN-MAR 2023'!AB81+'APR-JUN 2023'!AB81</f>
        <v>4274143.4332990199</v>
      </c>
      <c r="AC81" s="39">
        <f t="shared" si="287"/>
        <v>2.3444526173717453</v>
      </c>
      <c r="AD81" s="36">
        <f t="shared" si="288"/>
        <v>12821949.983927779</v>
      </c>
      <c r="AE81" s="40">
        <f t="shared" si="289"/>
        <v>2.156093212454838</v>
      </c>
      <c r="AF81" s="116">
        <f t="shared" si="290"/>
        <v>14014374.251445876</v>
      </c>
      <c r="AG81" s="117">
        <f t="shared" si="291"/>
        <v>6078915.9124129228</v>
      </c>
      <c r="AH81" s="118">
        <f t="shared" si="292"/>
        <v>20093290.163858801</v>
      </c>
      <c r="AI81" s="32"/>
      <c r="AJ81" s="35">
        <f>+'OCT-DEC 2022'!AJ81+'JUL-SEP 2022'!AJ81+'JAN-MAR 2023'!AJ81+'APR-JUN 2023'!AJ81</f>
        <v>0</v>
      </c>
      <c r="AK81" s="39">
        <f t="shared" si="293"/>
        <v>0</v>
      </c>
      <c r="AL81" s="36">
        <f>+'OCT-DEC 2022'!AL81+'JUL-SEP 2022'!AL81+'JAN-MAR 2023'!AL81+'APR-JUN 2023'!AL81</f>
        <v>0</v>
      </c>
      <c r="AM81" s="39">
        <f t="shared" si="294"/>
        <v>0</v>
      </c>
      <c r="AN81" s="36">
        <f t="shared" si="336"/>
        <v>0</v>
      </c>
      <c r="AO81" s="40">
        <f t="shared" si="295"/>
        <v>0</v>
      </c>
      <c r="AP81" s="36">
        <f>+'OCT-DEC 2022'!AP81+'JUL-SEP 2022'!AP81+'JAN-MAR 2023'!AP81+'APR-JUN 2023'!AP81</f>
        <v>0</v>
      </c>
      <c r="AQ81" s="39">
        <f t="shared" si="296"/>
        <v>0</v>
      </c>
      <c r="AR81" s="36">
        <f>+'OCT-DEC 2022'!AR81+'JUL-SEP 2022'!AR81+'JAN-MAR 2023'!AR81+'APR-JUN 2023'!AR81</f>
        <v>0</v>
      </c>
      <c r="AS81" s="39">
        <f t="shared" si="297"/>
        <v>0</v>
      </c>
      <c r="AT81" s="36">
        <f t="shared" si="337"/>
        <v>0</v>
      </c>
      <c r="AU81" s="40">
        <f t="shared" si="298"/>
        <v>0</v>
      </c>
      <c r="AV81" s="116">
        <f t="shared" si="299"/>
        <v>0</v>
      </c>
      <c r="AW81" s="117">
        <f t="shared" si="300"/>
        <v>0</v>
      </c>
      <c r="AX81" s="118">
        <f t="shared" si="301"/>
        <v>0</v>
      </c>
      <c r="AY81" s="32"/>
      <c r="AZ81" s="35">
        <f>+'OCT-DEC 2022'!AZ81+'JUL-SEP 2022'!AZ81+'JAN-MAR 2023'!AZ81+'APR-JUN 2023'!AZ81</f>
        <v>3017605.2338663153</v>
      </c>
      <c r="BA81" s="39">
        <f t="shared" si="302"/>
        <v>6.8131648872143096</v>
      </c>
      <c r="BB81" s="36">
        <f>+'OCT-DEC 2022'!BB81+'JUL-SEP 2022'!BB81+'JAN-MAR 2023'!BB81+'APR-JUN 2023'!BB81</f>
        <v>847041.29613368446</v>
      </c>
      <c r="BC81" s="39">
        <f t="shared" si="303"/>
        <v>6.1503702831333005</v>
      </c>
      <c r="BD81" s="36">
        <f t="shared" si="338"/>
        <v>3864646.53</v>
      </c>
      <c r="BE81" s="40">
        <v>5.0126654791868646</v>
      </c>
      <c r="BF81" s="38">
        <f>+'OCT-DEC 2022'!BF81+'JUL-SEP 2022'!BF81+'JAN-MAR 2023'!BF81+'APR-JUN 2023'!BF81</f>
        <v>5597827.0915684346</v>
      </c>
      <c r="BG81" s="39">
        <v>1.584997221169741E-2</v>
      </c>
      <c r="BH81" s="36">
        <f>+'OCT-DEC 2022'!BH81+'JUL-SEP 2022'!BH81+'JAN-MAR 2023'!BH81+'APR-JUN 2023'!BH81</f>
        <v>5653863.1134315664</v>
      </c>
      <c r="BI81" s="39">
        <v>2.881642885183271E-2</v>
      </c>
      <c r="BJ81" s="36">
        <f t="shared" si="339"/>
        <v>11251690.205000002</v>
      </c>
      <c r="BK81" s="40">
        <v>1.9454166628795656E-2</v>
      </c>
      <c r="BL81" s="116">
        <f t="shared" si="304"/>
        <v>8615432.3254347499</v>
      </c>
      <c r="BM81" s="117">
        <f t="shared" si="305"/>
        <v>6500904.4095652513</v>
      </c>
      <c r="BN81" s="118">
        <f t="shared" si="306"/>
        <v>15116336.735000001</v>
      </c>
      <c r="BO81" s="32"/>
      <c r="BP81" s="35">
        <f>+'OCT-DEC 2022'!BP81+'JUL-SEP 2022'!BP81+'JAN-MAR 2023'!BP81+'APR-JUN 2023'!BP81</f>
        <v>2081938.19</v>
      </c>
      <c r="BQ81" s="39">
        <v>4.6604495277335101</v>
      </c>
      <c r="BR81" s="36">
        <f>+'OCT-DEC 2022'!BR81+'JUL-SEP 2022'!BR81+'JAN-MAR 2023'!BR81+'APR-JUN 2023'!BR81</f>
        <v>57410.99</v>
      </c>
      <c r="BS81" s="39">
        <v>4.8595513381546614E-2</v>
      </c>
      <c r="BT81" s="36">
        <f t="shared" si="340"/>
        <v>2139349.1800000002</v>
      </c>
      <c r="BU81" s="40">
        <v>4.0918224466266446</v>
      </c>
      <c r="BV81" s="38">
        <f>+'OCT-DEC 2022'!BV81+'JUL-SEP 2022'!BV81+'JAN-MAR 2023'!BV81+'APR-JUN 2023'!BV81</f>
        <v>1839505.8699999996</v>
      </c>
      <c r="BW81" s="39">
        <f t="shared" si="307"/>
        <v>1.4606996963469518</v>
      </c>
      <c r="BX81" s="36">
        <f>+'OCT-DEC 2022'!BX81+'JUL-SEP 2022'!BX81+'JAN-MAR 2023'!BX81+'APR-JUN 2023'!BX81</f>
        <v>510759.33000000007</v>
      </c>
      <c r="BY81" s="39">
        <f t="shared" si="308"/>
        <v>0.59015800809278751</v>
      </c>
      <c r="BZ81" s="36">
        <f t="shared" si="341"/>
        <v>2350265.1999999997</v>
      </c>
      <c r="CA81" s="40">
        <f t="shared" si="309"/>
        <v>1.1061143809705787</v>
      </c>
      <c r="CB81" s="116">
        <f t="shared" si="310"/>
        <v>3921444.0599999996</v>
      </c>
      <c r="CC81" s="117">
        <f t="shared" si="311"/>
        <v>568170.32000000007</v>
      </c>
      <c r="CD81" s="118">
        <f t="shared" si="312"/>
        <v>4489614.38</v>
      </c>
      <c r="CE81" s="32"/>
      <c r="CF81" s="35">
        <f>+'OCT-DEC 2022'!CF81+'JUL-SEP 2022'!CF81+'JAN-MAR 2023'!CF81+'APR-JUN 2023'!CF81</f>
        <v>1959586.9007038807</v>
      </c>
      <c r="CG81" s="39">
        <f t="shared" si="313"/>
        <v>3.9050609112744157</v>
      </c>
      <c r="CH81" s="36">
        <f>+'OCT-DEC 2022'!CH81+'JUL-SEP 2022'!CH81+'JAN-MAR 2023'!CH81+'APR-JUN 2023'!CH81</f>
        <v>436806.69129611936</v>
      </c>
      <c r="CI81" s="39">
        <f t="shared" si="314"/>
        <v>4.1351347712941919</v>
      </c>
      <c r="CJ81" s="36">
        <f t="shared" si="342"/>
        <v>2396393.5920000002</v>
      </c>
      <c r="CK81" s="40">
        <f t="shared" si="315"/>
        <v>3.9450704464638484</v>
      </c>
      <c r="CL81" s="38">
        <f>+'OCT-DEC 2022'!CL81+'JUL-SEP 2022'!CL81+'JAN-MAR 2023'!CL81+'APR-JUN 2023'!CL81</f>
        <v>4648469.2935572537</v>
      </c>
      <c r="CM81" s="39">
        <f t="shared" si="316"/>
        <v>1.8500317369229349</v>
      </c>
      <c r="CN81" s="36">
        <f>+'OCT-DEC 2022'!CN81+'JUL-SEP 2022'!CN81+'JAN-MAR 2023'!CN81+'APR-JUN 2023'!CN81</f>
        <v>4615408.3584427461</v>
      </c>
      <c r="CO81" s="39">
        <f t="shared" si="317"/>
        <v>3.507063930392837</v>
      </c>
      <c r="CP81" s="36">
        <f t="shared" si="343"/>
        <v>9263877.6519999988</v>
      </c>
      <c r="CQ81" s="40">
        <f t="shared" si="318"/>
        <v>2.4196040802627539</v>
      </c>
      <c r="CR81" s="116">
        <f t="shared" si="319"/>
        <v>6608056.1942611346</v>
      </c>
      <c r="CS81" s="117">
        <f t="shared" si="320"/>
        <v>5052215.0497388653</v>
      </c>
      <c r="CT81" s="118">
        <f t="shared" si="321"/>
        <v>11660271.243999999</v>
      </c>
      <c r="CU81" s="32"/>
      <c r="CV81" s="38">
        <f t="shared" si="322"/>
        <v>12525698.025387313</v>
      </c>
      <c r="CW81" s="39">
        <f t="shared" si="268"/>
        <v>4.4616362608005433</v>
      </c>
      <c r="CX81" s="39">
        <f t="shared" si="323"/>
        <v>3146031.4565437064</v>
      </c>
      <c r="CY81" s="39">
        <f t="shared" si="324"/>
        <v>3.9316035990230653</v>
      </c>
      <c r="CZ81" s="36">
        <f t="shared" si="325"/>
        <v>15671729.48193102</v>
      </c>
      <c r="DA81" s="40">
        <f t="shared" si="326"/>
        <v>4.3440718049131659</v>
      </c>
      <c r="DB81" s="38">
        <f t="shared" si="327"/>
        <v>20633608.805754445</v>
      </c>
      <c r="DC81" s="39">
        <f t="shared" si="328"/>
        <v>1.6570800090286186</v>
      </c>
      <c r="DD81" s="36">
        <f t="shared" si="329"/>
        <v>15054174.235173332</v>
      </c>
      <c r="DE81" s="39">
        <f t="shared" si="330"/>
        <v>2.1001771563014318</v>
      </c>
      <c r="DF81" s="36">
        <f t="shared" si="331"/>
        <v>35687783.040927775</v>
      </c>
      <c r="DG81" s="40">
        <f t="shared" si="332"/>
        <v>1.8189642426463191</v>
      </c>
      <c r="DH81" s="152"/>
      <c r="DI81" s="161" t="s">
        <v>80</v>
      </c>
      <c r="DJ81" s="38">
        <f t="shared" si="333"/>
        <v>15671729.48193102</v>
      </c>
      <c r="DK81" s="36">
        <f t="shared" si="334"/>
        <v>35687783.040927775</v>
      </c>
      <c r="DL81" s="37">
        <f t="shared" si="335"/>
        <v>51359512.522858799</v>
      </c>
      <c r="DM81"/>
    </row>
    <row r="82" spans="1:119" s="19" customFormat="1" ht="15.75">
      <c r="A82" s="26">
        <v>67</v>
      </c>
      <c r="B82" s="26" t="s">
        <v>81</v>
      </c>
      <c r="C82" s="34"/>
      <c r="D82" s="35">
        <f>+'JUL-SEP 2022'!D82+'OCT-DEC 2022'!D82+'JAN-MAR 2023'!D82+'APR-JUN 2023'!D82</f>
        <v>0</v>
      </c>
      <c r="E82" s="39">
        <f t="shared" si="271"/>
        <v>0</v>
      </c>
      <c r="F82" s="36">
        <f>+'JUL-SEP 2022'!F82+'OCT-DEC 2022'!F82+'JAN-MAR 2023'!F82+'APR-JUN 2023'!F82</f>
        <v>0</v>
      </c>
      <c r="G82" s="39">
        <f t="shared" si="272"/>
        <v>0</v>
      </c>
      <c r="H82" s="36">
        <f t="shared" si="273"/>
        <v>0</v>
      </c>
      <c r="I82" s="202">
        <f t="shared" si="274"/>
        <v>0</v>
      </c>
      <c r="J82" s="38">
        <f>+'JUL-SEP 2022'!J82+'OCT-DEC 2022'!J82+'JAN-MAR 2023'!J82+'APR-JUN 2023'!J82</f>
        <v>0</v>
      </c>
      <c r="K82" s="39">
        <f t="shared" si="275"/>
        <v>0</v>
      </c>
      <c r="L82" s="36">
        <f>+'JUL-SEP 2022'!L82+'OCT-DEC 2022'!L82+'JAN-MAR 2023'!L82+'APR-JUN 2023'!L82</f>
        <v>0</v>
      </c>
      <c r="M82" s="39">
        <f t="shared" si="276"/>
        <v>0</v>
      </c>
      <c r="N82" s="36">
        <f t="shared" si="277"/>
        <v>0</v>
      </c>
      <c r="O82" s="40">
        <f t="shared" si="278"/>
        <v>0</v>
      </c>
      <c r="P82" s="116">
        <f t="shared" si="279"/>
        <v>0</v>
      </c>
      <c r="Q82" s="117">
        <f t="shared" si="280"/>
        <v>0</v>
      </c>
      <c r="R82" s="118">
        <f t="shared" si="281"/>
        <v>0</v>
      </c>
      <c r="S82" s="32"/>
      <c r="T82" s="38">
        <f>+'JUL-SEP 2022'!T82+'OCT-DEC 2022'!T82+'JAN-MAR 2023'!T82+'APR-JUN 2023'!T82</f>
        <v>6647206.9372661998</v>
      </c>
      <c r="U82" s="39">
        <f t="shared" si="282"/>
        <v>8.4314223853399035</v>
      </c>
      <c r="V82" s="36">
        <f>+'JUL-SEP 2022'!V82+'OCT-DEC 2022'!V82+'JAN-MAR 2023'!V82+'APR-JUN 2023'!V82</f>
        <v>1930143.6989494553</v>
      </c>
      <c r="W82" s="39">
        <f t="shared" si="283"/>
        <v>8.1627337580012327</v>
      </c>
      <c r="X82" s="36">
        <f t="shared" si="284"/>
        <v>8577350.6362156551</v>
      </c>
      <c r="Y82" s="40">
        <f t="shared" si="285"/>
        <v>8.3694289137122997</v>
      </c>
      <c r="Z82" s="244">
        <f>+'OCT-DEC 2022'!Z82+'JUL-SEP 2022'!Z82+'JAN-MAR 2023'!Z82+'APR-JUN 2023'!Z82</f>
        <v>22605449.992296375</v>
      </c>
      <c r="AA82" s="39">
        <f t="shared" si="286"/>
        <v>5.4817622556466423</v>
      </c>
      <c r="AB82" s="36">
        <f>+'OCT-DEC 2022'!AB82+'JUL-SEP 2022'!AB82+'JAN-MAR 2023'!AB82+'APR-JUN 2023'!AB82</f>
        <v>9953272.8844413944</v>
      </c>
      <c r="AC82" s="39">
        <f t="shared" si="287"/>
        <v>5.4595679881834522</v>
      </c>
      <c r="AD82" s="36">
        <f t="shared" si="288"/>
        <v>32558722.87673777</v>
      </c>
      <c r="AE82" s="40">
        <f t="shared" si="289"/>
        <v>5.4749582932960354</v>
      </c>
      <c r="AF82" s="116">
        <f t="shared" si="290"/>
        <v>29252656.929562576</v>
      </c>
      <c r="AG82" s="117">
        <f t="shared" si="291"/>
        <v>11883416.583390851</v>
      </c>
      <c r="AH82" s="118">
        <f t="shared" si="292"/>
        <v>41136073.51295343</v>
      </c>
      <c r="AI82" s="32"/>
      <c r="AJ82" s="35">
        <f>+'OCT-DEC 2022'!AJ82+'JUL-SEP 2022'!AJ82+'JAN-MAR 2023'!AJ82+'APR-JUN 2023'!AJ82</f>
        <v>0</v>
      </c>
      <c r="AK82" s="39">
        <f t="shared" si="293"/>
        <v>0</v>
      </c>
      <c r="AL82" s="36">
        <f>+'OCT-DEC 2022'!AL82+'JUL-SEP 2022'!AL82+'JAN-MAR 2023'!AL82+'APR-JUN 2023'!AL82</f>
        <v>0</v>
      </c>
      <c r="AM82" s="39">
        <f t="shared" si="294"/>
        <v>0</v>
      </c>
      <c r="AN82" s="36">
        <f t="shared" si="336"/>
        <v>0</v>
      </c>
      <c r="AO82" s="40">
        <f t="shared" si="295"/>
        <v>0</v>
      </c>
      <c r="AP82" s="36">
        <f>+'OCT-DEC 2022'!AP82+'JUL-SEP 2022'!AP82+'JAN-MAR 2023'!AP82+'APR-JUN 2023'!AP82</f>
        <v>0</v>
      </c>
      <c r="AQ82" s="39">
        <f t="shared" si="296"/>
        <v>0</v>
      </c>
      <c r="AR82" s="36">
        <f>+'OCT-DEC 2022'!AR82+'JUL-SEP 2022'!AR82+'JAN-MAR 2023'!AR82+'APR-JUN 2023'!AR82</f>
        <v>0</v>
      </c>
      <c r="AS82" s="39">
        <f t="shared" si="297"/>
        <v>0</v>
      </c>
      <c r="AT82" s="36">
        <f t="shared" si="337"/>
        <v>0</v>
      </c>
      <c r="AU82" s="40">
        <f t="shared" si="298"/>
        <v>0</v>
      </c>
      <c r="AV82" s="116">
        <f t="shared" si="299"/>
        <v>0</v>
      </c>
      <c r="AW82" s="117">
        <f t="shared" si="300"/>
        <v>0</v>
      </c>
      <c r="AX82" s="118">
        <f t="shared" si="301"/>
        <v>0</v>
      </c>
      <c r="AY82" s="32"/>
      <c r="AZ82" s="35">
        <f>+'OCT-DEC 2022'!AZ82+'JUL-SEP 2022'!AZ82+'JAN-MAR 2023'!AZ82+'APR-JUN 2023'!AZ82</f>
        <v>1985684.4968520293</v>
      </c>
      <c r="BA82" s="39">
        <f t="shared" si="302"/>
        <v>4.4832888474627444</v>
      </c>
      <c r="BB82" s="36">
        <f>+'OCT-DEC 2022'!BB82+'JUL-SEP 2022'!BB82+'JAN-MAR 2023'!BB82+'APR-JUN 2023'!BB82</f>
        <v>559068.49240277114</v>
      </c>
      <c r="BC82" s="39">
        <f t="shared" si="303"/>
        <v>4.059398588480934</v>
      </c>
      <c r="BD82" s="36">
        <f t="shared" si="338"/>
        <v>2544752.9892548006</v>
      </c>
      <c r="BE82" s="40">
        <v>1.8822749136955823</v>
      </c>
      <c r="BF82" s="38">
        <f>+'OCT-DEC 2022'!BF82+'JUL-SEP 2022'!BF82+'JAN-MAR 2023'!BF82+'APR-JUN 2023'!BF82</f>
        <v>5760738.5509891724</v>
      </c>
      <c r="BG82" s="39">
        <v>1.795405780012733</v>
      </c>
      <c r="BH82" s="36">
        <f>+'OCT-DEC 2022'!BH82+'JUL-SEP 2022'!BH82+'JAN-MAR 2023'!BH82+'APR-JUN 2023'!BH82</f>
        <v>5823032.8505318295</v>
      </c>
      <c r="BI82" s="39">
        <v>3.2641813013226773</v>
      </c>
      <c r="BJ82" s="36">
        <f t="shared" si="339"/>
        <v>11583771.401521001</v>
      </c>
      <c r="BK82" s="40">
        <v>2.2036709430249641</v>
      </c>
      <c r="BL82" s="116">
        <f t="shared" si="304"/>
        <v>7746423.0478412015</v>
      </c>
      <c r="BM82" s="117">
        <f t="shared" si="305"/>
        <v>6382101.342934601</v>
      </c>
      <c r="BN82" s="118">
        <f t="shared" si="306"/>
        <v>14128524.390775803</v>
      </c>
      <c r="BO82" s="32"/>
      <c r="BP82" s="35">
        <f>+'OCT-DEC 2022'!BP82+'JUL-SEP 2022'!BP82+'JAN-MAR 2023'!BP82+'APR-JUN 2023'!BP82</f>
        <v>0</v>
      </c>
      <c r="BQ82" s="39">
        <v>0</v>
      </c>
      <c r="BR82" s="36">
        <f>+'OCT-DEC 2022'!BR82+'JUL-SEP 2022'!BR82+'JAN-MAR 2023'!BR82+'APR-JUN 2023'!BR82</f>
        <v>0</v>
      </c>
      <c r="BS82" s="39">
        <v>0</v>
      </c>
      <c r="BT82" s="36">
        <f t="shared" si="340"/>
        <v>0</v>
      </c>
      <c r="BU82" s="40">
        <v>0</v>
      </c>
      <c r="BV82" s="38">
        <f>+'OCT-DEC 2022'!BV82+'JUL-SEP 2022'!BV82+'JAN-MAR 2023'!BV82+'APR-JUN 2023'!BV82</f>
        <v>0</v>
      </c>
      <c r="BW82" s="39">
        <f t="shared" si="307"/>
        <v>0</v>
      </c>
      <c r="BX82" s="36">
        <f>+'OCT-DEC 2022'!BX82+'JUL-SEP 2022'!BX82+'JAN-MAR 2023'!BX82+'APR-JUN 2023'!BX82</f>
        <v>0</v>
      </c>
      <c r="BY82" s="39">
        <f t="shared" si="308"/>
        <v>0</v>
      </c>
      <c r="BZ82" s="36">
        <f t="shared" si="341"/>
        <v>0</v>
      </c>
      <c r="CA82" s="40">
        <f t="shared" si="309"/>
        <v>0</v>
      </c>
      <c r="CB82" s="116">
        <f t="shared" si="310"/>
        <v>0</v>
      </c>
      <c r="CC82" s="117">
        <f t="shared" si="311"/>
        <v>0</v>
      </c>
      <c r="CD82" s="118">
        <f t="shared" si="312"/>
        <v>0</v>
      </c>
      <c r="CE82" s="32"/>
      <c r="CF82" s="35">
        <f>+'OCT-DEC 2022'!CF82+'JUL-SEP 2022'!CF82+'JAN-MAR 2023'!CF82+'APR-JUN 2023'!CF82</f>
        <v>1902847.5837194193</v>
      </c>
      <c r="CG82" s="39">
        <f t="shared" si="313"/>
        <v>3.791990912281852</v>
      </c>
      <c r="CH82" s="36">
        <f>+'OCT-DEC 2022'!CH82+'JUL-SEP 2022'!CH82+'JAN-MAR 2023'!CH82+'APR-JUN 2023'!CH82</f>
        <v>426505.56549128069</v>
      </c>
      <c r="CI82" s="39">
        <f t="shared" si="314"/>
        <v>4.0376167058710886</v>
      </c>
      <c r="CJ82" s="36">
        <f t="shared" si="342"/>
        <v>2329353.1492106998</v>
      </c>
      <c r="CK82" s="40">
        <f t="shared" si="315"/>
        <v>3.8347049078274393</v>
      </c>
      <c r="CL82" s="38">
        <f>+'OCT-DEC 2022'!CL82+'JUL-SEP 2022'!CL82+'JAN-MAR 2023'!CL82+'APR-JUN 2023'!CL82</f>
        <v>5722410.9276692085</v>
      </c>
      <c r="CM82" s="39">
        <f t="shared" si="316"/>
        <v>2.277446866773039</v>
      </c>
      <c r="CN82" s="36">
        <f>+'OCT-DEC 2022'!CN82+'JUL-SEP 2022'!CN82+'JAN-MAR 2023'!CN82+'APR-JUN 2023'!CN82</f>
        <v>5693421.0248718923</v>
      </c>
      <c r="CO82" s="39">
        <f t="shared" si="317"/>
        <v>4.3262025732443377</v>
      </c>
      <c r="CP82" s="36">
        <f t="shared" si="343"/>
        <v>11415831.952541102</v>
      </c>
      <c r="CQ82" s="40">
        <f t="shared" si="318"/>
        <v>2.9816664910291686</v>
      </c>
      <c r="CR82" s="116">
        <f t="shared" si="319"/>
        <v>7625258.5113886278</v>
      </c>
      <c r="CS82" s="117">
        <f t="shared" si="320"/>
        <v>6119926.5903631728</v>
      </c>
      <c r="CT82" s="118">
        <f t="shared" si="321"/>
        <v>13745185.101751801</v>
      </c>
      <c r="CU82" s="32"/>
      <c r="CV82" s="38">
        <f t="shared" si="322"/>
        <v>10535739.017837649</v>
      </c>
      <c r="CW82" s="39">
        <f t="shared" si="268"/>
        <v>3.7528156228133276</v>
      </c>
      <c r="CX82" s="39">
        <f t="shared" si="323"/>
        <v>2915717.7568435068</v>
      </c>
      <c r="CY82" s="39">
        <f t="shared" si="324"/>
        <v>3.6437799764199954</v>
      </c>
      <c r="CZ82" s="36">
        <f t="shared" si="325"/>
        <v>13451456.774681157</v>
      </c>
      <c r="DA82" s="40">
        <f t="shared" si="326"/>
        <v>3.7286308557886456</v>
      </c>
      <c r="DB82" s="38">
        <f t="shared" si="327"/>
        <v>34088599.470954761</v>
      </c>
      <c r="DC82" s="39">
        <f t="shared" si="328"/>
        <v>2.7376469744521397</v>
      </c>
      <c r="DD82" s="36">
        <f t="shared" si="329"/>
        <v>21469726.759845115</v>
      </c>
      <c r="DE82" s="39">
        <f t="shared" si="330"/>
        <v>2.9951978095025087</v>
      </c>
      <c r="DF82" s="36">
        <f t="shared" si="331"/>
        <v>55558326.230799876</v>
      </c>
      <c r="DG82" s="40">
        <f t="shared" si="332"/>
        <v>2.8317424110992575</v>
      </c>
      <c r="DH82" s="152"/>
      <c r="DI82" s="161" t="s">
        <v>81</v>
      </c>
      <c r="DJ82" s="38">
        <f t="shared" si="333"/>
        <v>13451456.774681157</v>
      </c>
      <c r="DK82" s="36">
        <f t="shared" si="334"/>
        <v>55558326.230799876</v>
      </c>
      <c r="DL82" s="37">
        <f t="shared" si="335"/>
        <v>69009783.005481035</v>
      </c>
      <c r="DM82"/>
    </row>
    <row r="83" spans="1:119" s="19" customFormat="1" ht="15.75">
      <c r="A83" s="26">
        <v>68</v>
      </c>
      <c r="B83" s="26" t="s">
        <v>82</v>
      </c>
      <c r="C83" s="34"/>
      <c r="D83" s="35">
        <f>+'JUL-SEP 2022'!D83+'OCT-DEC 2022'!D83+'JAN-MAR 2023'!D83+'APR-JUN 2023'!D83</f>
        <v>0</v>
      </c>
      <c r="E83" s="39">
        <f t="shared" si="271"/>
        <v>0</v>
      </c>
      <c r="F83" s="36">
        <f>+'JUL-SEP 2022'!F83+'OCT-DEC 2022'!F83+'JAN-MAR 2023'!F83+'APR-JUN 2023'!F83</f>
        <v>0</v>
      </c>
      <c r="G83" s="39">
        <f t="shared" si="272"/>
        <v>0</v>
      </c>
      <c r="H83" s="36">
        <f t="shared" si="273"/>
        <v>0</v>
      </c>
      <c r="I83" s="202">
        <f t="shared" si="274"/>
        <v>0</v>
      </c>
      <c r="J83" s="38">
        <f>+'JUL-SEP 2022'!J83+'OCT-DEC 2022'!J83+'JAN-MAR 2023'!J83+'APR-JUN 2023'!J83</f>
        <v>0</v>
      </c>
      <c r="K83" s="39">
        <f t="shared" si="275"/>
        <v>0</v>
      </c>
      <c r="L83" s="36">
        <f>+'JUL-SEP 2022'!L83+'OCT-DEC 2022'!L83+'JAN-MAR 2023'!L83+'APR-JUN 2023'!L83</f>
        <v>0</v>
      </c>
      <c r="M83" s="39">
        <f t="shared" si="276"/>
        <v>0</v>
      </c>
      <c r="N83" s="36">
        <f t="shared" si="277"/>
        <v>0</v>
      </c>
      <c r="O83" s="40">
        <f t="shared" si="278"/>
        <v>0</v>
      </c>
      <c r="P83" s="116">
        <f t="shared" si="279"/>
        <v>0</v>
      </c>
      <c r="Q83" s="117">
        <f t="shared" si="280"/>
        <v>0</v>
      </c>
      <c r="R83" s="118">
        <f t="shared" si="281"/>
        <v>0</v>
      </c>
      <c r="S83" s="32"/>
      <c r="T83" s="38">
        <f>+'JUL-SEP 2022'!T83+'OCT-DEC 2022'!T83+'JAN-MAR 2023'!T83+'APR-JUN 2023'!T83</f>
        <v>0</v>
      </c>
      <c r="U83" s="39">
        <f t="shared" si="282"/>
        <v>0</v>
      </c>
      <c r="V83" s="36">
        <f>+'JUL-SEP 2022'!V83+'OCT-DEC 2022'!V83+'JAN-MAR 2023'!V83+'APR-JUN 2023'!V83</f>
        <v>0</v>
      </c>
      <c r="W83" s="39">
        <f t="shared" si="283"/>
        <v>0</v>
      </c>
      <c r="X83" s="36">
        <f t="shared" si="284"/>
        <v>0</v>
      </c>
      <c r="Y83" s="40">
        <f t="shared" si="285"/>
        <v>0</v>
      </c>
      <c r="Z83" s="244">
        <f>+'OCT-DEC 2022'!Z83+'JUL-SEP 2022'!Z83+'JAN-MAR 2023'!Z83+'APR-JUN 2023'!Z83</f>
        <v>0</v>
      </c>
      <c r="AA83" s="39">
        <f t="shared" si="286"/>
        <v>0</v>
      </c>
      <c r="AB83" s="36">
        <f>+'OCT-DEC 2022'!AB83+'JUL-SEP 2022'!AB83+'JAN-MAR 2023'!AB83+'APR-JUN 2023'!AB83</f>
        <v>0</v>
      </c>
      <c r="AC83" s="39">
        <f t="shared" si="287"/>
        <v>0</v>
      </c>
      <c r="AD83" s="36">
        <f t="shared" si="288"/>
        <v>0</v>
      </c>
      <c r="AE83" s="40">
        <f t="shared" si="289"/>
        <v>0</v>
      </c>
      <c r="AF83" s="116">
        <f t="shared" si="290"/>
        <v>0</v>
      </c>
      <c r="AG83" s="117">
        <f t="shared" si="291"/>
        <v>0</v>
      </c>
      <c r="AH83" s="118">
        <f t="shared" si="292"/>
        <v>0</v>
      </c>
      <c r="AI83" s="32"/>
      <c r="AJ83" s="35">
        <f>+'OCT-DEC 2022'!AJ83+'JUL-SEP 2022'!AJ83+'JAN-MAR 2023'!AJ83+'APR-JUN 2023'!AJ83</f>
        <v>0</v>
      </c>
      <c r="AK83" s="39">
        <f t="shared" si="293"/>
        <v>0</v>
      </c>
      <c r="AL83" s="36">
        <f>+'OCT-DEC 2022'!AL83+'JUL-SEP 2022'!AL83+'JAN-MAR 2023'!AL83+'APR-JUN 2023'!AL83</f>
        <v>0</v>
      </c>
      <c r="AM83" s="39">
        <f t="shared" si="294"/>
        <v>0</v>
      </c>
      <c r="AN83" s="36">
        <f t="shared" si="336"/>
        <v>0</v>
      </c>
      <c r="AO83" s="40">
        <f t="shared" si="295"/>
        <v>0</v>
      </c>
      <c r="AP83" s="36">
        <f>+'OCT-DEC 2022'!AP83+'JUL-SEP 2022'!AP83+'JAN-MAR 2023'!AP83+'APR-JUN 2023'!AP83</f>
        <v>0</v>
      </c>
      <c r="AQ83" s="39">
        <f t="shared" si="296"/>
        <v>0</v>
      </c>
      <c r="AR83" s="36">
        <f>+'OCT-DEC 2022'!AR83+'JUL-SEP 2022'!AR83+'JAN-MAR 2023'!AR83+'APR-JUN 2023'!AR83</f>
        <v>0</v>
      </c>
      <c r="AS83" s="39">
        <f t="shared" si="297"/>
        <v>0</v>
      </c>
      <c r="AT83" s="36">
        <f t="shared" si="337"/>
        <v>0</v>
      </c>
      <c r="AU83" s="40">
        <f t="shared" si="298"/>
        <v>0</v>
      </c>
      <c r="AV83" s="116">
        <f t="shared" si="299"/>
        <v>0</v>
      </c>
      <c r="AW83" s="117">
        <f t="shared" si="300"/>
        <v>0</v>
      </c>
      <c r="AX83" s="118">
        <f t="shared" si="301"/>
        <v>0</v>
      </c>
      <c r="AY83" s="32"/>
      <c r="AZ83" s="35">
        <f>+'OCT-DEC 2022'!AZ83+'JUL-SEP 2022'!AZ83+'JAN-MAR 2023'!AZ83+'APR-JUN 2023'!AZ83</f>
        <v>0</v>
      </c>
      <c r="BA83" s="39">
        <f t="shared" si="302"/>
        <v>0</v>
      </c>
      <c r="BB83" s="36">
        <f>+'OCT-DEC 2022'!BB83+'JUL-SEP 2022'!BB83+'JAN-MAR 2023'!BB83+'APR-JUN 2023'!BB83</f>
        <v>0</v>
      </c>
      <c r="BC83" s="39">
        <f t="shared" si="303"/>
        <v>0</v>
      </c>
      <c r="BD83" s="36">
        <f t="shared" si="338"/>
        <v>0</v>
      </c>
      <c r="BE83" s="40">
        <v>0</v>
      </c>
      <c r="BF83" s="38">
        <f>+'OCT-DEC 2022'!BF83+'JUL-SEP 2022'!BF83+'JAN-MAR 2023'!BF83+'APR-JUN 2023'!BF83</f>
        <v>0</v>
      </c>
      <c r="BG83" s="39">
        <v>0</v>
      </c>
      <c r="BH83" s="36">
        <f>+'OCT-DEC 2022'!BH83+'JUL-SEP 2022'!BH83+'JAN-MAR 2023'!BH83+'APR-JUN 2023'!BH83</f>
        <v>0</v>
      </c>
      <c r="BI83" s="39">
        <v>0</v>
      </c>
      <c r="BJ83" s="36">
        <f t="shared" si="339"/>
        <v>0</v>
      </c>
      <c r="BK83" s="40">
        <v>0</v>
      </c>
      <c r="BL83" s="116">
        <f t="shared" si="304"/>
        <v>0</v>
      </c>
      <c r="BM83" s="117">
        <f t="shared" si="305"/>
        <v>0</v>
      </c>
      <c r="BN83" s="118">
        <f t="shared" si="306"/>
        <v>0</v>
      </c>
      <c r="BO83" s="32"/>
      <c r="BP83" s="35">
        <f>+'OCT-DEC 2022'!BP83+'JUL-SEP 2022'!BP83+'JAN-MAR 2023'!BP83+'APR-JUN 2023'!BP83</f>
        <v>118931.41999999998</v>
      </c>
      <c r="BQ83" s="39">
        <v>1.3134899781034197</v>
      </c>
      <c r="BR83" s="36">
        <f>+'OCT-DEC 2022'!BR83+'JUL-SEP 2022'!BR83+'JAN-MAR 2023'!BR83+'APR-JUN 2023'!BR83</f>
        <v>26986.100000000002</v>
      </c>
      <c r="BS83" s="39">
        <v>1.9635109862269096</v>
      </c>
      <c r="BT83" s="36">
        <f t="shared" si="340"/>
        <v>145917.51999999999</v>
      </c>
      <c r="BU83" s="40">
        <v>1.3936355220337253</v>
      </c>
      <c r="BV83" s="38">
        <f>+'OCT-DEC 2022'!BV83+'JUL-SEP 2022'!BV83+'JAN-MAR 2023'!BV83+'APR-JUN 2023'!BV83</f>
        <v>375589.21000000008</v>
      </c>
      <c r="BW83" s="39">
        <f t="shared" si="307"/>
        <v>0.29824479168320989</v>
      </c>
      <c r="BX83" s="36">
        <f>+'OCT-DEC 2022'!BX83+'JUL-SEP 2022'!BX83+'JAN-MAR 2023'!BX83+'APR-JUN 2023'!BX83</f>
        <v>262305.92999999993</v>
      </c>
      <c r="BY83" s="39">
        <f t="shared" si="308"/>
        <v>0.3030819724031788</v>
      </c>
      <c r="BZ83" s="36">
        <f t="shared" si="341"/>
        <v>637895.14</v>
      </c>
      <c r="CA83" s="40">
        <f t="shared" si="309"/>
        <v>0.30021505143557448</v>
      </c>
      <c r="CB83" s="116">
        <f t="shared" si="310"/>
        <v>494520.63000000006</v>
      </c>
      <c r="CC83" s="117">
        <f t="shared" si="311"/>
        <v>289292.02999999991</v>
      </c>
      <c r="CD83" s="118">
        <f t="shared" si="312"/>
        <v>783812.65999999992</v>
      </c>
      <c r="CE83" s="32"/>
      <c r="CF83" s="35">
        <f>+'OCT-DEC 2022'!CF83+'JUL-SEP 2022'!CF83+'JAN-MAR 2023'!CF83+'APR-JUN 2023'!CF83</f>
        <v>0</v>
      </c>
      <c r="CG83" s="39">
        <f t="shared" si="313"/>
        <v>0</v>
      </c>
      <c r="CH83" s="36">
        <f>+'OCT-DEC 2022'!CH83+'JUL-SEP 2022'!CH83+'JAN-MAR 2023'!CH83+'APR-JUN 2023'!CH83</f>
        <v>0</v>
      </c>
      <c r="CI83" s="39">
        <f t="shared" si="314"/>
        <v>0</v>
      </c>
      <c r="CJ83" s="36">
        <f t="shared" si="342"/>
        <v>0</v>
      </c>
      <c r="CK83" s="40">
        <f t="shared" si="315"/>
        <v>0</v>
      </c>
      <c r="CL83" s="38">
        <f>+'OCT-DEC 2022'!CL83+'JUL-SEP 2022'!CL83+'JAN-MAR 2023'!CL83+'APR-JUN 2023'!CL83</f>
        <v>0</v>
      </c>
      <c r="CM83" s="39">
        <f t="shared" si="316"/>
        <v>0</v>
      </c>
      <c r="CN83" s="36">
        <f>+'OCT-DEC 2022'!CN83+'JUL-SEP 2022'!CN83+'JAN-MAR 2023'!CN83+'APR-JUN 2023'!CN83</f>
        <v>0</v>
      </c>
      <c r="CO83" s="39">
        <f t="shared" si="317"/>
        <v>0</v>
      </c>
      <c r="CP83" s="36">
        <f t="shared" si="343"/>
        <v>0</v>
      </c>
      <c r="CQ83" s="40">
        <f t="shared" si="318"/>
        <v>0</v>
      </c>
      <c r="CR83" s="116">
        <f t="shared" si="319"/>
        <v>0</v>
      </c>
      <c r="CS83" s="117">
        <f t="shared" si="320"/>
        <v>0</v>
      </c>
      <c r="CT83" s="118">
        <f t="shared" si="321"/>
        <v>0</v>
      </c>
      <c r="CU83" s="32"/>
      <c r="CV83" s="38">
        <f t="shared" si="322"/>
        <v>118931.41999999998</v>
      </c>
      <c r="CW83" s="39">
        <f t="shared" si="268"/>
        <v>4.236320682049103E-2</v>
      </c>
      <c r="CX83" s="39">
        <f t="shared" si="323"/>
        <v>26986.100000000002</v>
      </c>
      <c r="CY83" s="39">
        <f t="shared" si="324"/>
        <v>3.3724598545546158E-2</v>
      </c>
      <c r="CZ83" s="36">
        <f t="shared" si="325"/>
        <v>145917.51999999999</v>
      </c>
      <c r="DA83" s="40">
        <f t="shared" si="326"/>
        <v>4.044711116317385E-2</v>
      </c>
      <c r="DB83" s="38">
        <f t="shared" si="327"/>
        <v>375589.21000000008</v>
      </c>
      <c r="DC83" s="39">
        <f t="shared" si="328"/>
        <v>3.0163476363101242E-2</v>
      </c>
      <c r="DD83" s="36">
        <f t="shared" si="329"/>
        <v>262305.92999999993</v>
      </c>
      <c r="DE83" s="39">
        <f t="shared" si="330"/>
        <v>3.659376552592819E-2</v>
      </c>
      <c r="DF83" s="36">
        <f t="shared" si="331"/>
        <v>637895.14</v>
      </c>
      <c r="DG83" s="40">
        <f t="shared" si="332"/>
        <v>3.2512763510336086E-2</v>
      </c>
      <c r="DH83" s="152"/>
      <c r="DI83" s="161" t="s">
        <v>82</v>
      </c>
      <c r="DJ83" s="38">
        <f t="shared" si="333"/>
        <v>145917.51999999999</v>
      </c>
      <c r="DK83" s="36">
        <f t="shared" si="334"/>
        <v>637895.14</v>
      </c>
      <c r="DL83" s="37">
        <f t="shared" si="335"/>
        <v>783812.66</v>
      </c>
      <c r="DM83"/>
    </row>
    <row r="84" spans="1:119" s="19" customFormat="1" ht="15.75">
      <c r="A84" s="26">
        <v>69</v>
      </c>
      <c r="B84" s="26" t="s">
        <v>83</v>
      </c>
      <c r="C84" s="34"/>
      <c r="D84" s="35">
        <f>+'JUL-SEP 2022'!D84+'OCT-DEC 2022'!D84+'JAN-MAR 2023'!D84+'APR-JUN 2023'!D84</f>
        <v>0</v>
      </c>
      <c r="E84" s="39">
        <f t="shared" si="271"/>
        <v>0</v>
      </c>
      <c r="F84" s="36">
        <f>+'JUL-SEP 2022'!F84+'OCT-DEC 2022'!F84+'JAN-MAR 2023'!F84+'APR-JUN 2023'!F84</f>
        <v>0</v>
      </c>
      <c r="G84" s="39">
        <f t="shared" si="272"/>
        <v>0</v>
      </c>
      <c r="H84" s="36">
        <f t="shared" si="273"/>
        <v>0</v>
      </c>
      <c r="I84" s="202">
        <f t="shared" si="274"/>
        <v>0</v>
      </c>
      <c r="J84" s="38">
        <f>+'JUL-SEP 2022'!J84+'OCT-DEC 2022'!J84+'JAN-MAR 2023'!J84+'APR-JUN 2023'!J84</f>
        <v>0</v>
      </c>
      <c r="K84" s="39">
        <f t="shared" si="275"/>
        <v>0</v>
      </c>
      <c r="L84" s="36">
        <f>+'JUL-SEP 2022'!L84+'OCT-DEC 2022'!L84+'JAN-MAR 2023'!L84+'APR-JUN 2023'!L84</f>
        <v>0</v>
      </c>
      <c r="M84" s="39">
        <f t="shared" si="276"/>
        <v>0</v>
      </c>
      <c r="N84" s="36">
        <f t="shared" si="277"/>
        <v>0</v>
      </c>
      <c r="O84" s="40">
        <f t="shared" si="278"/>
        <v>0</v>
      </c>
      <c r="P84" s="116">
        <f t="shared" si="279"/>
        <v>0</v>
      </c>
      <c r="Q84" s="117">
        <f t="shared" si="280"/>
        <v>0</v>
      </c>
      <c r="R84" s="118">
        <f t="shared" si="281"/>
        <v>0</v>
      </c>
      <c r="S84" s="32"/>
      <c r="T84" s="38">
        <f>+'JUL-SEP 2022'!T84+'OCT-DEC 2022'!T84+'JAN-MAR 2023'!T84+'APR-JUN 2023'!T84</f>
        <v>0</v>
      </c>
      <c r="U84" s="39">
        <f t="shared" si="282"/>
        <v>0</v>
      </c>
      <c r="V84" s="36">
        <f>+'JUL-SEP 2022'!V84+'OCT-DEC 2022'!V84+'JAN-MAR 2023'!V84+'APR-JUN 2023'!V84</f>
        <v>0</v>
      </c>
      <c r="W84" s="39">
        <f t="shared" si="283"/>
        <v>0</v>
      </c>
      <c r="X84" s="36">
        <f t="shared" si="284"/>
        <v>0</v>
      </c>
      <c r="Y84" s="40">
        <f t="shared" si="285"/>
        <v>0</v>
      </c>
      <c r="Z84" s="244">
        <f>+'OCT-DEC 2022'!Z84+'JUL-SEP 2022'!Z84+'JAN-MAR 2023'!Z84+'APR-JUN 2023'!Z84</f>
        <v>-189.27901043072524</v>
      </c>
      <c r="AA84" s="39">
        <f t="shared" si="286"/>
        <v>-4.5899662936101274E-5</v>
      </c>
      <c r="AB84" s="36">
        <f>+'OCT-DEC 2022'!AB84+'JUL-SEP 2022'!AB84+'JAN-MAR 2023'!AB84+'APR-JUN 2023'!AB84</f>
        <v>0</v>
      </c>
      <c r="AC84" s="39">
        <f t="shared" si="287"/>
        <v>0</v>
      </c>
      <c r="AD84" s="36">
        <f t="shared" si="288"/>
        <v>-189.27901043072524</v>
      </c>
      <c r="AE84" s="40">
        <f t="shared" si="289"/>
        <v>-3.1828480859885555E-5</v>
      </c>
      <c r="AF84" s="116">
        <f t="shared" si="290"/>
        <v>-189.27901043072524</v>
      </c>
      <c r="AG84" s="117">
        <f t="shared" si="291"/>
        <v>0</v>
      </c>
      <c r="AH84" s="118">
        <f t="shared" si="292"/>
        <v>-189.27901043072524</v>
      </c>
      <c r="AI84" s="32"/>
      <c r="AJ84" s="35">
        <f>+'OCT-DEC 2022'!AJ84+'JUL-SEP 2022'!AJ84+'JAN-MAR 2023'!AJ84+'APR-JUN 2023'!AJ84</f>
        <v>2561242.1892083911</v>
      </c>
      <c r="AK84" s="39">
        <f t="shared" si="293"/>
        <v>10.576062984630404</v>
      </c>
      <c r="AL84" s="36">
        <f>+'OCT-DEC 2022'!AL84+'JUL-SEP 2022'!AL84+'JAN-MAR 2023'!AL84+'APR-JUN 2023'!AL84</f>
        <v>858091.60879666894</v>
      </c>
      <c r="AM84" s="39">
        <f t="shared" si="294"/>
        <v>8.0694425418914424</v>
      </c>
      <c r="AN84" s="36">
        <f t="shared" si="336"/>
        <v>3419333.7980050603</v>
      </c>
      <c r="AO84" s="40">
        <f t="shared" si="295"/>
        <v>9.8112397252577601</v>
      </c>
      <c r="AP84" s="36">
        <f>+'OCT-DEC 2022'!AP84+'JUL-SEP 2022'!AP84+'JAN-MAR 2023'!AP84+'APR-JUN 2023'!AP84</f>
        <v>1242313.708625888</v>
      </c>
      <c r="AQ84" s="39">
        <f t="shared" si="296"/>
        <v>1.8949324099816183</v>
      </c>
      <c r="AR84" s="36">
        <f>+'OCT-DEC 2022'!AR84+'JUL-SEP 2022'!AR84+'JAN-MAR 2023'!AR84+'APR-JUN 2023'!AR84</f>
        <v>1097235.679491255</v>
      </c>
      <c r="AS84" s="39">
        <f t="shared" si="297"/>
        <v>1.7731161850917565</v>
      </c>
      <c r="AT84" s="36">
        <f t="shared" si="337"/>
        <v>2339549.388117143</v>
      </c>
      <c r="AU84" s="40">
        <f t="shared" si="298"/>
        <v>1.8357821327023482</v>
      </c>
      <c r="AV84" s="116">
        <f t="shared" si="299"/>
        <v>3803555.8978342791</v>
      </c>
      <c r="AW84" s="117">
        <f t="shared" si="300"/>
        <v>1955327.2882879239</v>
      </c>
      <c r="AX84" s="118">
        <f t="shared" si="301"/>
        <v>5758883.1861222032</v>
      </c>
      <c r="AY84" s="32"/>
      <c r="AZ84" s="35">
        <f>+'OCT-DEC 2022'!AZ84+'JUL-SEP 2022'!AZ84+'JAN-MAR 2023'!AZ84+'APR-JUN 2023'!AZ84</f>
        <v>14347.130372329033</v>
      </c>
      <c r="BA84" s="39">
        <f t="shared" si="302"/>
        <v>3.2393026028721614E-2</v>
      </c>
      <c r="BB84" s="36">
        <f>+'OCT-DEC 2022'!BB84+'JUL-SEP 2022'!BB84+'JAN-MAR 2023'!BB84+'APR-JUN 2023'!BB84</f>
        <v>-2022.7210067041233</v>
      </c>
      <c r="BC84" s="39">
        <f t="shared" si="303"/>
        <v>-1.4686985425016506E-2</v>
      </c>
      <c r="BD84" s="36">
        <f t="shared" si="338"/>
        <v>12324.40936562491</v>
      </c>
      <c r="BE84" s="40">
        <v>4.1614497692018138E-2</v>
      </c>
      <c r="BF84" s="38">
        <f>+'OCT-DEC 2022'!BF84+'JUL-SEP 2022'!BF84+'JAN-MAR 2023'!BF84+'APR-JUN 2023'!BF84</f>
        <v>65122.427947640186</v>
      </c>
      <c r="BG84" s="39">
        <v>2.0564300618770228E-3</v>
      </c>
      <c r="BH84" s="36">
        <f>+'OCT-DEC 2022'!BH84+'JUL-SEP 2022'!BH84+'JAN-MAR 2023'!BH84+'APR-JUN 2023'!BH84</f>
        <v>35156.299455484957</v>
      </c>
      <c r="BI84" s="39">
        <v>3.7387428681493994E-3</v>
      </c>
      <c r="BJ84" s="36">
        <f t="shared" si="339"/>
        <v>100278.72740312514</v>
      </c>
      <c r="BK84" s="40">
        <v>2.5240506765491673E-3</v>
      </c>
      <c r="BL84" s="116">
        <f t="shared" si="304"/>
        <v>79469.558319969219</v>
      </c>
      <c r="BM84" s="117">
        <f t="shared" si="305"/>
        <v>33133.578448780834</v>
      </c>
      <c r="BN84" s="118">
        <f t="shared" si="306"/>
        <v>112603.13676875006</v>
      </c>
      <c r="BO84" s="32"/>
      <c r="BP84" s="35">
        <f>+'OCT-DEC 2022'!BP84+'JUL-SEP 2022'!BP84+'JAN-MAR 2023'!BP84+'APR-JUN 2023'!BP84</f>
        <v>282273.78000000003</v>
      </c>
      <c r="BQ84" s="39">
        <v>7.3132370730559773</v>
      </c>
      <c r="BR84" s="36">
        <f>+'OCT-DEC 2022'!BR84+'JUL-SEP 2022'!BR84+'JAN-MAR 2023'!BR84+'APR-JUN 2023'!BR84</f>
        <v>57105.350000000006</v>
      </c>
      <c r="BS84" s="39">
        <v>2.6832845824312503</v>
      </c>
      <c r="BT84" s="36">
        <f t="shared" si="340"/>
        <v>339379.13</v>
      </c>
      <c r="BU84" s="40">
        <v>6.7423785068016127</v>
      </c>
      <c r="BV84" s="38">
        <f>+'OCT-DEC 2022'!BV84+'JUL-SEP 2022'!BV84+'JAN-MAR 2023'!BV84+'APR-JUN 2023'!BV84</f>
        <v>967978.41335902992</v>
      </c>
      <c r="BW84" s="39">
        <f t="shared" si="307"/>
        <v>0.76864433950620636</v>
      </c>
      <c r="BX84" s="36">
        <f>+'OCT-DEC 2022'!BX84+'JUL-SEP 2022'!BX84+'JAN-MAR 2023'!BX84+'APR-JUN 2023'!BX84</f>
        <v>814680.04041099607</v>
      </c>
      <c r="BY84" s="39">
        <f t="shared" si="308"/>
        <v>0.94132387142473739</v>
      </c>
      <c r="BZ84" s="36">
        <f t="shared" si="341"/>
        <v>1782658.4537700261</v>
      </c>
      <c r="CA84" s="40">
        <f t="shared" si="309"/>
        <v>0.83897942754451782</v>
      </c>
      <c r="CB84" s="116">
        <f t="shared" si="310"/>
        <v>1250252.1933590299</v>
      </c>
      <c r="CC84" s="117">
        <f t="shared" si="311"/>
        <v>871785.39041099604</v>
      </c>
      <c r="CD84" s="118">
        <f t="shared" si="312"/>
        <v>2122037.583770026</v>
      </c>
      <c r="CE84" s="32"/>
      <c r="CF84" s="35">
        <f>+'OCT-DEC 2022'!CF84+'JUL-SEP 2022'!CF84+'JAN-MAR 2023'!CF84+'APR-JUN 2023'!CF84</f>
        <v>12227.225770908699</v>
      </c>
      <c r="CG84" s="39">
        <f t="shared" si="313"/>
        <v>2.4366391403285923E-2</v>
      </c>
      <c r="CH84" s="36">
        <f>+'OCT-DEC 2022'!CH84+'JUL-SEP 2022'!CH84+'JAN-MAR 2023'!CH84+'APR-JUN 2023'!CH84</f>
        <v>-1066.6636477837746</v>
      </c>
      <c r="CI84" s="39">
        <f t="shared" si="314"/>
        <v>-1.0097825942496896E-2</v>
      </c>
      <c r="CJ84" s="36">
        <f t="shared" si="342"/>
        <v>11160.562123124924</v>
      </c>
      <c r="CK84" s="40">
        <f t="shared" si="315"/>
        <v>1.8373110304103983E-2</v>
      </c>
      <c r="CL84" s="38">
        <f>+'OCT-DEC 2022'!CL84+'JUL-SEP 2022'!CL84+'JAN-MAR 2023'!CL84+'APR-JUN 2023'!CL84</f>
        <v>4311199.4885786483</v>
      </c>
      <c r="CM84" s="39">
        <f t="shared" si="316"/>
        <v>1.7158026383289025</v>
      </c>
      <c r="CN84" s="36">
        <f>+'OCT-DEC 2022'!CN84+'JUL-SEP 2022'!CN84+'JAN-MAR 2023'!CN84+'APR-JUN 2023'!CN84</f>
        <v>4505662.010904476</v>
      </c>
      <c r="CO84" s="39">
        <f t="shared" si="317"/>
        <v>3.4236720770501599</v>
      </c>
      <c r="CP84" s="36">
        <f t="shared" si="343"/>
        <v>8816861.4994831234</v>
      </c>
      <c r="CQ84" s="40">
        <f t="shared" si="318"/>
        <v>2.3028492884570051</v>
      </c>
      <c r="CR84" s="116">
        <f t="shared" si="319"/>
        <v>4323426.7143495567</v>
      </c>
      <c r="CS84" s="117">
        <f t="shared" si="320"/>
        <v>4504595.3472566921</v>
      </c>
      <c r="CT84" s="118">
        <f t="shared" si="321"/>
        <v>8828022.0616062488</v>
      </c>
      <c r="CU84" s="32"/>
      <c r="CV84" s="38">
        <f t="shared" si="322"/>
        <v>2870090.3253516289</v>
      </c>
      <c r="CW84" s="39">
        <f t="shared" si="268"/>
        <v>1.0223221924564716</v>
      </c>
      <c r="CX84" s="39">
        <f t="shared" si="323"/>
        <v>912107.57414218097</v>
      </c>
      <c r="CY84" s="39">
        <f t="shared" si="324"/>
        <v>1.1398631802408288</v>
      </c>
      <c r="CZ84" s="36">
        <f t="shared" si="325"/>
        <v>3782197.8994938098</v>
      </c>
      <c r="DA84" s="40">
        <f t="shared" si="326"/>
        <v>1.0483934957361445</v>
      </c>
      <c r="DB84" s="38">
        <f t="shared" si="327"/>
        <v>6586424.7595007755</v>
      </c>
      <c r="DC84" s="39">
        <f t="shared" si="328"/>
        <v>0.52895413995132179</v>
      </c>
      <c r="DD84" s="36">
        <f t="shared" si="329"/>
        <v>6452734.0302622113</v>
      </c>
      <c r="DE84" s="39">
        <f t="shared" si="330"/>
        <v>0.90020776924331469</v>
      </c>
      <c r="DF84" s="36">
        <f t="shared" si="331"/>
        <v>13039158.789762987</v>
      </c>
      <c r="DG84" s="40">
        <f t="shared" si="332"/>
        <v>0.6645905565376844</v>
      </c>
      <c r="DH84" s="152"/>
      <c r="DI84" s="161" t="s">
        <v>83</v>
      </c>
      <c r="DJ84" s="38">
        <f t="shared" si="333"/>
        <v>3782197.8994938098</v>
      </c>
      <c r="DK84" s="36">
        <f t="shared" si="334"/>
        <v>13039158.789762987</v>
      </c>
      <c r="DL84" s="37">
        <f t="shared" si="335"/>
        <v>16821356.689256795</v>
      </c>
      <c r="DM84"/>
    </row>
    <row r="85" spans="1:119" s="19" customFormat="1" ht="15.75">
      <c r="A85" s="26">
        <v>70</v>
      </c>
      <c r="B85" s="26" t="s">
        <v>84</v>
      </c>
      <c r="C85" s="34"/>
      <c r="D85" s="35">
        <f>+'JUL-SEP 2022'!D85+'OCT-DEC 2022'!D85+'JAN-MAR 2023'!D85+'APR-JUN 2023'!D85</f>
        <v>0</v>
      </c>
      <c r="E85" s="39">
        <f t="shared" si="271"/>
        <v>0</v>
      </c>
      <c r="F85" s="36">
        <f>+'JUL-SEP 2022'!F85+'OCT-DEC 2022'!F85+'JAN-MAR 2023'!F85+'APR-JUN 2023'!F85</f>
        <v>0</v>
      </c>
      <c r="G85" s="39">
        <f t="shared" si="272"/>
        <v>0</v>
      </c>
      <c r="H85" s="36">
        <f t="shared" si="273"/>
        <v>0</v>
      </c>
      <c r="I85" s="202">
        <f t="shared" si="274"/>
        <v>0</v>
      </c>
      <c r="J85" s="38">
        <f>+'JUL-SEP 2022'!J85+'OCT-DEC 2022'!J85+'JAN-MAR 2023'!J85+'APR-JUN 2023'!J85</f>
        <v>0</v>
      </c>
      <c r="K85" s="39">
        <f t="shared" si="275"/>
        <v>0</v>
      </c>
      <c r="L85" s="36">
        <f>+'JUL-SEP 2022'!L85+'OCT-DEC 2022'!L85+'JAN-MAR 2023'!L85+'APR-JUN 2023'!L85</f>
        <v>0</v>
      </c>
      <c r="M85" s="39">
        <f t="shared" si="276"/>
        <v>0</v>
      </c>
      <c r="N85" s="36">
        <f t="shared" si="277"/>
        <v>0</v>
      </c>
      <c r="O85" s="40">
        <f t="shared" si="278"/>
        <v>0</v>
      </c>
      <c r="P85" s="116">
        <f t="shared" si="279"/>
        <v>0</v>
      </c>
      <c r="Q85" s="117">
        <f t="shared" si="280"/>
        <v>0</v>
      </c>
      <c r="R85" s="118">
        <f t="shared" si="281"/>
        <v>0</v>
      </c>
      <c r="S85" s="32"/>
      <c r="T85" s="38">
        <f>+'JUL-SEP 2022'!T85+'OCT-DEC 2022'!T85+'JAN-MAR 2023'!T85+'APR-JUN 2023'!T85</f>
        <v>8765543.7320408095</v>
      </c>
      <c r="U85" s="39">
        <f t="shared" si="282"/>
        <v>11.118354271124906</v>
      </c>
      <c r="V85" s="36">
        <f>+'JUL-SEP 2022'!V85+'OCT-DEC 2022'!V85+'JAN-MAR 2023'!V85+'APR-JUN 2023'!V85</f>
        <v>2667915.8149478715</v>
      </c>
      <c r="W85" s="39">
        <f t="shared" si="283"/>
        <v>11.282831686590733</v>
      </c>
      <c r="X85" s="36">
        <f t="shared" si="284"/>
        <v>11433459.546988681</v>
      </c>
      <c r="Y85" s="40">
        <f t="shared" si="285"/>
        <v>11.156303499159073</v>
      </c>
      <c r="Z85" s="244">
        <f>+'OCT-DEC 2022'!Z85+'JUL-SEP 2022'!Z85+'JAN-MAR 2023'!Z85+'APR-JUN 2023'!Z85</f>
        <v>14540799.154534889</v>
      </c>
      <c r="AA85" s="39">
        <f t="shared" si="286"/>
        <v>3.526105607250984</v>
      </c>
      <c r="AB85" s="36">
        <f>+'OCT-DEC 2022'!AB85+'JUL-SEP 2022'!AB85+'JAN-MAR 2023'!AB85+'APR-JUN 2023'!AB85</f>
        <v>6905156.3255590601</v>
      </c>
      <c r="AC85" s="39">
        <f t="shared" si="287"/>
        <v>3.7876154774531234</v>
      </c>
      <c r="AD85" s="36">
        <f t="shared" si="288"/>
        <v>21445955.480093949</v>
      </c>
      <c r="AE85" s="40">
        <f t="shared" si="289"/>
        <v>3.6062751066101528</v>
      </c>
      <c r="AF85" s="116">
        <f t="shared" si="290"/>
        <v>23306342.886575699</v>
      </c>
      <c r="AG85" s="117">
        <f t="shared" si="291"/>
        <v>9573072.1405069306</v>
      </c>
      <c r="AH85" s="118">
        <f t="shared" si="292"/>
        <v>32879415.02708263</v>
      </c>
      <c r="AI85" s="32"/>
      <c r="AJ85" s="35">
        <f>+'OCT-DEC 2022'!AJ85+'JUL-SEP 2022'!AJ85+'JAN-MAR 2023'!AJ85+'APR-JUN 2023'!AJ85</f>
        <v>19107824.775222037</v>
      </c>
      <c r="AK85" s="39">
        <f t="shared" si="293"/>
        <v>78.901385887481652</v>
      </c>
      <c r="AL85" s="36">
        <f>+'OCT-DEC 2022'!AL85+'JUL-SEP 2022'!AL85+'JAN-MAR 2023'!AL85+'APR-JUN 2023'!AL85</f>
        <v>7915168.8259673966</v>
      </c>
      <c r="AM85" s="39">
        <f t="shared" si="294"/>
        <v>74.433777694298556</v>
      </c>
      <c r="AN85" s="36">
        <f t="shared" si="336"/>
        <v>27022993.601189435</v>
      </c>
      <c r="AO85" s="40">
        <f t="shared" si="295"/>
        <v>77.538223518879647</v>
      </c>
      <c r="AP85" s="36">
        <f>+'OCT-DEC 2022'!AP85+'JUL-SEP 2022'!AP85+'JAN-MAR 2023'!AP85+'APR-JUN 2023'!AP85</f>
        <v>6985422.4410576513</v>
      </c>
      <c r="AQ85" s="39">
        <f t="shared" si="296"/>
        <v>10.655040903971246</v>
      </c>
      <c r="AR85" s="36">
        <f>+'OCT-DEC 2022'!AR85+'JUL-SEP 2022'!AR85+'JAN-MAR 2023'!AR85+'APR-JUN 2023'!AR85</f>
        <v>11267598.638968235</v>
      </c>
      <c r="AS85" s="39">
        <f t="shared" si="297"/>
        <v>18.208268184585275</v>
      </c>
      <c r="AT85" s="36">
        <f t="shared" si="337"/>
        <v>18253021.080025885</v>
      </c>
      <c r="AU85" s="40">
        <f t="shared" si="298"/>
        <v>14.322659797970053</v>
      </c>
      <c r="AV85" s="116">
        <f t="shared" si="299"/>
        <v>26093247.216279689</v>
      </c>
      <c r="AW85" s="117">
        <f t="shared" si="300"/>
        <v>19182767.464935631</v>
      </c>
      <c r="AX85" s="118">
        <f t="shared" si="301"/>
        <v>45276014.681215316</v>
      </c>
      <c r="AY85" s="32"/>
      <c r="AZ85" s="35">
        <f>+'OCT-DEC 2022'!AZ85+'JUL-SEP 2022'!AZ85+'JAN-MAR 2023'!AZ85+'APR-JUN 2023'!AZ85</f>
        <v>7960358.6590263788</v>
      </c>
      <c r="BA85" s="39">
        <f t="shared" si="302"/>
        <v>17.972939434434192</v>
      </c>
      <c r="BB85" s="36">
        <f>+'OCT-DEC 2022'!BB85+'JUL-SEP 2022'!BB85+'JAN-MAR 2023'!BB85+'APR-JUN 2023'!BB85</f>
        <v>2234924.0309736226</v>
      </c>
      <c r="BC85" s="39">
        <f t="shared" si="303"/>
        <v>16.227792444007658</v>
      </c>
      <c r="BD85" s="36">
        <f t="shared" si="338"/>
        <v>10195282.690000001</v>
      </c>
      <c r="BE85" s="40">
        <v>2.9577859757909541</v>
      </c>
      <c r="BF85" s="38">
        <f>+'OCT-DEC 2022'!BF85+'JUL-SEP 2022'!BF85+'JAN-MAR 2023'!BF85+'APR-JUN 2023'!BF85</f>
        <v>5662299.6881267922</v>
      </c>
      <c r="BG85" s="39">
        <v>2.1782978934452752</v>
      </c>
      <c r="BH85" s="36">
        <f>+'OCT-DEC 2022'!BH85+'JUL-SEP 2022'!BH85+'JAN-MAR 2023'!BH85+'APR-JUN 2023'!BH85</f>
        <v>5697626.7518732082</v>
      </c>
      <c r="BI85" s="39">
        <v>3.9603076539300308</v>
      </c>
      <c r="BJ85" s="36">
        <f t="shared" si="339"/>
        <v>11359926.440000001</v>
      </c>
      <c r="BK85" s="40">
        <v>2.6736305666810312</v>
      </c>
      <c r="BL85" s="116">
        <f t="shared" si="304"/>
        <v>13622658.347153172</v>
      </c>
      <c r="BM85" s="117">
        <f t="shared" si="305"/>
        <v>7932550.7828468308</v>
      </c>
      <c r="BN85" s="118">
        <f t="shared" si="306"/>
        <v>21555209.130000003</v>
      </c>
      <c r="BO85" s="32"/>
      <c r="BP85" s="35">
        <f>+'OCT-DEC 2022'!BP85+'JUL-SEP 2022'!BP85+'JAN-MAR 2023'!BP85+'APR-JUN 2023'!BP85</f>
        <v>20232965.389999997</v>
      </c>
      <c r="BQ85" s="39">
        <v>43.206135836540085</v>
      </c>
      <c r="BR85" s="36">
        <f>+'OCT-DEC 2022'!BR85+'JUL-SEP 2022'!BR85+'JAN-MAR 2023'!BR85+'APR-JUN 2023'!BR85</f>
        <v>2579490.2800000007</v>
      </c>
      <c r="BS85" s="39">
        <v>48.813011290752947</v>
      </c>
      <c r="BT85" s="36">
        <f t="shared" si="340"/>
        <v>22812455.669999998</v>
      </c>
      <c r="BU85" s="40">
        <v>43.897445928693294</v>
      </c>
      <c r="BV85" s="38">
        <f>+'OCT-DEC 2022'!BV85+'JUL-SEP 2022'!BV85+'JAN-MAR 2023'!BV85+'APR-JUN 2023'!BV85</f>
        <v>24062649.849999998</v>
      </c>
      <c r="BW85" s="39">
        <f t="shared" si="307"/>
        <v>19.107471143431596</v>
      </c>
      <c r="BX85" s="36">
        <f>+'OCT-DEC 2022'!BX85+'JUL-SEP 2022'!BX85+'JAN-MAR 2023'!BX85+'APR-JUN 2023'!BX85</f>
        <v>32823917.319999989</v>
      </c>
      <c r="BY85" s="39">
        <f t="shared" si="308"/>
        <v>37.926468545123861</v>
      </c>
      <c r="BZ85" s="36">
        <f t="shared" si="341"/>
        <v>56886567.169999987</v>
      </c>
      <c r="CA85" s="40">
        <f t="shared" si="309"/>
        <v>26.772744637833121</v>
      </c>
      <c r="CB85" s="116">
        <f t="shared" si="310"/>
        <v>44295615.239999995</v>
      </c>
      <c r="CC85" s="117">
        <f t="shared" si="311"/>
        <v>35403407.599999987</v>
      </c>
      <c r="CD85" s="118">
        <f t="shared" si="312"/>
        <v>79699022.839999974</v>
      </c>
      <c r="CE85" s="32"/>
      <c r="CF85" s="35">
        <f>+'OCT-DEC 2022'!CF85+'JUL-SEP 2022'!CF85+'JAN-MAR 2023'!CF85+'APR-JUN 2023'!CF85</f>
        <v>8386690.8802617816</v>
      </c>
      <c r="CG85" s="39">
        <f t="shared" si="313"/>
        <v>16.712981047019635</v>
      </c>
      <c r="CH85" s="36">
        <f>+'OCT-DEC 2022'!CH85+'JUL-SEP 2022'!CH85+'JAN-MAR 2023'!CH85+'APR-JUN 2023'!CH85</f>
        <v>1873996.4597382192</v>
      </c>
      <c r="CI85" s="39">
        <f t="shared" si="314"/>
        <v>17.740634647678462</v>
      </c>
      <c r="CJ85" s="36">
        <f t="shared" si="342"/>
        <v>10260687.34</v>
      </c>
      <c r="CK85" s="40">
        <f t="shared" si="315"/>
        <v>16.891688627683394</v>
      </c>
      <c r="CL85" s="38">
        <f>+'OCT-DEC 2022'!CL85+'JUL-SEP 2022'!CL85+'JAN-MAR 2023'!CL85+'APR-JUN 2023'!CL85</f>
        <v>5705407.3461400326</v>
      </c>
      <c r="CM85" s="39">
        <f t="shared" si="316"/>
        <v>2.27067965729315</v>
      </c>
      <c r="CN85" s="36">
        <f>+'OCT-DEC 2022'!CN85+'JUL-SEP 2022'!CN85+'JAN-MAR 2023'!CN85+'APR-JUN 2023'!CN85</f>
        <v>5734143.003859967</v>
      </c>
      <c r="CO85" s="39">
        <f t="shared" si="317"/>
        <v>4.3571455738614011</v>
      </c>
      <c r="CP85" s="36">
        <f t="shared" si="343"/>
        <v>11439550.35</v>
      </c>
      <c r="CQ85" s="40">
        <f t="shared" si="318"/>
        <v>2.9878614272561657</v>
      </c>
      <c r="CR85" s="116">
        <f t="shared" si="319"/>
        <v>14092098.226401813</v>
      </c>
      <c r="CS85" s="117">
        <f t="shared" si="320"/>
        <v>7608139.4635981862</v>
      </c>
      <c r="CT85" s="118">
        <f t="shared" si="321"/>
        <v>21700237.689999998</v>
      </c>
      <c r="CU85" s="32"/>
      <c r="CV85" s="38">
        <f t="shared" si="322"/>
        <v>64453383.436551005</v>
      </c>
      <c r="CW85" s="39">
        <f t="shared" si="268"/>
        <v>22.958205769367098</v>
      </c>
      <c r="CX85" s="39">
        <f t="shared" si="323"/>
        <v>17271495.41162711</v>
      </c>
      <c r="CY85" s="39">
        <f t="shared" si="324"/>
        <v>21.584232217266177</v>
      </c>
      <c r="CZ85" s="36">
        <f t="shared" si="325"/>
        <v>81724878.848178118</v>
      </c>
      <c r="DA85" s="40">
        <f t="shared" si="326"/>
        <v>22.653450110508842</v>
      </c>
      <c r="DB85" s="38">
        <f t="shared" si="327"/>
        <v>56956578.47985936</v>
      </c>
      <c r="DC85" s="39">
        <f t="shared" si="328"/>
        <v>4.5741687006939271</v>
      </c>
      <c r="DD85" s="36">
        <f t="shared" si="329"/>
        <v>62428442.040260464</v>
      </c>
      <c r="DE85" s="39">
        <f t="shared" si="330"/>
        <v>8.709264674917149</v>
      </c>
      <c r="DF85" s="36">
        <f t="shared" si="331"/>
        <v>119385020.52011982</v>
      </c>
      <c r="DG85" s="40">
        <f t="shared" si="332"/>
        <v>6.0849137976615975</v>
      </c>
      <c r="DH85" s="152"/>
      <c r="DI85" s="161" t="s">
        <v>84</v>
      </c>
      <c r="DJ85" s="38">
        <f t="shared" si="333"/>
        <v>81724878.848178118</v>
      </c>
      <c r="DK85" s="36">
        <f t="shared" si="334"/>
        <v>119385020.52011982</v>
      </c>
      <c r="DL85" s="37">
        <f t="shared" si="335"/>
        <v>201109899.36829793</v>
      </c>
      <c r="DM85"/>
    </row>
    <row r="86" spans="1:119" s="19" customFormat="1" ht="15.75">
      <c r="A86" s="26">
        <v>71</v>
      </c>
      <c r="B86" s="26" t="s">
        <v>85</v>
      </c>
      <c r="C86" s="34"/>
      <c r="D86" s="35">
        <f>+'JUL-SEP 2022'!D86+'OCT-DEC 2022'!D86+'JAN-MAR 2023'!D86+'APR-JUN 2023'!D86</f>
        <v>66122.757865000007</v>
      </c>
      <c r="E86" s="39">
        <f t="shared" si="271"/>
        <v>0.15011046203807546</v>
      </c>
      <c r="F86" s="36">
        <f>+'JUL-SEP 2022'!F86+'OCT-DEC 2022'!F86+'JAN-MAR 2023'!F86+'APR-JUN 2023'!F86</f>
        <v>13428.928155000001</v>
      </c>
      <c r="G86" s="39">
        <f t="shared" si="272"/>
        <v>0.10761825052290779</v>
      </c>
      <c r="H86" s="36">
        <f t="shared" si="273"/>
        <v>79551.686020000008</v>
      </c>
      <c r="I86" s="202">
        <f t="shared" si="274"/>
        <v>0.1407304490011092</v>
      </c>
      <c r="J86" s="38">
        <f>+'JUL-SEP 2022'!J86+'OCT-DEC 2022'!J86+'JAN-MAR 2023'!J86+'APR-JUN 2023'!J86</f>
        <v>29066.866890999998</v>
      </c>
      <c r="K86" s="39">
        <f t="shared" si="275"/>
        <v>2.0351442882388607E-2</v>
      </c>
      <c r="L86" s="36">
        <f>+'JUL-SEP 2022'!L86+'OCT-DEC 2022'!L86+'JAN-MAR 2023'!L86+'APR-JUN 2023'!L86</f>
        <v>21117.596747000003</v>
      </c>
      <c r="M86" s="39">
        <f t="shared" si="276"/>
        <v>1.6762458572885705E-2</v>
      </c>
      <c r="N86" s="36">
        <f t="shared" si="277"/>
        <v>50184.463638000001</v>
      </c>
      <c r="O86" s="40">
        <f t="shared" si="278"/>
        <v>1.8669391668567046E-2</v>
      </c>
      <c r="P86" s="116">
        <f t="shared" si="279"/>
        <v>95189.624756000005</v>
      </c>
      <c r="Q86" s="117">
        <f t="shared" si="280"/>
        <v>34546.524902000005</v>
      </c>
      <c r="R86" s="118">
        <f t="shared" si="281"/>
        <v>129736.14965800001</v>
      </c>
      <c r="S86" s="32"/>
      <c r="T86" s="38">
        <f>+'JUL-SEP 2022'!T86+'OCT-DEC 2022'!T86+'JAN-MAR 2023'!T86+'APR-JUN 2023'!T86</f>
        <v>116740.46941702106</v>
      </c>
      <c r="U86" s="39">
        <f t="shared" si="282"/>
        <v>0.14807545731720043</v>
      </c>
      <c r="V86" s="36">
        <f>+'JUL-SEP 2022'!V86+'OCT-DEC 2022'!V86+'JAN-MAR 2023'!V86+'APR-JUN 2023'!V86</f>
        <v>33633.586192427902</v>
      </c>
      <c r="W86" s="39">
        <f t="shared" si="283"/>
        <v>0.1422391553359493</v>
      </c>
      <c r="X86" s="36">
        <f t="shared" si="284"/>
        <v>150374.05560944896</v>
      </c>
      <c r="Y86" s="40">
        <f t="shared" si="285"/>
        <v>0.14672887028495971</v>
      </c>
      <c r="Z86" s="244">
        <f>+'OCT-DEC 2022'!Z86+'JUL-SEP 2022'!Z86+'JAN-MAR 2023'!Z86+'APR-JUN 2023'!Z86</f>
        <v>78818.994566593115</v>
      </c>
      <c r="AA86" s="39">
        <f t="shared" si="286"/>
        <v>1.9113399184285666E-2</v>
      </c>
      <c r="AB86" s="36">
        <f>+'OCT-DEC 2022'!AB86+'JUL-SEP 2022'!AB86+'JAN-MAR 2023'!AB86+'APR-JUN 2023'!AB86</f>
        <v>57413.456821370724</v>
      </c>
      <c r="AC86" s="39">
        <f t="shared" si="287"/>
        <v>3.1492422099959366E-2</v>
      </c>
      <c r="AD86" s="36">
        <f t="shared" si="288"/>
        <v>136232.45138796384</v>
      </c>
      <c r="AE86" s="40">
        <f t="shared" si="289"/>
        <v>2.2908361374195094E-2</v>
      </c>
      <c r="AF86" s="116">
        <f t="shared" si="290"/>
        <v>195559.46398361417</v>
      </c>
      <c r="AG86" s="117">
        <f t="shared" si="291"/>
        <v>91047.043013798626</v>
      </c>
      <c r="AH86" s="118">
        <f t="shared" si="292"/>
        <v>286606.50699741277</v>
      </c>
      <c r="AI86" s="32"/>
      <c r="AJ86" s="35">
        <f>+'OCT-DEC 2022'!AJ86+'JUL-SEP 2022'!AJ86+'JAN-MAR 2023'!AJ86+'APR-JUN 2023'!AJ86</f>
        <v>4676.1098710587048</v>
      </c>
      <c r="AK86" s="39">
        <f t="shared" si="293"/>
        <v>1.9308924680275525E-2</v>
      </c>
      <c r="AL86" s="36">
        <f>+'OCT-DEC 2022'!AL86+'JUL-SEP 2022'!AL86+'JAN-MAR 2023'!AL86+'APR-JUN 2023'!AL86</f>
        <v>1927.7358257726648</v>
      </c>
      <c r="AM86" s="39">
        <f t="shared" si="294"/>
        <v>1.8128313250647603E-2</v>
      </c>
      <c r="AN86" s="36">
        <f t="shared" si="336"/>
        <v>6603.8456968313694</v>
      </c>
      <c r="AO86" s="40">
        <f t="shared" si="295"/>
        <v>1.8948694999600786E-2</v>
      </c>
      <c r="AP86" s="36">
        <f>+'OCT-DEC 2022'!AP86+'JUL-SEP 2022'!AP86+'JAN-MAR 2023'!AP86+'APR-JUN 2023'!AP86</f>
        <v>1611.6039906603828</v>
      </c>
      <c r="AQ86" s="39">
        <f t="shared" si="296"/>
        <v>2.4582201844459582E-3</v>
      </c>
      <c r="AR86" s="36">
        <f>+'OCT-DEC 2022'!AR86+'JUL-SEP 2022'!AR86+'JAN-MAR 2023'!AR86+'APR-JUN 2023'!AR86</f>
        <v>2989.3860900147256</v>
      </c>
      <c r="AS86" s="39">
        <f t="shared" si="297"/>
        <v>4.8308024964617618E-3</v>
      </c>
      <c r="AT86" s="36">
        <f t="shared" si="337"/>
        <v>4600.9900806751084</v>
      </c>
      <c r="AU86" s="40">
        <f t="shared" si="298"/>
        <v>3.6102744510308161E-3</v>
      </c>
      <c r="AV86" s="116">
        <f t="shared" si="299"/>
        <v>6287.7138617190876</v>
      </c>
      <c r="AW86" s="117">
        <f t="shared" si="300"/>
        <v>4917.1219157873902</v>
      </c>
      <c r="AX86" s="118">
        <f t="shared" si="301"/>
        <v>11204.835777506478</v>
      </c>
      <c r="AY86" s="32"/>
      <c r="AZ86" s="35">
        <f>+'OCT-DEC 2022'!AZ86+'JUL-SEP 2022'!AZ86+'JAN-MAR 2023'!AZ86+'APR-JUN 2023'!AZ86</f>
        <v>0</v>
      </c>
      <c r="BA86" s="39">
        <f t="shared" si="302"/>
        <v>0</v>
      </c>
      <c r="BB86" s="36">
        <f>+'OCT-DEC 2022'!BB86+'JUL-SEP 2022'!BB86+'JAN-MAR 2023'!BB86+'APR-JUN 2023'!BB86</f>
        <v>0</v>
      </c>
      <c r="BC86" s="39">
        <f t="shared" si="303"/>
        <v>0</v>
      </c>
      <c r="BD86" s="36">
        <f t="shared" si="338"/>
        <v>0</v>
      </c>
      <c r="BE86" s="40">
        <v>0</v>
      </c>
      <c r="BF86" s="38">
        <f>+'OCT-DEC 2022'!BF86+'JUL-SEP 2022'!BF86+'JAN-MAR 2023'!BF86+'APR-JUN 2023'!BF86</f>
        <v>0</v>
      </c>
      <c r="BG86" s="39">
        <v>0</v>
      </c>
      <c r="BH86" s="36">
        <f>+'OCT-DEC 2022'!BH86+'JUL-SEP 2022'!BH86+'JAN-MAR 2023'!BH86+'APR-JUN 2023'!BH86</f>
        <v>0</v>
      </c>
      <c r="BI86" s="39">
        <v>0</v>
      </c>
      <c r="BJ86" s="36">
        <f t="shared" si="339"/>
        <v>0</v>
      </c>
      <c r="BK86" s="40">
        <v>0</v>
      </c>
      <c r="BL86" s="116">
        <f t="shared" si="304"/>
        <v>0</v>
      </c>
      <c r="BM86" s="117">
        <f t="shared" si="305"/>
        <v>0</v>
      </c>
      <c r="BN86" s="118">
        <f t="shared" si="306"/>
        <v>0</v>
      </c>
      <c r="BO86" s="32"/>
      <c r="BP86" s="35">
        <f>+'OCT-DEC 2022'!BP86+'JUL-SEP 2022'!BP86+'JAN-MAR 2023'!BP86+'APR-JUN 2023'!BP86</f>
        <v>0</v>
      </c>
      <c r="BQ86" s="39">
        <v>0</v>
      </c>
      <c r="BR86" s="36">
        <f>+'OCT-DEC 2022'!BR86+'JUL-SEP 2022'!BR86+'JAN-MAR 2023'!BR86+'APR-JUN 2023'!BR86</f>
        <v>0</v>
      </c>
      <c r="BS86" s="39">
        <v>0</v>
      </c>
      <c r="BT86" s="36">
        <f t="shared" si="340"/>
        <v>0</v>
      </c>
      <c r="BU86" s="40">
        <v>0</v>
      </c>
      <c r="BV86" s="38">
        <f>+'OCT-DEC 2022'!BV86+'JUL-SEP 2022'!BV86+'JAN-MAR 2023'!BV86+'APR-JUN 2023'!BV86</f>
        <v>0</v>
      </c>
      <c r="BW86" s="39">
        <f t="shared" si="307"/>
        <v>0</v>
      </c>
      <c r="BX86" s="36">
        <f>+'OCT-DEC 2022'!BX86+'JUL-SEP 2022'!BX86+'JAN-MAR 2023'!BX86+'APR-JUN 2023'!BX86</f>
        <v>0</v>
      </c>
      <c r="BY86" s="39">
        <f t="shared" si="308"/>
        <v>0</v>
      </c>
      <c r="BZ86" s="36">
        <f t="shared" si="341"/>
        <v>0</v>
      </c>
      <c r="CA86" s="40">
        <f t="shared" si="309"/>
        <v>0</v>
      </c>
      <c r="CB86" s="116">
        <f t="shared" si="310"/>
        <v>0</v>
      </c>
      <c r="CC86" s="117">
        <f t="shared" si="311"/>
        <v>0</v>
      </c>
      <c r="CD86" s="118">
        <f t="shared" si="312"/>
        <v>0</v>
      </c>
      <c r="CE86" s="32"/>
      <c r="CF86" s="35">
        <f>+'OCT-DEC 2022'!CF86+'JUL-SEP 2022'!CF86+'JAN-MAR 2023'!CF86+'APR-JUN 2023'!CF86</f>
        <v>0</v>
      </c>
      <c r="CG86" s="39">
        <f t="shared" si="313"/>
        <v>0</v>
      </c>
      <c r="CH86" s="36">
        <f>+'OCT-DEC 2022'!CH86+'JUL-SEP 2022'!CH86+'JAN-MAR 2023'!CH86+'APR-JUN 2023'!CH86</f>
        <v>0</v>
      </c>
      <c r="CI86" s="39">
        <f t="shared" si="314"/>
        <v>0</v>
      </c>
      <c r="CJ86" s="36">
        <f t="shared" si="342"/>
        <v>0</v>
      </c>
      <c r="CK86" s="40">
        <f t="shared" si="315"/>
        <v>0</v>
      </c>
      <c r="CL86" s="38">
        <f>+'OCT-DEC 2022'!CL86+'JUL-SEP 2022'!CL86+'JAN-MAR 2023'!CL86+'APR-JUN 2023'!CL86</f>
        <v>0</v>
      </c>
      <c r="CM86" s="39">
        <f t="shared" si="316"/>
        <v>0</v>
      </c>
      <c r="CN86" s="36">
        <f>+'OCT-DEC 2022'!CN86+'JUL-SEP 2022'!CN86+'JAN-MAR 2023'!CN86+'APR-JUN 2023'!CN86</f>
        <v>0</v>
      </c>
      <c r="CO86" s="39">
        <f t="shared" si="317"/>
        <v>0</v>
      </c>
      <c r="CP86" s="36">
        <f t="shared" si="343"/>
        <v>0</v>
      </c>
      <c r="CQ86" s="40">
        <f t="shared" si="318"/>
        <v>0</v>
      </c>
      <c r="CR86" s="116">
        <f t="shared" si="319"/>
        <v>0</v>
      </c>
      <c r="CS86" s="117">
        <f t="shared" si="320"/>
        <v>0</v>
      </c>
      <c r="CT86" s="118">
        <f t="shared" si="321"/>
        <v>0</v>
      </c>
      <c r="CU86" s="32"/>
      <c r="CV86" s="38">
        <f t="shared" si="322"/>
        <v>187539.33715307977</v>
      </c>
      <c r="CW86" s="39">
        <f t="shared" si="268"/>
        <v>6.6801251736452127E-2</v>
      </c>
      <c r="CX86" s="39">
        <f t="shared" si="323"/>
        <v>48990.250173200569</v>
      </c>
      <c r="CY86" s="39">
        <f t="shared" si="324"/>
        <v>6.1223241585003481E-2</v>
      </c>
      <c r="CZ86" s="36">
        <f t="shared" si="325"/>
        <v>236529.58732628034</v>
      </c>
      <c r="DA86" s="40">
        <f t="shared" si="326"/>
        <v>6.5564015287305447E-2</v>
      </c>
      <c r="DB86" s="38">
        <f t="shared" si="327"/>
        <v>109497.4654482535</v>
      </c>
      <c r="DC86" s="39">
        <f t="shared" si="328"/>
        <v>8.7937143105572407E-3</v>
      </c>
      <c r="DD86" s="36">
        <f t="shared" si="329"/>
        <v>81520.439658385454</v>
      </c>
      <c r="DE86" s="39">
        <f t="shared" si="330"/>
        <v>1.1372750339382476E-2</v>
      </c>
      <c r="DF86" s="36">
        <f t="shared" si="331"/>
        <v>191017.90510663897</v>
      </c>
      <c r="DG86" s="40">
        <f t="shared" si="332"/>
        <v>9.7359575038806108E-3</v>
      </c>
      <c r="DH86" s="152"/>
      <c r="DI86" s="161" t="s">
        <v>85</v>
      </c>
      <c r="DJ86" s="38">
        <f t="shared" si="333"/>
        <v>236529.58732628034</v>
      </c>
      <c r="DK86" s="36">
        <f t="shared" si="334"/>
        <v>191017.90510663897</v>
      </c>
      <c r="DL86" s="37">
        <f t="shared" si="335"/>
        <v>427547.49243291933</v>
      </c>
      <c r="DM86"/>
    </row>
    <row r="87" spans="1:119" s="19" customFormat="1" ht="15.75">
      <c r="A87" s="26">
        <v>72</v>
      </c>
      <c r="B87" s="26" t="s">
        <v>86</v>
      </c>
      <c r="C87" s="34"/>
      <c r="D87" s="35">
        <f>+'JUL-SEP 2022'!D87+'OCT-DEC 2022'!D87+'JAN-MAR 2023'!D87+'APR-JUN 2023'!D87</f>
        <v>177948.60758039367</v>
      </c>
      <c r="E87" s="39">
        <f t="shared" si="271"/>
        <v>0.40397509972983436</v>
      </c>
      <c r="F87" s="36">
        <f>+'JUL-SEP 2022'!F87+'OCT-DEC 2022'!F87+'JAN-MAR 2023'!F87+'APR-JUN 2023'!F87</f>
        <v>47251.866968003931</v>
      </c>
      <c r="G87" s="39">
        <f t="shared" si="272"/>
        <v>0.37867231087571168</v>
      </c>
      <c r="H87" s="36">
        <f t="shared" si="273"/>
        <v>225200.47454839759</v>
      </c>
      <c r="I87" s="202">
        <f t="shared" si="274"/>
        <v>0.39838959403690155</v>
      </c>
      <c r="J87" s="38">
        <f>+'JUL-SEP 2022'!J87+'OCT-DEC 2022'!J87+'JAN-MAR 2023'!J87+'APR-JUN 2023'!J87</f>
        <v>119739.67891101784</v>
      </c>
      <c r="K87" s="39">
        <f t="shared" si="275"/>
        <v>8.3836873277445087E-2</v>
      </c>
      <c r="L87" s="36">
        <f>+'JUL-SEP 2022'!L87+'OCT-DEC 2022'!L87+'JAN-MAR 2023'!L87+'APR-JUN 2023'!L87</f>
        <v>146280.14174458457</v>
      </c>
      <c r="M87" s="39">
        <f t="shared" si="276"/>
        <v>0.11611239883997616</v>
      </c>
      <c r="N87" s="36">
        <f t="shared" si="277"/>
        <v>266019.82065560238</v>
      </c>
      <c r="O87" s="40">
        <f t="shared" si="278"/>
        <v>9.8963461266542083E-2</v>
      </c>
      <c r="P87" s="116">
        <f t="shared" si="279"/>
        <v>297688.28649141151</v>
      </c>
      <c r="Q87" s="117">
        <f t="shared" si="280"/>
        <v>193532.00871258852</v>
      </c>
      <c r="R87" s="118">
        <f t="shared" si="281"/>
        <v>491220.29520400002</v>
      </c>
      <c r="S87" s="32"/>
      <c r="T87" s="38">
        <f>+'JUL-SEP 2022'!T87+'OCT-DEC 2022'!T87+'JAN-MAR 2023'!T87+'APR-JUN 2023'!T87</f>
        <v>8336.3480993976791</v>
      </c>
      <c r="U87" s="39">
        <f t="shared" si="282"/>
        <v>1.0573955744208323E-2</v>
      </c>
      <c r="V87" s="36">
        <f>+'JUL-SEP 2022'!V87+'OCT-DEC 2022'!V87+'JAN-MAR 2023'!V87+'APR-JUN 2023'!V87</f>
        <v>2298.5691173213581</v>
      </c>
      <c r="W87" s="39">
        <f t="shared" si="283"/>
        <v>9.7208346400686728E-3</v>
      </c>
      <c r="X87" s="36">
        <f t="shared" si="284"/>
        <v>10634.917216719037</v>
      </c>
      <c r="Y87" s="40">
        <f t="shared" si="285"/>
        <v>1.0377118462748965E-2</v>
      </c>
      <c r="Z87" s="244">
        <f>+'OCT-DEC 2022'!Z87+'JUL-SEP 2022'!Z87+'JAN-MAR 2023'!Z87+'APR-JUN 2023'!Z87</f>
        <v>5849.8359062375284</v>
      </c>
      <c r="AA87" s="39">
        <f t="shared" si="286"/>
        <v>1.4185698441511886E-3</v>
      </c>
      <c r="AB87" s="36">
        <f>+'OCT-DEC 2022'!AB87+'JUL-SEP 2022'!AB87+'JAN-MAR 2023'!AB87+'APR-JUN 2023'!AB87</f>
        <v>4283.7477745531105</v>
      </c>
      <c r="AC87" s="39">
        <f t="shared" si="287"/>
        <v>2.3497207894260237E-3</v>
      </c>
      <c r="AD87" s="36">
        <f t="shared" si="288"/>
        <v>10133.583680790638</v>
      </c>
      <c r="AE87" s="40">
        <f t="shared" si="289"/>
        <v>1.7040271580674789E-3</v>
      </c>
      <c r="AF87" s="116">
        <f t="shared" si="290"/>
        <v>14186.184005635208</v>
      </c>
      <c r="AG87" s="117">
        <f t="shared" si="291"/>
        <v>6582.3168918744686</v>
      </c>
      <c r="AH87" s="118">
        <f t="shared" si="292"/>
        <v>20768.500897509679</v>
      </c>
      <c r="AI87" s="32"/>
      <c r="AJ87" s="35">
        <f>+'OCT-DEC 2022'!AJ87+'JUL-SEP 2022'!AJ87+'JAN-MAR 2023'!AJ87+'APR-JUN 2023'!AJ87</f>
        <v>0</v>
      </c>
      <c r="AK87" s="39">
        <f t="shared" si="293"/>
        <v>0</v>
      </c>
      <c r="AL87" s="36">
        <f>+'OCT-DEC 2022'!AL87+'JUL-SEP 2022'!AL87+'JAN-MAR 2023'!AL87+'APR-JUN 2023'!AL87</f>
        <v>0</v>
      </c>
      <c r="AM87" s="39">
        <f t="shared" si="294"/>
        <v>0</v>
      </c>
      <c r="AN87" s="36">
        <f t="shared" si="336"/>
        <v>0</v>
      </c>
      <c r="AO87" s="40">
        <f t="shared" si="295"/>
        <v>0</v>
      </c>
      <c r="AP87" s="36">
        <f>+'OCT-DEC 2022'!AP87+'JUL-SEP 2022'!AP87+'JAN-MAR 2023'!AP87+'APR-JUN 2023'!AP87</f>
        <v>0</v>
      </c>
      <c r="AQ87" s="39">
        <f t="shared" si="296"/>
        <v>0</v>
      </c>
      <c r="AR87" s="36">
        <f>+'OCT-DEC 2022'!AR87+'JUL-SEP 2022'!AR87+'JAN-MAR 2023'!AR87+'APR-JUN 2023'!AR87</f>
        <v>0</v>
      </c>
      <c r="AS87" s="39">
        <f t="shared" si="297"/>
        <v>0</v>
      </c>
      <c r="AT87" s="36">
        <f t="shared" si="337"/>
        <v>0</v>
      </c>
      <c r="AU87" s="40">
        <f t="shared" si="298"/>
        <v>0</v>
      </c>
      <c r="AV87" s="116">
        <f t="shared" si="299"/>
        <v>0</v>
      </c>
      <c r="AW87" s="117">
        <f t="shared" si="300"/>
        <v>0</v>
      </c>
      <c r="AX87" s="118">
        <f t="shared" si="301"/>
        <v>0</v>
      </c>
      <c r="AY87" s="32"/>
      <c r="AZ87" s="35">
        <f>+'OCT-DEC 2022'!AZ87+'JUL-SEP 2022'!AZ87+'JAN-MAR 2023'!AZ87+'APR-JUN 2023'!AZ87</f>
        <v>0</v>
      </c>
      <c r="BA87" s="39">
        <f t="shared" si="302"/>
        <v>0</v>
      </c>
      <c r="BB87" s="36">
        <f>+'OCT-DEC 2022'!BB87+'JUL-SEP 2022'!BB87+'JAN-MAR 2023'!BB87+'APR-JUN 2023'!BB87</f>
        <v>0</v>
      </c>
      <c r="BC87" s="39">
        <f t="shared" si="303"/>
        <v>0</v>
      </c>
      <c r="BD87" s="36">
        <f t="shared" si="338"/>
        <v>0</v>
      </c>
      <c r="BE87" s="40">
        <v>0</v>
      </c>
      <c r="BF87" s="38">
        <f>+'OCT-DEC 2022'!BF87+'JUL-SEP 2022'!BF87+'JAN-MAR 2023'!BF87+'APR-JUN 2023'!BF87</f>
        <v>0</v>
      </c>
      <c r="BG87" s="39">
        <v>0</v>
      </c>
      <c r="BH87" s="36">
        <f>+'OCT-DEC 2022'!BH87+'JUL-SEP 2022'!BH87+'JAN-MAR 2023'!BH87+'APR-JUN 2023'!BH87</f>
        <v>0</v>
      </c>
      <c r="BI87" s="39">
        <v>0</v>
      </c>
      <c r="BJ87" s="36">
        <f t="shared" si="339"/>
        <v>0</v>
      </c>
      <c r="BK87" s="40">
        <v>0</v>
      </c>
      <c r="BL87" s="116">
        <f t="shared" si="304"/>
        <v>0</v>
      </c>
      <c r="BM87" s="117">
        <f t="shared" si="305"/>
        <v>0</v>
      </c>
      <c r="BN87" s="118">
        <f t="shared" si="306"/>
        <v>0</v>
      </c>
      <c r="BO87" s="32"/>
      <c r="BP87" s="35">
        <f>+'OCT-DEC 2022'!BP87+'JUL-SEP 2022'!BP87+'JAN-MAR 2023'!BP87+'APR-JUN 2023'!BP87</f>
        <v>0</v>
      </c>
      <c r="BQ87" s="39">
        <v>0</v>
      </c>
      <c r="BR87" s="36">
        <f>+'OCT-DEC 2022'!BR87+'JUL-SEP 2022'!BR87+'JAN-MAR 2023'!BR87+'APR-JUN 2023'!BR87</f>
        <v>0</v>
      </c>
      <c r="BS87" s="39">
        <v>0</v>
      </c>
      <c r="BT87" s="36">
        <f t="shared" si="340"/>
        <v>0</v>
      </c>
      <c r="BU87" s="40">
        <v>0</v>
      </c>
      <c r="BV87" s="38">
        <f>+'OCT-DEC 2022'!BV87+'JUL-SEP 2022'!BV87+'JAN-MAR 2023'!BV87+'APR-JUN 2023'!BV87</f>
        <v>0</v>
      </c>
      <c r="BW87" s="39">
        <f t="shared" si="307"/>
        <v>0</v>
      </c>
      <c r="BX87" s="36">
        <f>+'OCT-DEC 2022'!BX87+'JUL-SEP 2022'!BX87+'JAN-MAR 2023'!BX87+'APR-JUN 2023'!BX87</f>
        <v>0</v>
      </c>
      <c r="BY87" s="39">
        <f t="shared" si="308"/>
        <v>0</v>
      </c>
      <c r="BZ87" s="36">
        <f t="shared" si="341"/>
        <v>0</v>
      </c>
      <c r="CA87" s="40">
        <f t="shared" si="309"/>
        <v>0</v>
      </c>
      <c r="CB87" s="116">
        <f t="shared" si="310"/>
        <v>0</v>
      </c>
      <c r="CC87" s="117">
        <f t="shared" si="311"/>
        <v>0</v>
      </c>
      <c r="CD87" s="118">
        <f t="shared" si="312"/>
        <v>0</v>
      </c>
      <c r="CE87" s="32"/>
      <c r="CF87" s="35">
        <f>+'OCT-DEC 2022'!CF87+'JUL-SEP 2022'!CF87+'JAN-MAR 2023'!CF87+'APR-JUN 2023'!CF87</f>
        <v>0</v>
      </c>
      <c r="CG87" s="39">
        <f t="shared" si="313"/>
        <v>0</v>
      </c>
      <c r="CH87" s="36">
        <f>+'OCT-DEC 2022'!CH87+'JUL-SEP 2022'!CH87+'JAN-MAR 2023'!CH87+'APR-JUN 2023'!CH87</f>
        <v>0</v>
      </c>
      <c r="CI87" s="39">
        <f t="shared" si="314"/>
        <v>0</v>
      </c>
      <c r="CJ87" s="36">
        <f t="shared" si="342"/>
        <v>0</v>
      </c>
      <c r="CK87" s="40">
        <f t="shared" si="315"/>
        <v>0</v>
      </c>
      <c r="CL87" s="38">
        <f>+'OCT-DEC 2022'!CL87+'JUL-SEP 2022'!CL87+'JAN-MAR 2023'!CL87+'APR-JUN 2023'!CL87</f>
        <v>0</v>
      </c>
      <c r="CM87" s="39">
        <f t="shared" si="316"/>
        <v>0</v>
      </c>
      <c r="CN87" s="36">
        <f>+'OCT-DEC 2022'!CN87+'JUL-SEP 2022'!CN87+'JAN-MAR 2023'!CN87+'APR-JUN 2023'!CN87</f>
        <v>0</v>
      </c>
      <c r="CO87" s="39">
        <f t="shared" si="317"/>
        <v>0</v>
      </c>
      <c r="CP87" s="36">
        <f t="shared" si="343"/>
        <v>0</v>
      </c>
      <c r="CQ87" s="40">
        <f t="shared" si="318"/>
        <v>0</v>
      </c>
      <c r="CR87" s="116">
        <f t="shared" si="319"/>
        <v>0</v>
      </c>
      <c r="CS87" s="117">
        <f t="shared" si="320"/>
        <v>0</v>
      </c>
      <c r="CT87" s="118">
        <f t="shared" si="321"/>
        <v>0</v>
      </c>
      <c r="CU87" s="32"/>
      <c r="CV87" s="38">
        <f t="shared" si="322"/>
        <v>186284.95567979134</v>
      </c>
      <c r="CW87" s="39">
        <f t="shared" si="268"/>
        <v>6.6354442795764204E-2</v>
      </c>
      <c r="CX87" s="39">
        <f t="shared" si="323"/>
        <v>49550.436085325287</v>
      </c>
      <c r="CY87" s="39">
        <f t="shared" si="324"/>
        <v>6.1923307359505048E-2</v>
      </c>
      <c r="CZ87" s="36">
        <f t="shared" si="325"/>
        <v>235835.39176511663</v>
      </c>
      <c r="DA87" s="40">
        <f t="shared" si="326"/>
        <v>6.5371590107441022E-2</v>
      </c>
      <c r="DB87" s="38">
        <f t="shared" si="327"/>
        <v>125589.51481725536</v>
      </c>
      <c r="DC87" s="39">
        <f t="shared" si="328"/>
        <v>1.0086062806872525E-2</v>
      </c>
      <c r="DD87" s="36">
        <f t="shared" si="329"/>
        <v>150563.88951913768</v>
      </c>
      <c r="DE87" s="39">
        <f t="shared" si="330"/>
        <v>2.1004861269187027E-2</v>
      </c>
      <c r="DF87" s="36">
        <f t="shared" si="331"/>
        <v>276153.40433639305</v>
      </c>
      <c r="DG87" s="40">
        <f t="shared" si="332"/>
        <v>1.4075213565294396E-2</v>
      </c>
      <c r="DH87" s="152"/>
      <c r="DI87" s="161" t="s">
        <v>86</v>
      </c>
      <c r="DJ87" s="38">
        <f t="shared" si="333"/>
        <v>235835.39176511663</v>
      </c>
      <c r="DK87" s="36">
        <f t="shared" si="334"/>
        <v>276153.40433639305</v>
      </c>
      <c r="DL87" s="37">
        <f t="shared" si="335"/>
        <v>511988.79610150971</v>
      </c>
      <c r="DM87"/>
    </row>
    <row r="88" spans="1:119" s="19" customFormat="1" ht="15.75">
      <c r="A88" s="26">
        <v>73</v>
      </c>
      <c r="B88" s="26" t="s">
        <v>87</v>
      </c>
      <c r="C88" s="34"/>
      <c r="D88" s="35">
        <f>+'JUL-SEP 2022'!D88+'OCT-DEC 2022'!D88+'JAN-MAR 2023'!D88+'APR-JUN 2023'!D88</f>
        <v>109571.85607511169</v>
      </c>
      <c r="E88" s="39">
        <f t="shared" si="271"/>
        <v>0.24874766983230576</v>
      </c>
      <c r="F88" s="36">
        <f>+'JUL-SEP 2022'!F88+'OCT-DEC 2022'!F88+'JAN-MAR 2023'!F88+'APR-JUN 2023'!F88</f>
        <v>35079.321384949479</v>
      </c>
      <c r="G88" s="39">
        <f t="shared" si="272"/>
        <v>0.28112259991304489</v>
      </c>
      <c r="H88" s="36">
        <f t="shared" si="273"/>
        <v>144651.17746006115</v>
      </c>
      <c r="I88" s="202">
        <f t="shared" si="274"/>
        <v>0.25589432695839587</v>
      </c>
      <c r="J88" s="38">
        <f>+'JUL-SEP 2022'!J88+'OCT-DEC 2022'!J88+'JAN-MAR 2023'!J88+'APR-JUN 2023'!J88</f>
        <v>22220.905608987676</v>
      </c>
      <c r="K88" s="39">
        <f t="shared" si="275"/>
        <v>1.5558178079257828E-2</v>
      </c>
      <c r="L88" s="36">
        <f>+'JUL-SEP 2022'!L88+'OCT-DEC 2022'!L88+'JAN-MAR 2023'!L88+'APR-JUN 2023'!L88</f>
        <v>34615.504391012328</v>
      </c>
      <c r="M88" s="39">
        <f t="shared" si="276"/>
        <v>2.7476656803588087E-2</v>
      </c>
      <c r="N88" s="36">
        <f t="shared" si="277"/>
        <v>56836.41</v>
      </c>
      <c r="O88" s="40">
        <f t="shared" si="278"/>
        <v>2.1144017937092946E-2</v>
      </c>
      <c r="P88" s="116">
        <f t="shared" si="279"/>
        <v>131792.76168409936</v>
      </c>
      <c r="Q88" s="117">
        <f t="shared" si="280"/>
        <v>69694.825775961799</v>
      </c>
      <c r="R88" s="118">
        <f t="shared" si="281"/>
        <v>201487.58746006116</v>
      </c>
      <c r="S88" s="32"/>
      <c r="T88" s="38">
        <f>+'JUL-SEP 2022'!T88+'OCT-DEC 2022'!T88+'JAN-MAR 2023'!T88+'APR-JUN 2023'!T88</f>
        <v>255348.3954678608</v>
      </c>
      <c r="U88" s="39">
        <f t="shared" si="282"/>
        <v>0.32388794239852459</v>
      </c>
      <c r="V88" s="36">
        <f>+'JUL-SEP 2022'!V88+'OCT-DEC 2022'!V88+'JAN-MAR 2023'!V88+'APR-JUN 2023'!V88</f>
        <v>73448.545467444463</v>
      </c>
      <c r="W88" s="39">
        <f t="shared" si="283"/>
        <v>0.31061983721187048</v>
      </c>
      <c r="X88" s="36">
        <f t="shared" si="284"/>
        <v>328796.94093530526</v>
      </c>
      <c r="Y88" s="40">
        <f t="shared" si="285"/>
        <v>0.32082664460342242</v>
      </c>
      <c r="Z88" s="244">
        <f>+'OCT-DEC 2022'!Z88+'JUL-SEP 2022'!Z88+'JAN-MAR 2023'!Z88+'APR-JUN 2023'!Z88</f>
        <v>176082.15471922403</v>
      </c>
      <c r="AA88" s="39">
        <f t="shared" si="286"/>
        <v>4.2699460084259115E-2</v>
      </c>
      <c r="AB88" s="36">
        <f>+'OCT-DEC 2022'!AB88+'JUL-SEP 2022'!AB88+'JAN-MAR 2023'!AB88+'APR-JUN 2023'!AB88</f>
        <v>127192.50600096222</v>
      </c>
      <c r="AC88" s="39">
        <f t="shared" si="287"/>
        <v>6.9767617361840034E-2</v>
      </c>
      <c r="AD88" s="36">
        <f t="shared" si="288"/>
        <v>303274.66072018625</v>
      </c>
      <c r="AE88" s="40">
        <f t="shared" si="289"/>
        <v>5.0997581359152222E-2</v>
      </c>
      <c r="AF88" s="116">
        <f t="shared" si="290"/>
        <v>431430.55018708482</v>
      </c>
      <c r="AG88" s="117">
        <f t="shared" si="291"/>
        <v>200641.05146840669</v>
      </c>
      <c r="AH88" s="118">
        <f t="shared" si="292"/>
        <v>632071.60165549151</v>
      </c>
      <c r="AI88" s="32"/>
      <c r="AJ88" s="35">
        <f>+'OCT-DEC 2022'!AJ88+'JUL-SEP 2022'!AJ88+'JAN-MAR 2023'!AJ88+'APR-JUN 2023'!AJ88</f>
        <v>358114.26939959137</v>
      </c>
      <c r="AK88" s="39">
        <f t="shared" si="293"/>
        <v>1.4787508517636792</v>
      </c>
      <c r="AL88" s="36">
        <f>+'OCT-DEC 2022'!AL88+'JUL-SEP 2022'!AL88+'JAN-MAR 2023'!AL88+'APR-JUN 2023'!AL88</f>
        <v>148169.70211154205</v>
      </c>
      <c r="AM88" s="39">
        <f t="shared" si="294"/>
        <v>1.393379081418773</v>
      </c>
      <c r="AN88" s="36">
        <f t="shared" si="336"/>
        <v>506283.97151113342</v>
      </c>
      <c r="AO88" s="40">
        <f t="shared" si="295"/>
        <v>1.4527021071909836</v>
      </c>
      <c r="AP88" s="36">
        <f>+'OCT-DEC 2022'!AP88+'JUL-SEP 2022'!AP88+'JAN-MAR 2023'!AP88+'APR-JUN 2023'!AP88</f>
        <v>42674.283803727179</v>
      </c>
      <c r="AQ88" s="39">
        <f t="shared" si="296"/>
        <v>6.5092160612056832E-2</v>
      </c>
      <c r="AR88" s="36">
        <f>+'OCT-DEC 2022'!AR88+'JUL-SEP 2022'!AR88+'JAN-MAR 2023'!AR88+'APR-JUN 2023'!AR88</f>
        <v>79463.172940086035</v>
      </c>
      <c r="AS88" s="39">
        <f t="shared" si="297"/>
        <v>0.12841127999423099</v>
      </c>
      <c r="AT88" s="36">
        <f t="shared" si="337"/>
        <v>122137.45674381321</v>
      </c>
      <c r="AU88" s="40">
        <f t="shared" si="298"/>
        <v>9.5838011355018876E-2</v>
      </c>
      <c r="AV88" s="116">
        <f t="shared" si="299"/>
        <v>400788.55320331856</v>
      </c>
      <c r="AW88" s="117">
        <f t="shared" si="300"/>
        <v>227632.8750516281</v>
      </c>
      <c r="AX88" s="118">
        <f t="shared" si="301"/>
        <v>628421.4282549466</v>
      </c>
      <c r="AY88" s="32"/>
      <c r="AZ88" s="35">
        <f>+'OCT-DEC 2022'!AZ88+'JUL-SEP 2022'!AZ88+'JAN-MAR 2023'!AZ88+'APR-JUN 2023'!AZ88</f>
        <v>292853.10813492816</v>
      </c>
      <c r="BA88" s="39">
        <f t="shared" si="302"/>
        <v>0.66120527995639766</v>
      </c>
      <c r="BB88" s="36">
        <f>+'OCT-DEC 2022'!BB88+'JUL-SEP 2022'!BB88+'JAN-MAR 2023'!BB88+'APR-JUN 2023'!BB88</f>
        <v>82684.051865071844</v>
      </c>
      <c r="BC88" s="39">
        <f t="shared" si="303"/>
        <v>0.60036923559832012</v>
      </c>
      <c r="BD88" s="36">
        <f t="shared" si="338"/>
        <v>375537.16000000003</v>
      </c>
      <c r="BE88" s="40">
        <v>0.49052750870634132</v>
      </c>
      <c r="BF88" s="38">
        <f>+'OCT-DEC 2022'!BF88+'JUL-SEP 2022'!BF88+'JAN-MAR 2023'!BF88+'APR-JUN 2023'!BF88</f>
        <v>193614.43573634411</v>
      </c>
      <c r="BG88" s="39">
        <v>1.4397985547152888E-2</v>
      </c>
      <c r="BH88" s="36">
        <f>+'OCT-DEC 2022'!BH88+'JUL-SEP 2022'!BH88+'JAN-MAR 2023'!BH88+'APR-JUN 2023'!BH88</f>
        <v>195609.52426365591</v>
      </c>
      <c r="BI88" s="39">
        <v>2.6176609055696201E-2</v>
      </c>
      <c r="BJ88" s="36">
        <f t="shared" si="339"/>
        <v>389223.96</v>
      </c>
      <c r="BK88" s="40">
        <v>1.7672006374029377E-2</v>
      </c>
      <c r="BL88" s="116">
        <f t="shared" si="304"/>
        <v>486467.54387127224</v>
      </c>
      <c r="BM88" s="117">
        <f t="shared" si="305"/>
        <v>278293.57612872776</v>
      </c>
      <c r="BN88" s="118">
        <f t="shared" si="306"/>
        <v>764761.12</v>
      </c>
      <c r="BO88" s="32"/>
      <c r="BP88" s="35">
        <f>+'OCT-DEC 2022'!BP88+'JUL-SEP 2022'!BP88+'JAN-MAR 2023'!BP88+'APR-JUN 2023'!BP88</f>
        <v>0</v>
      </c>
      <c r="BQ88" s="39">
        <v>0</v>
      </c>
      <c r="BR88" s="36">
        <f>+'OCT-DEC 2022'!BR88+'JUL-SEP 2022'!BR88+'JAN-MAR 2023'!BR88+'APR-JUN 2023'!BR88</f>
        <v>0</v>
      </c>
      <c r="BS88" s="39">
        <v>0</v>
      </c>
      <c r="BT88" s="36">
        <f t="shared" si="340"/>
        <v>0</v>
      </c>
      <c r="BU88" s="40">
        <v>0</v>
      </c>
      <c r="BV88" s="38">
        <f>+'OCT-DEC 2022'!BV88+'JUL-SEP 2022'!BV88+'JAN-MAR 2023'!BV88+'APR-JUN 2023'!BV88</f>
        <v>0</v>
      </c>
      <c r="BW88" s="39">
        <f t="shared" si="307"/>
        <v>0</v>
      </c>
      <c r="BX88" s="36">
        <f>+'OCT-DEC 2022'!BX88+'JUL-SEP 2022'!BX88+'JAN-MAR 2023'!BX88+'APR-JUN 2023'!BX88</f>
        <v>0</v>
      </c>
      <c r="BY88" s="39">
        <f t="shared" si="308"/>
        <v>0</v>
      </c>
      <c r="BZ88" s="36">
        <f t="shared" si="341"/>
        <v>0</v>
      </c>
      <c r="CA88" s="40">
        <f t="shared" si="309"/>
        <v>0</v>
      </c>
      <c r="CB88" s="116">
        <f t="shared" si="310"/>
        <v>0</v>
      </c>
      <c r="CC88" s="117">
        <f t="shared" si="311"/>
        <v>0</v>
      </c>
      <c r="CD88" s="118">
        <f t="shared" si="312"/>
        <v>0</v>
      </c>
      <c r="CE88" s="32"/>
      <c r="CF88" s="35">
        <f>+'OCT-DEC 2022'!CF88+'JUL-SEP 2022'!CF88+'JAN-MAR 2023'!CF88+'APR-JUN 2023'!CF88</f>
        <v>449625.08814875962</v>
      </c>
      <c r="CG88" s="39">
        <f t="shared" si="313"/>
        <v>0.89601198896938383</v>
      </c>
      <c r="CH88" s="36">
        <f>+'OCT-DEC 2022'!CH88+'JUL-SEP 2022'!CH88+'JAN-MAR 2023'!CH88+'APR-JUN 2023'!CH88</f>
        <v>101594.74185124041</v>
      </c>
      <c r="CI88" s="39">
        <f t="shared" si="314"/>
        <v>0.96177086565032155</v>
      </c>
      <c r="CJ88" s="36">
        <f t="shared" si="342"/>
        <v>551219.83000000007</v>
      </c>
      <c r="CK88" s="40">
        <f t="shared" si="315"/>
        <v>0.9074473692875018</v>
      </c>
      <c r="CL88" s="38">
        <f>+'OCT-DEC 2022'!CL88+'JUL-SEP 2022'!CL88+'JAN-MAR 2023'!CL88+'APR-JUN 2023'!CL88</f>
        <v>151608.76723128266</v>
      </c>
      <c r="CM88" s="39">
        <f t="shared" si="316"/>
        <v>6.0338363719510756E-2</v>
      </c>
      <c r="CN88" s="36">
        <f>+'OCT-DEC 2022'!CN88+'JUL-SEP 2022'!CN88+'JAN-MAR 2023'!CN88+'APR-JUN 2023'!CN88</f>
        <v>153012.94276871736</v>
      </c>
      <c r="CO88" s="39">
        <f t="shared" si="317"/>
        <v>0.11626840591164755</v>
      </c>
      <c r="CP88" s="36">
        <f t="shared" si="343"/>
        <v>304621.71000000002</v>
      </c>
      <c r="CQ88" s="40">
        <f t="shared" si="318"/>
        <v>7.9563219651707193E-2</v>
      </c>
      <c r="CR88" s="116">
        <f t="shared" si="319"/>
        <v>601233.85538004222</v>
      </c>
      <c r="CS88" s="117">
        <f t="shared" si="320"/>
        <v>254607.68461995776</v>
      </c>
      <c r="CT88" s="118">
        <f t="shared" si="321"/>
        <v>855841.54</v>
      </c>
      <c r="CU88" s="32"/>
      <c r="CV88" s="38">
        <f t="shared" si="322"/>
        <v>1465512.7172262517</v>
      </c>
      <c r="CW88" s="39">
        <f t="shared" si="268"/>
        <v>0.52201359689403781</v>
      </c>
      <c r="CX88" s="39">
        <f t="shared" si="323"/>
        <v>440976.36268024822</v>
      </c>
      <c r="CY88" s="39">
        <f t="shared" si="324"/>
        <v>0.55108929409831486</v>
      </c>
      <c r="CZ88" s="36">
        <f t="shared" si="325"/>
        <v>1906489.0799064999</v>
      </c>
      <c r="DA88" s="40">
        <f t="shared" si="326"/>
        <v>0.52846276270563841</v>
      </c>
      <c r="DB88" s="38">
        <f t="shared" si="327"/>
        <v>586200.54709956562</v>
      </c>
      <c r="DC88" s="39">
        <f t="shared" si="328"/>
        <v>4.7077620644306477E-2</v>
      </c>
      <c r="DD88" s="36">
        <f t="shared" si="329"/>
        <v>589893.65036443388</v>
      </c>
      <c r="DE88" s="39">
        <f t="shared" si="330"/>
        <v>8.2294860534300407E-2</v>
      </c>
      <c r="DF88" s="36">
        <f t="shared" si="331"/>
        <v>1176094.1974639995</v>
      </c>
      <c r="DG88" s="40">
        <f t="shared" si="332"/>
        <v>5.99441351881526E-2</v>
      </c>
      <c r="DH88" s="152"/>
      <c r="DI88" s="161" t="s">
        <v>87</v>
      </c>
      <c r="DJ88" s="38">
        <f t="shared" si="333"/>
        <v>1906489.0799064999</v>
      </c>
      <c r="DK88" s="36">
        <f t="shared" si="334"/>
        <v>1176094.1974639995</v>
      </c>
      <c r="DL88" s="37">
        <f t="shared" si="335"/>
        <v>3082583.2773704994</v>
      </c>
      <c r="DM88"/>
    </row>
    <row r="89" spans="1:119" s="19" customFormat="1" ht="15.75">
      <c r="A89" s="26">
        <v>74</v>
      </c>
      <c r="B89" s="26" t="s">
        <v>88</v>
      </c>
      <c r="C89" s="34"/>
      <c r="D89" s="35">
        <f>+'JUL-SEP 2022'!D89+'OCT-DEC 2022'!D89+'JAN-MAR 2023'!D89+'APR-JUN 2023'!D89</f>
        <v>0</v>
      </c>
      <c r="E89" s="39">
        <f t="shared" si="271"/>
        <v>0</v>
      </c>
      <c r="F89" s="36">
        <f>+'JUL-SEP 2022'!F89+'OCT-DEC 2022'!F89+'JAN-MAR 2023'!F89+'APR-JUN 2023'!F89</f>
        <v>0</v>
      </c>
      <c r="G89" s="39">
        <f t="shared" si="272"/>
        <v>0</v>
      </c>
      <c r="H89" s="36">
        <f t="shared" si="273"/>
        <v>0</v>
      </c>
      <c r="I89" s="202">
        <f t="shared" si="274"/>
        <v>0</v>
      </c>
      <c r="J89" s="38">
        <f>+'JUL-SEP 2022'!J89+'OCT-DEC 2022'!J89+'JAN-MAR 2023'!J89+'APR-JUN 2023'!J89</f>
        <v>0</v>
      </c>
      <c r="K89" s="39">
        <f t="shared" si="275"/>
        <v>0</v>
      </c>
      <c r="L89" s="36">
        <f>+'JUL-SEP 2022'!L89+'OCT-DEC 2022'!L89+'JAN-MAR 2023'!L89+'APR-JUN 2023'!L89</f>
        <v>0</v>
      </c>
      <c r="M89" s="39">
        <f t="shared" si="276"/>
        <v>0</v>
      </c>
      <c r="N89" s="36">
        <f t="shared" si="277"/>
        <v>0</v>
      </c>
      <c r="O89" s="40">
        <f t="shared" si="278"/>
        <v>0</v>
      </c>
      <c r="P89" s="116">
        <f t="shared" si="279"/>
        <v>0</v>
      </c>
      <c r="Q89" s="117">
        <f t="shared" si="280"/>
        <v>0</v>
      </c>
      <c r="R89" s="118">
        <f t="shared" si="281"/>
        <v>0</v>
      </c>
      <c r="S89" s="32"/>
      <c r="T89" s="38">
        <f>+'JUL-SEP 2022'!T89+'OCT-DEC 2022'!T89+'JAN-MAR 2023'!T89+'APR-JUN 2023'!T89</f>
        <v>464836.97</v>
      </c>
      <c r="U89" s="39">
        <f t="shared" si="282"/>
        <v>0.58960656278341161</v>
      </c>
      <c r="V89" s="36">
        <f>+'JUL-SEP 2022'!V89+'OCT-DEC 2022'!V89+'JAN-MAR 2023'!V89+'APR-JUN 2023'!V89</f>
        <v>189730.53</v>
      </c>
      <c r="W89" s="39">
        <f t="shared" si="283"/>
        <v>0.80238575138079493</v>
      </c>
      <c r="X89" s="36">
        <f t="shared" si="284"/>
        <v>654567.5</v>
      </c>
      <c r="Y89" s="40">
        <f t="shared" si="285"/>
        <v>0.6387002692119671</v>
      </c>
      <c r="Z89" s="244">
        <f>+'OCT-DEC 2022'!Z89+'JUL-SEP 2022'!Z89+'JAN-MAR 2023'!Z89+'APR-JUN 2023'!Z89</f>
        <v>473285.26000000013</v>
      </c>
      <c r="AA89" s="39">
        <f t="shared" si="286"/>
        <v>0.11477043258621512</v>
      </c>
      <c r="AB89" s="36">
        <f>+'OCT-DEC 2022'!AB89+'JUL-SEP 2022'!AB89+'JAN-MAR 2023'!AB89+'APR-JUN 2023'!AB89</f>
        <v>296546.29000000004</v>
      </c>
      <c r="AC89" s="39">
        <f t="shared" si="287"/>
        <v>0.16266153361768607</v>
      </c>
      <c r="AD89" s="36">
        <f t="shared" si="288"/>
        <v>769831.55000000016</v>
      </c>
      <c r="AE89" s="40">
        <f t="shared" si="289"/>
        <v>0.12945211779559043</v>
      </c>
      <c r="AF89" s="116">
        <f t="shared" si="290"/>
        <v>938122.2300000001</v>
      </c>
      <c r="AG89" s="117">
        <f t="shared" si="291"/>
        <v>486276.82000000007</v>
      </c>
      <c r="AH89" s="118">
        <f t="shared" si="292"/>
        <v>1424399.0500000003</v>
      </c>
      <c r="AI89" s="32"/>
      <c r="AJ89" s="35">
        <f>+'OCT-DEC 2022'!AJ89+'JUL-SEP 2022'!AJ89+'JAN-MAR 2023'!AJ89+'APR-JUN 2023'!AJ89</f>
        <v>137651.44637235906</v>
      </c>
      <c r="AK89" s="39">
        <f t="shared" si="293"/>
        <v>0.56840011963472081</v>
      </c>
      <c r="AL89" s="36">
        <f>+'OCT-DEC 2022'!AL89+'JUL-SEP 2022'!AL89+'JAN-MAR 2023'!AL89+'APR-JUN 2023'!AL89</f>
        <v>134008.76703287908</v>
      </c>
      <c r="AM89" s="39">
        <f t="shared" si="294"/>
        <v>1.2602104887122534</v>
      </c>
      <c r="AN89" s="36">
        <f t="shared" si="336"/>
        <v>271660.21340523812</v>
      </c>
      <c r="AO89" s="40">
        <f t="shared" si="295"/>
        <v>0.779486190873936</v>
      </c>
      <c r="AP89" s="36">
        <f>+'OCT-DEC 2022'!AP89+'JUL-SEP 2022'!AP89+'JAN-MAR 2023'!AP89+'APR-JUN 2023'!AP89</f>
        <v>150546.87539400253</v>
      </c>
      <c r="AQ89" s="39">
        <f t="shared" si="296"/>
        <v>0.22963294329344638</v>
      </c>
      <c r="AR89" s="36">
        <f>+'OCT-DEC 2022'!AR89+'JUL-SEP 2022'!AR89+'JAN-MAR 2023'!AR89+'APR-JUN 2023'!AR89</f>
        <v>159740.42093126019</v>
      </c>
      <c r="AS89" s="39">
        <f t="shared" si="297"/>
        <v>0.25813809290080131</v>
      </c>
      <c r="AT89" s="36">
        <f t="shared" si="337"/>
        <v>310287.29632526275</v>
      </c>
      <c r="AU89" s="40">
        <f t="shared" si="298"/>
        <v>0.24347418246077868</v>
      </c>
      <c r="AV89" s="116">
        <f t="shared" si="299"/>
        <v>288198.32176636159</v>
      </c>
      <c r="AW89" s="117">
        <f t="shared" si="300"/>
        <v>293749.18796413927</v>
      </c>
      <c r="AX89" s="118">
        <f t="shared" si="301"/>
        <v>581947.50973050087</v>
      </c>
      <c r="AY89" s="32"/>
      <c r="AZ89" s="35">
        <f>+'OCT-DEC 2022'!AZ89+'JUL-SEP 2022'!AZ89+'JAN-MAR 2023'!AZ89+'APR-JUN 2023'!AZ89</f>
        <v>688166.63009895408</v>
      </c>
      <c r="BA89" s="39">
        <f t="shared" si="302"/>
        <v>1.5537462183996542</v>
      </c>
      <c r="BB89" s="36">
        <f>+'OCT-DEC 2022'!BB89+'JUL-SEP 2022'!BB89+'JAN-MAR 2023'!BB89+'APR-JUN 2023'!BB89</f>
        <v>196222.55990104593</v>
      </c>
      <c r="BC89" s="39">
        <f t="shared" si="303"/>
        <v>1.4247728024647182</v>
      </c>
      <c r="BD89" s="36">
        <f t="shared" si="338"/>
        <v>884389.19</v>
      </c>
      <c r="BE89" s="40">
        <v>0.97781656992293542</v>
      </c>
      <c r="BF89" s="38">
        <f>+'OCT-DEC 2022'!BF89+'JUL-SEP 2022'!BF89+'JAN-MAR 2023'!BF89+'APR-JUN 2023'!BF89</f>
        <v>425487.31443441269</v>
      </c>
      <c r="BG89" s="39">
        <v>8.6248004861498848E-2</v>
      </c>
      <c r="BH89" s="36">
        <f>+'OCT-DEC 2022'!BH89+'JUL-SEP 2022'!BH89+'JAN-MAR 2023'!BH89+'APR-JUN 2023'!BH89</f>
        <v>430779.79556558729</v>
      </c>
      <c r="BI89" s="39">
        <v>0.15680529041367758</v>
      </c>
      <c r="BJ89" s="36">
        <f t="shared" si="339"/>
        <v>856267.11</v>
      </c>
      <c r="BK89" s="40">
        <v>0.10586031543566321</v>
      </c>
      <c r="BL89" s="116">
        <f t="shared" si="304"/>
        <v>1113653.9445333667</v>
      </c>
      <c r="BM89" s="117">
        <f t="shared" si="305"/>
        <v>627002.35546663322</v>
      </c>
      <c r="BN89" s="118">
        <f t="shared" si="306"/>
        <v>1740656.2999999998</v>
      </c>
      <c r="BO89" s="32"/>
      <c r="BP89" s="35">
        <f>+'OCT-DEC 2022'!BP89+'JUL-SEP 2022'!BP89+'JAN-MAR 2023'!BP89+'APR-JUN 2023'!BP89</f>
        <v>14926.059999999992</v>
      </c>
      <c r="BQ89" s="39">
        <v>-8.2753527422415056E-4</v>
      </c>
      <c r="BR89" s="36">
        <f>+'OCT-DEC 2022'!BR89+'JUL-SEP 2022'!BR89+'JAN-MAR 2023'!BR89+'APR-JUN 2023'!BR89</f>
        <v>511.03000000000134</v>
      </c>
      <c r="BS89" s="39">
        <v>6.4853056336081807E-2</v>
      </c>
      <c r="BT89" s="36">
        <f t="shared" si="340"/>
        <v>15437.089999999993</v>
      </c>
      <c r="BU89" s="40">
        <v>7.2706748981956806E-3</v>
      </c>
      <c r="BV89" s="38">
        <f>+'OCT-DEC 2022'!BV89+'JUL-SEP 2022'!BV89+'JAN-MAR 2023'!BV89+'APR-JUN 2023'!BV89</f>
        <v>2285.0500000000138</v>
      </c>
      <c r="BW89" s="39">
        <f t="shared" si="307"/>
        <v>1.8144937157159619E-3</v>
      </c>
      <c r="BX89" s="36">
        <f>+'OCT-DEC 2022'!BX89+'JUL-SEP 2022'!BX89+'JAN-MAR 2023'!BX89+'APR-JUN 2023'!BX89</f>
        <v>-427.06999999998516</v>
      </c>
      <c r="BY89" s="39">
        <f t="shared" si="308"/>
        <v>-4.9345898491208755E-4</v>
      </c>
      <c r="BZ89" s="36">
        <f t="shared" si="341"/>
        <v>1857.9800000000287</v>
      </c>
      <c r="CA89" s="40">
        <f t="shared" si="309"/>
        <v>8.7442829751967893E-4</v>
      </c>
      <c r="CB89" s="116">
        <f t="shared" si="310"/>
        <v>17211.110000000008</v>
      </c>
      <c r="CC89" s="117">
        <f t="shared" si="311"/>
        <v>83.96000000001618</v>
      </c>
      <c r="CD89" s="118">
        <f t="shared" si="312"/>
        <v>17295.070000000025</v>
      </c>
      <c r="CE89" s="32"/>
      <c r="CF89" s="35">
        <f>+'OCT-DEC 2022'!CF89+'JUL-SEP 2022'!CF89+'JAN-MAR 2023'!CF89+'APR-JUN 2023'!CF89</f>
        <v>91130.537399843495</v>
      </c>
      <c r="CG89" s="39">
        <f t="shared" si="313"/>
        <v>0.18160475521434236</v>
      </c>
      <c r="CH89" s="36">
        <f>+'OCT-DEC 2022'!CH89+'JUL-SEP 2022'!CH89+'JAN-MAR 2023'!CH89+'APR-JUN 2023'!CH89</f>
        <v>20122.832600156522</v>
      </c>
      <c r="CI89" s="39">
        <f t="shared" si="314"/>
        <v>0.19049759639654767</v>
      </c>
      <c r="CJ89" s="36">
        <f t="shared" si="342"/>
        <v>111253.37000000002</v>
      </c>
      <c r="CK89" s="40">
        <f t="shared" si="315"/>
        <v>0.1831512083497959</v>
      </c>
      <c r="CL89" s="38">
        <f>+'OCT-DEC 2022'!CL89+'JUL-SEP 2022'!CL89+'JAN-MAR 2023'!CL89+'APR-JUN 2023'!CL89</f>
        <v>152597.39467398851</v>
      </c>
      <c r="CM89" s="39">
        <f t="shared" si="316"/>
        <v>6.0731824884788052E-2</v>
      </c>
      <c r="CN89" s="36">
        <f>+'OCT-DEC 2022'!CN89+'JUL-SEP 2022'!CN89+'JAN-MAR 2023'!CN89+'APR-JUN 2023'!CN89</f>
        <v>136890.55532601147</v>
      </c>
      <c r="CO89" s="39">
        <f t="shared" si="317"/>
        <v>0.10401764951461018</v>
      </c>
      <c r="CP89" s="36">
        <f t="shared" si="343"/>
        <v>289487.94999999995</v>
      </c>
      <c r="CQ89" s="40">
        <f t="shared" si="318"/>
        <v>7.5610478821002025E-2</v>
      </c>
      <c r="CR89" s="116">
        <f t="shared" si="319"/>
        <v>243727.93207383202</v>
      </c>
      <c r="CS89" s="117">
        <f t="shared" si="320"/>
        <v>157013.38792616798</v>
      </c>
      <c r="CT89" s="118">
        <f t="shared" si="321"/>
        <v>400741.32</v>
      </c>
      <c r="CU89" s="32"/>
      <c r="CV89" s="38">
        <f t="shared" si="322"/>
        <v>1396711.6438711567</v>
      </c>
      <c r="CW89" s="39">
        <f t="shared" si="268"/>
        <v>0.49750675000686811</v>
      </c>
      <c r="CX89" s="39">
        <f t="shared" si="323"/>
        <v>540595.71953408152</v>
      </c>
      <c r="CY89" s="39">
        <f t="shared" si="324"/>
        <v>0.67558386045881269</v>
      </c>
      <c r="CZ89" s="36">
        <f t="shared" si="325"/>
        <v>1937307.3634052384</v>
      </c>
      <c r="DA89" s="40">
        <f t="shared" si="326"/>
        <v>0.53700533208683188</v>
      </c>
      <c r="DB89" s="38">
        <f t="shared" si="327"/>
        <v>1204201.8945024039</v>
      </c>
      <c r="DC89" s="39">
        <f t="shared" si="328"/>
        <v>9.6709155678953052E-2</v>
      </c>
      <c r="DD89" s="36">
        <f t="shared" si="329"/>
        <v>1023529.9918228592</v>
      </c>
      <c r="DE89" s="39">
        <f t="shared" si="330"/>
        <v>0.14279058246803997</v>
      </c>
      <c r="DF89" s="36">
        <f t="shared" si="331"/>
        <v>2227731.886325263</v>
      </c>
      <c r="DG89" s="40">
        <f t="shared" si="332"/>
        <v>0.1135448688079489</v>
      </c>
      <c r="DH89" s="152"/>
      <c r="DI89" s="161" t="s">
        <v>88</v>
      </c>
      <c r="DJ89" s="38">
        <f t="shared" si="333"/>
        <v>1937307.3634052384</v>
      </c>
      <c r="DK89" s="36">
        <f t="shared" si="334"/>
        <v>2227731.886325263</v>
      </c>
      <c r="DL89" s="37">
        <f t="shared" si="335"/>
        <v>4165039.2497305013</v>
      </c>
      <c r="DM89"/>
    </row>
    <row r="90" spans="1:119" s="19" customFormat="1" ht="15.75">
      <c r="A90" s="26">
        <v>75</v>
      </c>
      <c r="B90" s="26" t="s">
        <v>89</v>
      </c>
      <c r="C90" s="34"/>
      <c r="D90" s="35">
        <f>+'JUL-SEP 2022'!D90+'OCT-DEC 2022'!D90+'JAN-MAR 2023'!D90+'APR-JUN 2023'!D90</f>
        <v>0</v>
      </c>
      <c r="E90" s="39">
        <f t="shared" si="271"/>
        <v>0</v>
      </c>
      <c r="F90" s="36">
        <f>+'JUL-SEP 2022'!F90+'OCT-DEC 2022'!F90+'JAN-MAR 2023'!F90+'APR-JUN 2023'!F90</f>
        <v>0</v>
      </c>
      <c r="G90" s="39">
        <f t="shared" si="272"/>
        <v>0</v>
      </c>
      <c r="H90" s="36">
        <f t="shared" si="273"/>
        <v>0</v>
      </c>
      <c r="I90" s="202">
        <f t="shared" si="274"/>
        <v>0</v>
      </c>
      <c r="J90" s="38">
        <f>+'JUL-SEP 2022'!J90+'OCT-DEC 2022'!J90+'JAN-MAR 2023'!J90+'APR-JUN 2023'!J90</f>
        <v>0</v>
      </c>
      <c r="K90" s="39">
        <f t="shared" si="275"/>
        <v>0</v>
      </c>
      <c r="L90" s="36">
        <f>+'JUL-SEP 2022'!L90+'OCT-DEC 2022'!L90+'JAN-MAR 2023'!L90+'APR-JUN 2023'!L90</f>
        <v>0</v>
      </c>
      <c r="M90" s="39">
        <f t="shared" si="276"/>
        <v>0</v>
      </c>
      <c r="N90" s="36">
        <f t="shared" si="277"/>
        <v>0</v>
      </c>
      <c r="O90" s="40">
        <f t="shared" si="278"/>
        <v>0</v>
      </c>
      <c r="P90" s="116">
        <f t="shared" si="279"/>
        <v>0</v>
      </c>
      <c r="Q90" s="117">
        <f t="shared" si="280"/>
        <v>0</v>
      </c>
      <c r="R90" s="118">
        <f t="shared" si="281"/>
        <v>0</v>
      </c>
      <c r="S90" s="32"/>
      <c r="T90" s="38">
        <f>+'JUL-SEP 2022'!T90+'OCT-DEC 2022'!T90+'JAN-MAR 2023'!T90+'APR-JUN 2023'!T90</f>
        <v>0</v>
      </c>
      <c r="U90" s="39">
        <f t="shared" si="282"/>
        <v>0</v>
      </c>
      <c r="V90" s="36">
        <f>+'JUL-SEP 2022'!V90+'OCT-DEC 2022'!V90+'JAN-MAR 2023'!V90+'APR-JUN 2023'!V90</f>
        <v>0</v>
      </c>
      <c r="W90" s="39">
        <f t="shared" si="283"/>
        <v>0</v>
      </c>
      <c r="X90" s="36">
        <f t="shared" si="284"/>
        <v>0</v>
      </c>
      <c r="Y90" s="40">
        <f t="shared" si="285"/>
        <v>0</v>
      </c>
      <c r="Z90" s="244">
        <f>+'OCT-DEC 2022'!Z90+'JUL-SEP 2022'!Z90+'JAN-MAR 2023'!Z90+'APR-JUN 2023'!Z90</f>
        <v>0</v>
      </c>
      <c r="AA90" s="39">
        <f t="shared" si="286"/>
        <v>0</v>
      </c>
      <c r="AB90" s="36">
        <f>+'OCT-DEC 2022'!AB90+'JUL-SEP 2022'!AB90+'JAN-MAR 2023'!AB90+'APR-JUN 2023'!AB90</f>
        <v>0</v>
      </c>
      <c r="AC90" s="39">
        <f t="shared" si="287"/>
        <v>0</v>
      </c>
      <c r="AD90" s="36">
        <f t="shared" si="288"/>
        <v>0</v>
      </c>
      <c r="AE90" s="40">
        <f t="shared" si="289"/>
        <v>0</v>
      </c>
      <c r="AF90" s="116">
        <f t="shared" si="290"/>
        <v>0</v>
      </c>
      <c r="AG90" s="117">
        <f t="shared" si="291"/>
        <v>0</v>
      </c>
      <c r="AH90" s="118">
        <f t="shared" si="292"/>
        <v>0</v>
      </c>
      <c r="AI90" s="32"/>
      <c r="AJ90" s="35">
        <f>+'OCT-DEC 2022'!AJ90+'JUL-SEP 2022'!AJ90+'JAN-MAR 2023'!AJ90+'APR-JUN 2023'!AJ90</f>
        <v>0</v>
      </c>
      <c r="AK90" s="39">
        <f t="shared" si="293"/>
        <v>0</v>
      </c>
      <c r="AL90" s="36">
        <f>+'OCT-DEC 2022'!AL90+'JUL-SEP 2022'!AL90+'JAN-MAR 2023'!AL90+'APR-JUN 2023'!AL90</f>
        <v>0</v>
      </c>
      <c r="AM90" s="39">
        <f t="shared" si="294"/>
        <v>0</v>
      </c>
      <c r="AN90" s="36">
        <f t="shared" si="336"/>
        <v>0</v>
      </c>
      <c r="AO90" s="40">
        <f t="shared" si="295"/>
        <v>0</v>
      </c>
      <c r="AP90" s="36">
        <f>+'OCT-DEC 2022'!AP90+'JUL-SEP 2022'!AP90+'JAN-MAR 2023'!AP90+'APR-JUN 2023'!AP90</f>
        <v>0</v>
      </c>
      <c r="AQ90" s="39">
        <f t="shared" si="296"/>
        <v>0</v>
      </c>
      <c r="AR90" s="36">
        <f>+'OCT-DEC 2022'!AR90+'JUL-SEP 2022'!AR90+'JAN-MAR 2023'!AR90+'APR-JUN 2023'!AR90</f>
        <v>0</v>
      </c>
      <c r="AS90" s="39">
        <f t="shared" si="297"/>
        <v>0</v>
      </c>
      <c r="AT90" s="36">
        <f t="shared" si="337"/>
        <v>0</v>
      </c>
      <c r="AU90" s="40">
        <f t="shared" si="298"/>
        <v>0</v>
      </c>
      <c r="AV90" s="116">
        <f t="shared" si="299"/>
        <v>0</v>
      </c>
      <c r="AW90" s="117">
        <f t="shared" si="300"/>
        <v>0</v>
      </c>
      <c r="AX90" s="118">
        <f t="shared" si="301"/>
        <v>0</v>
      </c>
      <c r="AY90" s="32"/>
      <c r="AZ90" s="35">
        <f>+'OCT-DEC 2022'!AZ90+'JUL-SEP 2022'!AZ90+'JAN-MAR 2023'!AZ90+'APR-JUN 2023'!AZ90</f>
        <v>0</v>
      </c>
      <c r="BA90" s="39">
        <f t="shared" si="302"/>
        <v>0</v>
      </c>
      <c r="BB90" s="36">
        <f>+'OCT-DEC 2022'!BB90+'JUL-SEP 2022'!BB90+'JAN-MAR 2023'!BB90+'APR-JUN 2023'!BB90</f>
        <v>0</v>
      </c>
      <c r="BC90" s="39">
        <f t="shared" si="303"/>
        <v>0</v>
      </c>
      <c r="BD90" s="36">
        <f t="shared" si="338"/>
        <v>0</v>
      </c>
      <c r="BE90" s="40">
        <v>0</v>
      </c>
      <c r="BF90" s="38">
        <f>+'OCT-DEC 2022'!BF90+'JUL-SEP 2022'!BF90+'JAN-MAR 2023'!BF90+'APR-JUN 2023'!BF90</f>
        <v>0</v>
      </c>
      <c r="BG90" s="39">
        <v>0</v>
      </c>
      <c r="BH90" s="36">
        <f>+'OCT-DEC 2022'!BH90+'JUL-SEP 2022'!BH90+'JAN-MAR 2023'!BH90+'APR-JUN 2023'!BH90</f>
        <v>0</v>
      </c>
      <c r="BI90" s="39">
        <v>0</v>
      </c>
      <c r="BJ90" s="36">
        <f t="shared" si="339"/>
        <v>0</v>
      </c>
      <c r="BK90" s="40">
        <v>0</v>
      </c>
      <c r="BL90" s="116">
        <f t="shared" si="304"/>
        <v>0</v>
      </c>
      <c r="BM90" s="117">
        <f t="shared" si="305"/>
        <v>0</v>
      </c>
      <c r="BN90" s="118">
        <f t="shared" si="306"/>
        <v>0</v>
      </c>
      <c r="BO90" s="32"/>
      <c r="BP90" s="35">
        <f>+'OCT-DEC 2022'!BP90+'JUL-SEP 2022'!BP90+'JAN-MAR 2023'!BP90+'APR-JUN 2023'!BP90</f>
        <v>0</v>
      </c>
      <c r="BQ90" s="39">
        <v>0</v>
      </c>
      <c r="BR90" s="36">
        <f>+'OCT-DEC 2022'!BR90+'JUL-SEP 2022'!BR90+'JAN-MAR 2023'!BR90+'APR-JUN 2023'!BR90</f>
        <v>0</v>
      </c>
      <c r="BS90" s="39">
        <v>0</v>
      </c>
      <c r="BT90" s="36">
        <f t="shared" si="340"/>
        <v>0</v>
      </c>
      <c r="BU90" s="40">
        <v>0</v>
      </c>
      <c r="BV90" s="38">
        <f>+'OCT-DEC 2022'!BV90+'JUL-SEP 2022'!BV90+'JAN-MAR 2023'!BV90+'APR-JUN 2023'!BV90</f>
        <v>0</v>
      </c>
      <c r="BW90" s="39">
        <f t="shared" si="307"/>
        <v>0</v>
      </c>
      <c r="BX90" s="36">
        <f>+'OCT-DEC 2022'!BX90+'JUL-SEP 2022'!BX90+'JAN-MAR 2023'!BX90+'APR-JUN 2023'!BX90</f>
        <v>0</v>
      </c>
      <c r="BY90" s="39">
        <f t="shared" si="308"/>
        <v>0</v>
      </c>
      <c r="BZ90" s="36">
        <f t="shared" si="341"/>
        <v>0</v>
      </c>
      <c r="CA90" s="40">
        <f t="shared" si="309"/>
        <v>0</v>
      </c>
      <c r="CB90" s="116">
        <f t="shared" si="310"/>
        <v>0</v>
      </c>
      <c r="CC90" s="117">
        <f t="shared" si="311"/>
        <v>0</v>
      </c>
      <c r="CD90" s="118">
        <f t="shared" si="312"/>
        <v>0</v>
      </c>
      <c r="CE90" s="32"/>
      <c r="CF90" s="35">
        <f>+'OCT-DEC 2022'!CF90+'JUL-SEP 2022'!CF90+'JAN-MAR 2023'!CF90+'APR-JUN 2023'!CF90</f>
        <v>0</v>
      </c>
      <c r="CG90" s="39">
        <f t="shared" si="313"/>
        <v>0</v>
      </c>
      <c r="CH90" s="36">
        <f>+'OCT-DEC 2022'!CH90+'JUL-SEP 2022'!CH90+'JAN-MAR 2023'!CH90+'APR-JUN 2023'!CH90</f>
        <v>0</v>
      </c>
      <c r="CI90" s="39">
        <f t="shared" si="314"/>
        <v>0</v>
      </c>
      <c r="CJ90" s="36">
        <f t="shared" si="342"/>
        <v>0</v>
      </c>
      <c r="CK90" s="40">
        <f t="shared" si="315"/>
        <v>0</v>
      </c>
      <c r="CL90" s="38">
        <f>+'OCT-DEC 2022'!CL90+'JUL-SEP 2022'!CL90+'JAN-MAR 2023'!CL90+'APR-JUN 2023'!CL90</f>
        <v>0</v>
      </c>
      <c r="CM90" s="39">
        <f t="shared" si="316"/>
        <v>0</v>
      </c>
      <c r="CN90" s="36">
        <f>+'OCT-DEC 2022'!CN90+'JUL-SEP 2022'!CN90+'JAN-MAR 2023'!CN90+'APR-JUN 2023'!CN90</f>
        <v>0</v>
      </c>
      <c r="CO90" s="39">
        <f t="shared" si="317"/>
        <v>0</v>
      </c>
      <c r="CP90" s="36">
        <f t="shared" si="343"/>
        <v>0</v>
      </c>
      <c r="CQ90" s="40">
        <f t="shared" si="318"/>
        <v>0</v>
      </c>
      <c r="CR90" s="116">
        <f t="shared" si="319"/>
        <v>0</v>
      </c>
      <c r="CS90" s="117">
        <f t="shared" si="320"/>
        <v>0</v>
      </c>
      <c r="CT90" s="118">
        <f t="shared" si="321"/>
        <v>0</v>
      </c>
      <c r="CU90" s="32"/>
      <c r="CV90" s="38">
        <f t="shared" si="322"/>
        <v>0</v>
      </c>
      <c r="CW90" s="39">
        <f t="shared" si="268"/>
        <v>0</v>
      </c>
      <c r="CX90" s="39">
        <f t="shared" si="323"/>
        <v>0</v>
      </c>
      <c r="CY90" s="39">
        <f t="shared" si="324"/>
        <v>0</v>
      </c>
      <c r="CZ90" s="36">
        <f t="shared" si="325"/>
        <v>0</v>
      </c>
      <c r="DA90" s="40">
        <f t="shared" si="326"/>
        <v>0</v>
      </c>
      <c r="DB90" s="38">
        <f t="shared" si="327"/>
        <v>0</v>
      </c>
      <c r="DC90" s="39">
        <f t="shared" si="328"/>
        <v>0</v>
      </c>
      <c r="DD90" s="36">
        <f t="shared" si="329"/>
        <v>0</v>
      </c>
      <c r="DE90" s="39">
        <f t="shared" si="330"/>
        <v>0</v>
      </c>
      <c r="DF90" s="36">
        <f t="shared" si="331"/>
        <v>0</v>
      </c>
      <c r="DG90" s="40">
        <f t="shared" si="332"/>
        <v>0</v>
      </c>
      <c r="DH90" s="152"/>
      <c r="DI90" s="161" t="s">
        <v>89</v>
      </c>
      <c r="DJ90" s="38">
        <f t="shared" si="333"/>
        <v>0</v>
      </c>
      <c r="DK90" s="36">
        <f t="shared" si="334"/>
        <v>0</v>
      </c>
      <c r="DL90" s="37">
        <f t="shared" si="335"/>
        <v>0</v>
      </c>
      <c r="DM90"/>
    </row>
    <row r="91" spans="1:119" s="19" customFormat="1" ht="15.75">
      <c r="A91" s="26">
        <v>76</v>
      </c>
      <c r="B91" s="26" t="s">
        <v>100</v>
      </c>
      <c r="C91" s="34"/>
      <c r="D91" s="35">
        <f>+'JUL-SEP 2022'!D91+'OCT-DEC 2022'!D91+'JAN-MAR 2023'!D91+'APR-JUN 2023'!D91</f>
        <v>717336.40486744419</v>
      </c>
      <c r="E91" s="39">
        <f t="shared" si="271"/>
        <v>1.6284816702780156</v>
      </c>
      <c r="F91" s="36">
        <f>+'JUL-SEP 2022'!F91+'OCT-DEC 2022'!F91+'JAN-MAR 2023'!F91+'APR-JUN 2023'!F91</f>
        <v>213860.30513255578</v>
      </c>
      <c r="G91" s="39">
        <f t="shared" si="272"/>
        <v>1.7138576980242162</v>
      </c>
      <c r="H91" s="36">
        <f t="shared" si="273"/>
        <v>931196.71</v>
      </c>
      <c r="I91" s="202">
        <f t="shared" si="274"/>
        <v>1.6473281417782786</v>
      </c>
      <c r="J91" s="38">
        <f>+'JUL-SEP 2022'!J91+'OCT-DEC 2022'!J91+'JAN-MAR 2023'!J91+'APR-JUN 2023'!J91</f>
        <v>1424339.7765675529</v>
      </c>
      <c r="K91" s="39">
        <f t="shared" si="275"/>
        <v>0.9972650205689727</v>
      </c>
      <c r="L91" s="36">
        <f>+'JUL-SEP 2022'!L91+'OCT-DEC 2022'!L91+'JAN-MAR 2023'!L91+'APR-JUN 2023'!L91</f>
        <v>2300447.0834324467</v>
      </c>
      <c r="M91" s="39">
        <f t="shared" si="276"/>
        <v>1.8260197595936283</v>
      </c>
      <c r="N91" s="36">
        <f t="shared" si="277"/>
        <v>3724786.8599999994</v>
      </c>
      <c r="O91" s="40">
        <f t="shared" si="278"/>
        <v>1.3856779515048205</v>
      </c>
      <c r="P91" s="116">
        <f t="shared" si="279"/>
        <v>2141676.1814349974</v>
      </c>
      <c r="Q91" s="117">
        <f t="shared" si="280"/>
        <v>2514307.3885650025</v>
      </c>
      <c r="R91" s="118">
        <f t="shared" si="281"/>
        <v>4655983.57</v>
      </c>
      <c r="S91" s="32"/>
      <c r="T91" s="38">
        <f>+'JUL-SEP 2022'!T91+'OCT-DEC 2022'!T91+'JAN-MAR 2023'!T91+'APR-JUN 2023'!T91</f>
        <v>3024230.4799999995</v>
      </c>
      <c r="U91" s="39">
        <f t="shared" si="282"/>
        <v>3.8359817601806219</v>
      </c>
      <c r="V91" s="36">
        <f>+'JUL-SEP 2022'!V91+'OCT-DEC 2022'!V91+'JAN-MAR 2023'!V91+'APR-JUN 2023'!V91</f>
        <v>1742260.54</v>
      </c>
      <c r="W91" s="39">
        <f t="shared" si="283"/>
        <v>7.3681606881560366</v>
      </c>
      <c r="X91" s="36">
        <f t="shared" si="284"/>
        <v>4766491.0199999996</v>
      </c>
      <c r="Y91" s="40">
        <f t="shared" si="285"/>
        <v>4.6509475304997929</v>
      </c>
      <c r="Z91" s="244">
        <f>+'OCT-DEC 2022'!Z91+'JUL-SEP 2022'!Z91+'JAN-MAR 2023'!Z91+'APR-JUN 2023'!Z91</f>
        <v>4595890.75</v>
      </c>
      <c r="AA91" s="39">
        <f t="shared" si="286"/>
        <v>1.1144914369327381</v>
      </c>
      <c r="AB91" s="36">
        <f>+'OCT-DEC 2022'!AB91+'JUL-SEP 2022'!AB91+'JAN-MAR 2023'!AB91+'APR-JUN 2023'!AB91</f>
        <v>4551453.6899999995</v>
      </c>
      <c r="AC91" s="39">
        <f t="shared" si="287"/>
        <v>2.49656280442853</v>
      </c>
      <c r="AD91" s="36">
        <f t="shared" si="288"/>
        <v>9147344.4399999995</v>
      </c>
      <c r="AE91" s="40">
        <f t="shared" si="289"/>
        <v>1.5381846976312141</v>
      </c>
      <c r="AF91" s="116">
        <f t="shared" si="290"/>
        <v>7620121.2299999995</v>
      </c>
      <c r="AG91" s="117">
        <f t="shared" si="291"/>
        <v>6293714.2299999995</v>
      </c>
      <c r="AH91" s="118">
        <f t="shared" si="292"/>
        <v>13913835.459999999</v>
      </c>
      <c r="AI91" s="32"/>
      <c r="AJ91" s="35">
        <f>+'OCT-DEC 2022'!AJ91+'JUL-SEP 2022'!AJ91+'JAN-MAR 2023'!AJ91+'APR-JUN 2023'!AJ91</f>
        <v>397154.77</v>
      </c>
      <c r="AK91" s="39">
        <f t="shared" si="293"/>
        <v>1.6399596570227544</v>
      </c>
      <c r="AL91" s="36">
        <f>+'OCT-DEC 2022'!AL91+'JUL-SEP 2022'!AL91+'JAN-MAR 2023'!AL91+'APR-JUN 2023'!AL91</f>
        <v>383906.84</v>
      </c>
      <c r="AM91" s="39">
        <f t="shared" si="294"/>
        <v>3.6102371297668578</v>
      </c>
      <c r="AN91" s="36">
        <f t="shared" si="336"/>
        <v>781061.6100000001</v>
      </c>
      <c r="AO91" s="40">
        <f t="shared" si="295"/>
        <v>2.2411332582904633</v>
      </c>
      <c r="AP91" s="36">
        <f>+'OCT-DEC 2022'!AP91+'JUL-SEP 2022'!AP91+'JAN-MAR 2023'!AP91+'APR-JUN 2023'!AP91</f>
        <v>209206.05</v>
      </c>
      <c r="AQ91" s="39">
        <f t="shared" si="296"/>
        <v>0.31910726071575274</v>
      </c>
      <c r="AR91" s="36">
        <f>+'OCT-DEC 2022'!AR91+'JUL-SEP 2022'!AR91+'JAN-MAR 2023'!AR91+'APR-JUN 2023'!AR91</f>
        <v>610919.9800000001</v>
      </c>
      <c r="AS91" s="39">
        <f t="shared" si="297"/>
        <v>0.98723740448923836</v>
      </c>
      <c r="AT91" s="36">
        <f t="shared" si="337"/>
        <v>820126.03</v>
      </c>
      <c r="AU91" s="40">
        <f t="shared" si="298"/>
        <v>0.64353106631776946</v>
      </c>
      <c r="AV91" s="116">
        <f t="shared" si="299"/>
        <v>606360.82000000007</v>
      </c>
      <c r="AW91" s="117">
        <f t="shared" si="300"/>
        <v>994826.82000000007</v>
      </c>
      <c r="AX91" s="118">
        <f t="shared" si="301"/>
        <v>1601187.6400000001</v>
      </c>
      <c r="AY91" s="32"/>
      <c r="AZ91" s="35">
        <f>+'OCT-DEC 2022'!AZ91+'JUL-SEP 2022'!AZ91+'JAN-MAR 2023'!AZ91+'APR-JUN 2023'!AZ91</f>
        <v>1790521.6277143874</v>
      </c>
      <c r="BA91" s="39">
        <f t="shared" si="302"/>
        <v>4.0426491002970986</v>
      </c>
      <c r="BB91" s="36">
        <f>+'OCT-DEC 2022'!BB91+'JUL-SEP 2022'!BB91+'JAN-MAR 2023'!BB91+'APR-JUN 2023'!BB91</f>
        <v>500825.58228561294</v>
      </c>
      <c r="BC91" s="39">
        <f t="shared" si="303"/>
        <v>3.6364965821409285</v>
      </c>
      <c r="BD91" s="36">
        <f t="shared" si="338"/>
        <v>2291347.2100000004</v>
      </c>
      <c r="BE91" s="40">
        <v>2.7455288349149125</v>
      </c>
      <c r="BF91" s="38">
        <f>+'OCT-DEC 2022'!BF91+'JUL-SEP 2022'!BF91+'JAN-MAR 2023'!BF91+'APR-JUN 2023'!BF91</f>
        <v>3003616.571103042</v>
      </c>
      <c r="BG91" s="39">
        <v>1.1425595686263306</v>
      </c>
      <c r="BH91" s="36">
        <f>+'OCT-DEC 2022'!BH91+'JUL-SEP 2022'!BH91+'JAN-MAR 2023'!BH91+'APR-JUN 2023'!BH91</f>
        <v>3017590.0288969581</v>
      </c>
      <c r="BI91" s="39">
        <v>2.0772583117844947</v>
      </c>
      <c r="BJ91" s="36">
        <f t="shared" si="339"/>
        <v>6021206.5999999996</v>
      </c>
      <c r="BK91" s="40">
        <v>1.4023711798672756</v>
      </c>
      <c r="BL91" s="116">
        <f t="shared" si="304"/>
        <v>4794138.1988174291</v>
      </c>
      <c r="BM91" s="117">
        <f t="shared" si="305"/>
        <v>3518415.6111825709</v>
      </c>
      <c r="BN91" s="118">
        <f t="shared" si="306"/>
        <v>8312553.8100000005</v>
      </c>
      <c r="BO91" s="32"/>
      <c r="BP91" s="35">
        <f>+'OCT-DEC 2022'!BP91+'JUL-SEP 2022'!BP91+'JAN-MAR 2023'!BP91+'APR-JUN 2023'!BP91</f>
        <v>1070403.96</v>
      </c>
      <c r="BQ91" s="39">
        <v>3.2883456096707739</v>
      </c>
      <c r="BR91" s="36">
        <f>+'OCT-DEC 2022'!BR91+'JUL-SEP 2022'!BR91+'JAN-MAR 2023'!BR91+'APR-JUN 2023'!BR91</f>
        <v>708023.52999999991</v>
      </c>
      <c r="BS91" s="39">
        <v>8.7432359850753159</v>
      </c>
      <c r="BT91" s="36">
        <f t="shared" si="340"/>
        <v>1778427.4899999998</v>
      </c>
      <c r="BU91" s="40">
        <v>3.9609164200805362</v>
      </c>
      <c r="BV91" s="38">
        <f>+'OCT-DEC 2022'!BV91+'JUL-SEP 2022'!BV91+'JAN-MAR 2023'!BV91+'APR-JUN 2023'!BV91</f>
        <v>1369177.7099999997</v>
      </c>
      <c r="BW91" s="39">
        <f t="shared" si="307"/>
        <v>1.0872253782163874</v>
      </c>
      <c r="BX91" s="36">
        <f>+'OCT-DEC 2022'!BX91+'JUL-SEP 2022'!BX91+'JAN-MAR 2023'!BX91+'APR-JUN 2023'!BX91</f>
        <v>2353533.879999999</v>
      </c>
      <c r="BY91" s="39">
        <f t="shared" si="308"/>
        <v>2.7193959757909636</v>
      </c>
      <c r="BZ91" s="36">
        <f t="shared" si="341"/>
        <v>3722711.5899999989</v>
      </c>
      <c r="CA91" s="40">
        <f t="shared" si="309"/>
        <v>1.7520341218960516</v>
      </c>
      <c r="CB91" s="116">
        <f t="shared" si="310"/>
        <v>2439581.67</v>
      </c>
      <c r="CC91" s="117">
        <f t="shared" si="311"/>
        <v>3061557.4099999988</v>
      </c>
      <c r="CD91" s="118">
        <f t="shared" si="312"/>
        <v>5501139.0799999982</v>
      </c>
      <c r="CE91" s="32"/>
      <c r="CF91" s="35">
        <f>+'OCT-DEC 2022'!CF91+'JUL-SEP 2022'!CF91+'JAN-MAR 2023'!CF91+'APR-JUN 2023'!CF91</f>
        <v>1521997.0775623312</v>
      </c>
      <c r="CG91" s="39">
        <f t="shared" si="313"/>
        <v>3.0330327746769798</v>
      </c>
      <c r="CH91" s="36">
        <f>+'OCT-DEC 2022'!CH91+'JUL-SEP 2022'!CH91+'JAN-MAR 2023'!CH91+'APR-JUN 2023'!CH91</f>
        <v>339823.92243766872</v>
      </c>
      <c r="CI91" s="39">
        <f t="shared" si="314"/>
        <v>3.2170242484608855</v>
      </c>
      <c r="CJ91" s="36">
        <f t="shared" si="342"/>
        <v>1861821</v>
      </c>
      <c r="CK91" s="40">
        <f t="shared" si="315"/>
        <v>3.0650286448044253</v>
      </c>
      <c r="CL91" s="38">
        <f>+'OCT-DEC 2022'!CL91+'JUL-SEP 2022'!CL91+'JAN-MAR 2023'!CL91+'APR-JUN 2023'!CL91</f>
        <v>1903438.4100258122</v>
      </c>
      <c r="CM91" s="39">
        <f t="shared" si="316"/>
        <v>0.7575443109211345</v>
      </c>
      <c r="CN91" s="36">
        <f>+'OCT-DEC 2022'!CN91+'JUL-SEP 2022'!CN91+'JAN-MAR 2023'!CN91+'APR-JUN 2023'!CN91</f>
        <v>1914607.9499741876</v>
      </c>
      <c r="CO91" s="39">
        <f t="shared" si="317"/>
        <v>1.454833886998331</v>
      </c>
      <c r="CP91" s="36">
        <f t="shared" si="343"/>
        <v>3818046.36</v>
      </c>
      <c r="CQ91" s="40">
        <f t="shared" si="318"/>
        <v>0.99722393778526508</v>
      </c>
      <c r="CR91" s="116">
        <f t="shared" si="319"/>
        <v>3425435.4875881434</v>
      </c>
      <c r="CS91" s="117">
        <f t="shared" si="320"/>
        <v>2254431.8724118564</v>
      </c>
      <c r="CT91" s="118">
        <f t="shared" si="321"/>
        <v>5679867.3599999994</v>
      </c>
      <c r="CU91" s="32"/>
      <c r="CV91" s="38">
        <f t="shared" si="322"/>
        <v>8521644.3201441616</v>
      </c>
      <c r="CW91" s="39">
        <f t="shared" si="268"/>
        <v>3.0353978854782855</v>
      </c>
      <c r="CX91" s="39">
        <f t="shared" si="323"/>
        <v>3888700.7198558371</v>
      </c>
      <c r="CY91" s="39">
        <f t="shared" si="324"/>
        <v>4.859719286629578</v>
      </c>
      <c r="CZ91" s="36">
        <f t="shared" si="325"/>
        <v>12410345.039999999</v>
      </c>
      <c r="DA91" s="40">
        <f t="shared" si="326"/>
        <v>3.4400434259451727</v>
      </c>
      <c r="DB91" s="38">
        <f t="shared" si="327"/>
        <v>12505669.267696407</v>
      </c>
      <c r="DC91" s="39">
        <f t="shared" si="328"/>
        <v>1.0043271992848839</v>
      </c>
      <c r="DD91" s="36">
        <f t="shared" si="329"/>
        <v>14748552.612303592</v>
      </c>
      <c r="DE91" s="39">
        <f t="shared" si="330"/>
        <v>2.05754050677182</v>
      </c>
      <c r="DF91" s="36">
        <f t="shared" si="331"/>
        <v>27254221.879999999</v>
      </c>
      <c r="DG91" s="40">
        <f t="shared" si="332"/>
        <v>1.3891155694377408</v>
      </c>
      <c r="DH91" s="152"/>
      <c r="DI91" s="161" t="s">
        <v>100</v>
      </c>
      <c r="DJ91" s="38">
        <f t="shared" si="333"/>
        <v>12410345.039999999</v>
      </c>
      <c r="DK91" s="36">
        <f t="shared" si="334"/>
        <v>27254221.879999999</v>
      </c>
      <c r="DL91" s="37">
        <f t="shared" si="335"/>
        <v>39664566.920000002</v>
      </c>
      <c r="DM91"/>
    </row>
    <row r="92" spans="1:119" s="19" customFormat="1" ht="15.75">
      <c r="A92" s="26">
        <v>77</v>
      </c>
      <c r="B92" s="26" t="s">
        <v>101</v>
      </c>
      <c r="C92" s="34"/>
      <c r="D92" s="35">
        <f>+'JUL-SEP 2022'!D92+'OCT-DEC 2022'!D92+'JAN-MAR 2023'!D92+'APR-JUN 2023'!D92</f>
        <v>3508256.13</v>
      </c>
      <c r="E92" s="39">
        <f t="shared" si="271"/>
        <v>7.9643675736786426</v>
      </c>
      <c r="F92" s="36">
        <f>+'JUL-SEP 2022'!F92+'OCT-DEC 2022'!F92+'JAN-MAR 2023'!F92+'APR-JUN 2023'!F92</f>
        <v>1001019.42</v>
      </c>
      <c r="G92" s="39">
        <f t="shared" si="272"/>
        <v>8.0220816938204731</v>
      </c>
      <c r="H92" s="36">
        <f t="shared" si="273"/>
        <v>4509275.55</v>
      </c>
      <c r="I92" s="202">
        <f t="shared" si="274"/>
        <v>7.9771077719418972</v>
      </c>
      <c r="J92" s="38">
        <f>+'JUL-SEP 2022'!J92+'OCT-DEC 2022'!J92+'JAN-MAR 2023'!J92+'APR-JUN 2023'!J92</f>
        <v>808855.46</v>
      </c>
      <c r="K92" s="39">
        <f t="shared" si="275"/>
        <v>0.56632783148001109</v>
      </c>
      <c r="L92" s="36">
        <f>+'JUL-SEP 2022'!L92+'OCT-DEC 2022'!L92+'JAN-MAR 2023'!L92+'APR-JUN 2023'!L92</f>
        <v>730685.95</v>
      </c>
      <c r="M92" s="39">
        <f t="shared" si="276"/>
        <v>0.5799946420704627</v>
      </c>
      <c r="N92" s="36">
        <f t="shared" si="277"/>
        <v>1539541.41</v>
      </c>
      <c r="O92" s="40">
        <f t="shared" si="278"/>
        <v>0.57273306297736548</v>
      </c>
      <c r="P92" s="116">
        <f t="shared" si="279"/>
        <v>4317111.59</v>
      </c>
      <c r="Q92" s="117">
        <f t="shared" si="280"/>
        <v>1731705.37</v>
      </c>
      <c r="R92" s="118">
        <f t="shared" si="281"/>
        <v>6048816.96</v>
      </c>
      <c r="S92" s="32"/>
      <c r="T92" s="38">
        <f>+'JUL-SEP 2022'!T92+'OCT-DEC 2022'!T92+'JAN-MAR 2023'!T92+'APR-JUN 2023'!T92</f>
        <v>5711161.8300000001</v>
      </c>
      <c r="U92" s="39">
        <f t="shared" si="282"/>
        <v>7.24412797047128</v>
      </c>
      <c r="V92" s="36">
        <f>+'JUL-SEP 2022'!V92+'OCT-DEC 2022'!V92+'JAN-MAR 2023'!V92+'APR-JUN 2023'!V92</f>
        <v>1948832.3000000003</v>
      </c>
      <c r="W92" s="39">
        <f t="shared" si="283"/>
        <v>8.2417693628466804</v>
      </c>
      <c r="X92" s="36">
        <f t="shared" si="284"/>
        <v>7659994.1300000008</v>
      </c>
      <c r="Y92" s="40">
        <f t="shared" si="285"/>
        <v>7.4743098503868408</v>
      </c>
      <c r="Z92" s="244">
        <f>+'OCT-DEC 2022'!Z92+'JUL-SEP 2022'!Z92+'JAN-MAR 2023'!Z92+'APR-JUN 2023'!Z92</f>
        <v>1823443.7600000002</v>
      </c>
      <c r="AA92" s="39">
        <f t="shared" si="286"/>
        <v>0.44218032298710208</v>
      </c>
      <c r="AB92" s="36">
        <f>+'OCT-DEC 2022'!AB92+'JUL-SEP 2022'!AB92+'JAN-MAR 2023'!AB92+'APR-JUN 2023'!AB92</f>
        <v>2239901.8199999998</v>
      </c>
      <c r="AC92" s="39">
        <f t="shared" si="287"/>
        <v>1.2286306640162186</v>
      </c>
      <c r="AD92" s="36">
        <f t="shared" si="288"/>
        <v>4063345.58</v>
      </c>
      <c r="AE92" s="40">
        <f t="shared" si="289"/>
        <v>0.68327764777418076</v>
      </c>
      <c r="AF92" s="116">
        <f t="shared" si="290"/>
        <v>7534605.5899999999</v>
      </c>
      <c r="AG92" s="117">
        <f t="shared" si="291"/>
        <v>4188734.12</v>
      </c>
      <c r="AH92" s="118">
        <f t="shared" si="292"/>
        <v>11723339.710000001</v>
      </c>
      <c r="AI92" s="32"/>
      <c r="AJ92" s="35">
        <f>+'OCT-DEC 2022'!AJ92+'JUL-SEP 2022'!AJ92+'JAN-MAR 2023'!AJ92+'APR-JUN 2023'!AJ92</f>
        <v>699991.36720000498</v>
      </c>
      <c r="AK92" s="39">
        <f t="shared" si="293"/>
        <v>2.8904540224260913</v>
      </c>
      <c r="AL92" s="36">
        <f>+'OCT-DEC 2022'!AL92+'JUL-SEP 2022'!AL92+'JAN-MAR 2023'!AL92+'APR-JUN 2023'!AL92</f>
        <v>520437.96739999892</v>
      </c>
      <c r="AM92" s="39">
        <f t="shared" si="294"/>
        <v>4.8941677456121111</v>
      </c>
      <c r="AN92" s="36">
        <f t="shared" si="336"/>
        <v>1220429.3346000039</v>
      </c>
      <c r="AO92" s="40">
        <f t="shared" si="295"/>
        <v>3.5018297355126289</v>
      </c>
      <c r="AP92" s="36">
        <f>+'OCT-DEC 2022'!AP92+'JUL-SEP 2022'!AP92+'JAN-MAR 2023'!AP92+'APR-JUN 2023'!AP92</f>
        <v>155670.04999999999</v>
      </c>
      <c r="AQ92" s="39">
        <f t="shared" si="296"/>
        <v>0.23744745064009506</v>
      </c>
      <c r="AR92" s="36">
        <f>+'OCT-DEC 2022'!AR92+'JUL-SEP 2022'!AR92+'JAN-MAR 2023'!AR92+'APR-JUN 2023'!AR92</f>
        <v>417130.6459000078</v>
      </c>
      <c r="AS92" s="39">
        <f t="shared" si="297"/>
        <v>0.67407678529558512</v>
      </c>
      <c r="AT92" s="36">
        <f t="shared" si="337"/>
        <v>572800.69590000785</v>
      </c>
      <c r="AU92" s="40">
        <f t="shared" si="298"/>
        <v>0.44946145974673241</v>
      </c>
      <c r="AV92" s="116">
        <f t="shared" si="299"/>
        <v>855661.41720000491</v>
      </c>
      <c r="AW92" s="117">
        <f t="shared" si="300"/>
        <v>937568.61330000672</v>
      </c>
      <c r="AX92" s="118">
        <f t="shared" si="301"/>
        <v>1793230.0305000115</v>
      </c>
      <c r="AY92" s="32"/>
      <c r="AZ92" s="35">
        <f>+'OCT-DEC 2022'!AZ92+'JUL-SEP 2022'!AZ92+'JAN-MAR 2023'!AZ92+'APR-JUN 2023'!AZ92</f>
        <v>5365460.1960094571</v>
      </c>
      <c r="BA92" s="39">
        <f t="shared" si="302"/>
        <v>12.114164106336885</v>
      </c>
      <c r="BB92" s="36">
        <f>+'OCT-DEC 2022'!BB92+'JUL-SEP 2022'!BB92+'JAN-MAR 2023'!BB92+'APR-JUN 2023'!BB92</f>
        <v>1037091.0367705468</v>
      </c>
      <c r="BC92" s="39">
        <f t="shared" si="303"/>
        <v>7.5303222199107394</v>
      </c>
      <c r="BD92" s="36">
        <f t="shared" si="338"/>
        <v>6402551.2327800039</v>
      </c>
      <c r="BE92" s="40">
        <v>6.4975810647637919</v>
      </c>
      <c r="BF92" s="38">
        <f>+'OCT-DEC 2022'!BF92+'JUL-SEP 2022'!BF92+'JAN-MAR 2023'!BF92+'APR-JUN 2023'!BF92</f>
        <v>1426884.8844845858</v>
      </c>
      <c r="BG92" s="39">
        <v>0.27817096468593838</v>
      </c>
      <c r="BH92" s="36">
        <f>+'OCT-DEC 2022'!BH92+'JUL-SEP 2022'!BH92+'JAN-MAR 2023'!BH92+'APR-JUN 2023'!BH92</f>
        <v>2267402.9561654143</v>
      </c>
      <c r="BI92" s="39">
        <v>0.5517822913007675</v>
      </c>
      <c r="BJ92" s="36">
        <f t="shared" si="339"/>
        <v>3694287.8406500001</v>
      </c>
      <c r="BK92" s="40">
        <v>0.35422477361840871</v>
      </c>
      <c r="BL92" s="116">
        <f t="shared" si="304"/>
        <v>6792345.0804940425</v>
      </c>
      <c r="BM92" s="117">
        <f t="shared" si="305"/>
        <v>3304493.9929359611</v>
      </c>
      <c r="BN92" s="118">
        <f t="shared" si="306"/>
        <v>10096839.073430004</v>
      </c>
      <c r="BO92" s="32"/>
      <c r="BP92" s="35">
        <f>+'OCT-DEC 2022'!BP92+'JUL-SEP 2022'!BP92+'JAN-MAR 2023'!BP92+'APR-JUN 2023'!BP92</f>
        <v>0</v>
      </c>
      <c r="BQ92" s="39">
        <v>2.0823177012477299</v>
      </c>
      <c r="BR92" s="36">
        <f>+'OCT-DEC 2022'!BR92+'JUL-SEP 2022'!BR92+'JAN-MAR 2023'!BR92+'APR-JUN 2023'!BR92</f>
        <v>0</v>
      </c>
      <c r="BS92" s="39">
        <v>2.2629533833893816</v>
      </c>
      <c r="BT92" s="36">
        <f t="shared" si="340"/>
        <v>0</v>
      </c>
      <c r="BU92" s="40">
        <v>2.1045895121854374</v>
      </c>
      <c r="BV92" s="38">
        <f>+'OCT-DEC 2022'!BV92+'JUL-SEP 2022'!BV92+'JAN-MAR 2023'!BV92+'APR-JUN 2023'!BV92</f>
        <v>0</v>
      </c>
      <c r="BW92" s="39">
        <f t="shared" si="307"/>
        <v>0</v>
      </c>
      <c r="BX92" s="36">
        <f>+'OCT-DEC 2022'!BX92+'JUL-SEP 2022'!BX92+'JAN-MAR 2023'!BX92+'APR-JUN 2023'!BX92</f>
        <v>0</v>
      </c>
      <c r="BY92" s="39">
        <f t="shared" si="308"/>
        <v>0</v>
      </c>
      <c r="BZ92" s="36">
        <f t="shared" si="341"/>
        <v>0</v>
      </c>
      <c r="CA92" s="40">
        <f t="shared" si="309"/>
        <v>0</v>
      </c>
      <c r="CB92" s="116">
        <f t="shared" si="310"/>
        <v>0</v>
      </c>
      <c r="CC92" s="117">
        <f t="shared" si="311"/>
        <v>0</v>
      </c>
      <c r="CD92" s="118">
        <f t="shared" si="312"/>
        <v>0</v>
      </c>
      <c r="CE92" s="32"/>
      <c r="CF92" s="35">
        <f>+'OCT-DEC 2022'!CF92+'JUL-SEP 2022'!CF92+'JAN-MAR 2023'!CF92+'APR-JUN 2023'!CF92</f>
        <v>5079800.7739724992</v>
      </c>
      <c r="CG92" s="39">
        <f t="shared" si="313"/>
        <v>10.123016964634807</v>
      </c>
      <c r="CH92" s="36">
        <f>+'OCT-DEC 2022'!CH92+'JUL-SEP 2022'!CH92+'JAN-MAR 2023'!CH92+'APR-JUN 2023'!CH92</f>
        <v>1165501.1248275009</v>
      </c>
      <c r="CI92" s="39">
        <f t="shared" si="314"/>
        <v>11.033494502925231</v>
      </c>
      <c r="CJ92" s="36">
        <f t="shared" si="342"/>
        <v>6245301.8988000005</v>
      </c>
      <c r="CK92" s="40">
        <f t="shared" si="315"/>
        <v>10.281347785460293</v>
      </c>
      <c r="CL92" s="38">
        <f>+'OCT-DEC 2022'!CL92+'JUL-SEP 2022'!CL92+'JAN-MAR 2023'!CL92+'APR-JUN 2023'!CL92</f>
        <v>2241228.7996769561</v>
      </c>
      <c r="CM92" s="39">
        <f t="shared" si="316"/>
        <v>0.89198059560270049</v>
      </c>
      <c r="CN92" s="36">
        <f>+'OCT-DEC 2022'!CN92+'JUL-SEP 2022'!CN92+'JAN-MAR 2023'!CN92+'APR-JUN 2023'!CN92</f>
        <v>1091851.3339230439</v>
      </c>
      <c r="CO92" s="39">
        <f t="shared" si="317"/>
        <v>0.82965409193928707</v>
      </c>
      <c r="CP92" s="36">
        <f t="shared" si="343"/>
        <v>3333080.1336000003</v>
      </c>
      <c r="CQ92" s="40">
        <f t="shared" si="318"/>
        <v>0.87055708139238774</v>
      </c>
      <c r="CR92" s="116">
        <f t="shared" si="319"/>
        <v>7321029.5736494549</v>
      </c>
      <c r="CS92" s="117">
        <f t="shared" si="320"/>
        <v>2257352.458750545</v>
      </c>
      <c r="CT92" s="118">
        <f t="shared" si="321"/>
        <v>9578382.0324000008</v>
      </c>
      <c r="CU92" s="32"/>
      <c r="CV92" s="38">
        <f t="shared" si="322"/>
        <v>20364670.297181964</v>
      </c>
      <c r="CW92" s="39">
        <f t="shared" si="268"/>
        <v>7.2538673096699782</v>
      </c>
      <c r="CX92" s="39">
        <f t="shared" si="323"/>
        <v>5672881.8489980474</v>
      </c>
      <c r="CY92" s="39">
        <f t="shared" si="324"/>
        <v>7.089415030470307</v>
      </c>
      <c r="CZ92" s="36">
        <f t="shared" si="325"/>
        <v>26037552.146180011</v>
      </c>
      <c r="DA92" s="40">
        <f t="shared" si="326"/>
        <v>7.2173907977155789</v>
      </c>
      <c r="DB92" s="38">
        <f t="shared" si="327"/>
        <v>6456082.9541615415</v>
      </c>
      <c r="DC92" s="39">
        <f t="shared" si="328"/>
        <v>0.51848642187051242</v>
      </c>
      <c r="DD92" s="36">
        <f t="shared" si="329"/>
        <v>6746972.7059884649</v>
      </c>
      <c r="DE92" s="39">
        <f t="shared" si="330"/>
        <v>0.94125640702358193</v>
      </c>
      <c r="DF92" s="36">
        <f t="shared" si="331"/>
        <v>13203055.660150006</v>
      </c>
      <c r="DG92" s="40">
        <f t="shared" si="332"/>
        <v>0.67294418686472746</v>
      </c>
      <c r="DH92" s="152"/>
      <c r="DI92" s="161" t="s">
        <v>101</v>
      </c>
      <c r="DJ92" s="38">
        <f t="shared" si="333"/>
        <v>26037552.146180011</v>
      </c>
      <c r="DK92" s="36">
        <f t="shared" si="334"/>
        <v>13203055.660150006</v>
      </c>
      <c r="DL92" s="37">
        <f t="shared" si="335"/>
        <v>39240607.806330018</v>
      </c>
      <c r="DM92"/>
    </row>
    <row r="93" spans="1:119" s="19" customFormat="1" ht="15.75">
      <c r="A93" s="26">
        <v>78</v>
      </c>
      <c r="B93" s="26" t="s">
        <v>90</v>
      </c>
      <c r="C93" s="34"/>
      <c r="D93" s="35">
        <f>+'JUL-SEP 2022'!D93+'OCT-DEC 2022'!D93+'JAN-MAR 2023'!D93+'APR-JUN 2023'!D93</f>
        <v>45164574.2432537</v>
      </c>
      <c r="E93" s="39">
        <f t="shared" si="271"/>
        <v>102.53164457008199</v>
      </c>
      <c r="F93" s="36">
        <f>+'JUL-SEP 2022'!F93+'OCT-DEC 2022'!F93+'JAN-MAR 2023'!F93+'APR-JUN 2023'!F93</f>
        <v>28326584.421878118</v>
      </c>
      <c r="G93" s="39">
        <f t="shared" si="272"/>
        <v>227.00675910883788</v>
      </c>
      <c r="H93" s="36">
        <f t="shared" si="273"/>
        <v>73491158.665131822</v>
      </c>
      <c r="I93" s="202">
        <f t="shared" si="274"/>
        <v>130.00910821620519</v>
      </c>
      <c r="J93" s="38">
        <f>+'JUL-SEP 2022'!J93+'OCT-DEC 2022'!J93+'JAN-MAR 2023'!J93+'APR-JUN 2023'!J93</f>
        <v>41230972.874698497</v>
      </c>
      <c r="K93" s="39">
        <f t="shared" si="275"/>
        <v>28.868257201279398</v>
      </c>
      <c r="L93" s="36">
        <f>+'JUL-SEP 2022'!L93+'OCT-DEC 2022'!L93+'JAN-MAR 2023'!L93+'APR-JUN 2023'!L93</f>
        <v>69773132.814829886</v>
      </c>
      <c r="M93" s="39">
        <f t="shared" si="276"/>
        <v>55.383633958025491</v>
      </c>
      <c r="N93" s="36">
        <f t="shared" si="277"/>
        <v>111004105.68952838</v>
      </c>
      <c r="O93" s="40">
        <f t="shared" si="278"/>
        <v>41.295233139995105</v>
      </c>
      <c r="P93" s="116">
        <f t="shared" si="279"/>
        <v>86395547.117952198</v>
      </c>
      <c r="Q93" s="117">
        <f t="shared" si="280"/>
        <v>98099717.236708</v>
      </c>
      <c r="R93" s="118">
        <f t="shared" si="281"/>
        <v>184495264.35466021</v>
      </c>
      <c r="S93" s="32"/>
      <c r="T93" s="38">
        <f>+'JUL-SEP 2022'!T93+'OCT-DEC 2022'!T93+'JAN-MAR 2023'!T93+'APR-JUN 2023'!T93</f>
        <v>3604539.1699999995</v>
      </c>
      <c r="U93" s="39">
        <f t="shared" si="282"/>
        <v>4.5720544784591279</v>
      </c>
      <c r="V93" s="36">
        <f>+'JUL-SEP 2022'!V93+'OCT-DEC 2022'!V93+'JAN-MAR 2023'!V93+'APR-JUN 2023'!V93</f>
        <v>1055564.3999999999</v>
      </c>
      <c r="W93" s="39">
        <f t="shared" si="283"/>
        <v>4.4640671916365697</v>
      </c>
      <c r="X93" s="36">
        <f t="shared" si="284"/>
        <v>4660103.5699999994</v>
      </c>
      <c r="Y93" s="40">
        <f t="shared" si="285"/>
        <v>4.5471389959242527</v>
      </c>
      <c r="Z93" s="244">
        <f>+'OCT-DEC 2022'!Z93+'JUL-SEP 2022'!Z93+'JAN-MAR 2023'!Z93+'APR-JUN 2023'!Z93</f>
        <v>4017962.02</v>
      </c>
      <c r="AA93" s="39">
        <f t="shared" si="286"/>
        <v>0.97434523769107584</v>
      </c>
      <c r="AB93" s="36">
        <f>+'OCT-DEC 2022'!AB93+'JUL-SEP 2022'!AB93+'JAN-MAR 2023'!AB93+'APR-JUN 2023'!AB93</f>
        <v>2129198.5299999998</v>
      </c>
      <c r="AC93" s="39">
        <f t="shared" si="287"/>
        <v>1.1679077093371246</v>
      </c>
      <c r="AD93" s="36">
        <f t="shared" si="288"/>
        <v>6147160.5499999998</v>
      </c>
      <c r="AE93" s="40">
        <f t="shared" si="289"/>
        <v>1.0336845140044029</v>
      </c>
      <c r="AF93" s="116">
        <f t="shared" si="290"/>
        <v>7622501.1899999995</v>
      </c>
      <c r="AG93" s="117">
        <f t="shared" si="291"/>
        <v>3184762.9299999997</v>
      </c>
      <c r="AH93" s="118">
        <f t="shared" si="292"/>
        <v>10807264.119999999</v>
      </c>
      <c r="AI93" s="32"/>
      <c r="AJ93" s="35">
        <f>+'OCT-DEC 2022'!AJ93+'JUL-SEP 2022'!AJ93+'JAN-MAR 2023'!AJ93+'APR-JUN 2023'!AJ93</f>
        <v>1496477.4474441085</v>
      </c>
      <c r="AK93" s="39">
        <f t="shared" si="293"/>
        <v>6.1793608608873747</v>
      </c>
      <c r="AL93" s="36">
        <f>+'OCT-DEC 2022'!AL93+'JUL-SEP 2022'!AL93+'JAN-MAR 2023'!AL93+'APR-JUN 2023'!AL93</f>
        <v>500877.2504475551</v>
      </c>
      <c r="AM93" s="39">
        <f t="shared" si="294"/>
        <v>4.7102199247642913</v>
      </c>
      <c r="AN93" s="36">
        <f t="shared" si="336"/>
        <v>1997354.6978916638</v>
      </c>
      <c r="AO93" s="40">
        <f t="shared" si="295"/>
        <v>5.7310946854086291</v>
      </c>
      <c r="AP93" s="36">
        <f>+'OCT-DEC 2022'!AP93+'JUL-SEP 2022'!AP93+'JAN-MAR 2023'!AP93+'APR-JUN 2023'!AP93</f>
        <v>249628.64762566151</v>
      </c>
      <c r="AQ93" s="39">
        <f t="shared" si="296"/>
        <v>0.38076486765082912</v>
      </c>
      <c r="AR93" s="36">
        <f>+'OCT-DEC 2022'!AR93+'JUL-SEP 2022'!AR93+'JAN-MAR 2023'!AR93+'APR-JUN 2023'!AR93</f>
        <v>174432.17187161423</v>
      </c>
      <c r="AS93" s="39">
        <f t="shared" si="297"/>
        <v>0.28187973917296522</v>
      </c>
      <c r="AT93" s="36">
        <f t="shared" si="337"/>
        <v>424060.81949727575</v>
      </c>
      <c r="AU93" s="40">
        <f t="shared" si="298"/>
        <v>0.33274923776613824</v>
      </c>
      <c r="AV93" s="116">
        <f t="shared" si="299"/>
        <v>1746106.09506977</v>
      </c>
      <c r="AW93" s="126">
        <f t="shared" si="300"/>
        <v>675309.42231916939</v>
      </c>
      <c r="AX93" s="118">
        <f t="shared" si="301"/>
        <v>2421415.5173889394</v>
      </c>
      <c r="AY93" s="32"/>
      <c r="AZ93" s="35">
        <f>+'OCT-DEC 2022'!AZ93+'JUL-SEP 2022'!AZ93+'JAN-MAR 2023'!AZ93+'APR-JUN 2023'!AZ93</f>
        <v>3298248.6735027828</v>
      </c>
      <c r="BA93" s="39">
        <f t="shared" si="302"/>
        <v>7.4468031137454798</v>
      </c>
      <c r="BB93" s="36">
        <f>+'OCT-DEC 2022'!BB93+'JUL-SEP 2022'!BB93+'JAN-MAR 2023'!BB93+'APR-JUN 2023'!BB93</f>
        <v>929362.53649721912</v>
      </c>
      <c r="BC93" s="39">
        <f t="shared" si="303"/>
        <v>6.7481051429489778</v>
      </c>
      <c r="BD93" s="36">
        <f t="shared" si="338"/>
        <v>4227611.2100000018</v>
      </c>
      <c r="BE93" s="40">
        <v>23.772498938982704</v>
      </c>
      <c r="BF93" s="38">
        <f>+'OCT-DEC 2022'!BF93+'JUL-SEP 2022'!BF93+'JAN-MAR 2023'!BF93+'APR-JUN 2023'!BF93</f>
        <v>3828206.0131541509</v>
      </c>
      <c r="BG93" s="39">
        <v>3.9940927653813429</v>
      </c>
      <c r="BH93" s="36">
        <f>+'OCT-DEC 2022'!BH93+'JUL-SEP 2022'!BH93+'JAN-MAR 2023'!BH93+'APR-JUN 2023'!BH93</f>
        <v>3857801.2368458491</v>
      </c>
      <c r="BI93" s="39">
        <v>7.2615578414889042</v>
      </c>
      <c r="BJ93" s="36">
        <f t="shared" si="339"/>
        <v>7686007.25</v>
      </c>
      <c r="BK93" s="40">
        <v>4.9023269663054494</v>
      </c>
      <c r="BL93" s="116">
        <f t="shared" si="304"/>
        <v>7126454.6866569333</v>
      </c>
      <c r="BM93" s="117">
        <f t="shared" si="305"/>
        <v>4787163.7733430685</v>
      </c>
      <c r="BN93" s="118">
        <f t="shared" si="306"/>
        <v>11913618.460000001</v>
      </c>
      <c r="BO93" s="32"/>
      <c r="BP93" s="35">
        <f>+'OCT-DEC 2022'!BP93+'JUL-SEP 2022'!BP93+'JAN-MAR 2023'!BP93+'APR-JUN 2023'!BP93</f>
        <v>0</v>
      </c>
      <c r="BQ93" s="39">
        <v>19.793790699783635</v>
      </c>
      <c r="BR93" s="36">
        <f>+'OCT-DEC 2022'!BR93+'JUL-SEP 2022'!BR93+'JAN-MAR 2023'!BR93+'APR-JUN 2023'!BR93</f>
        <v>0</v>
      </c>
      <c r="BS93" s="39">
        <v>26.208249573909445</v>
      </c>
      <c r="BT93" s="36">
        <f t="shared" si="340"/>
        <v>0</v>
      </c>
      <c r="BU93" s="40">
        <v>20.584673285208819</v>
      </c>
      <c r="BV93" s="38">
        <f>+'OCT-DEC 2022'!BV93+'JUL-SEP 2022'!BV93+'JAN-MAR 2023'!BV93+'APR-JUN 2023'!BV93</f>
        <v>124944.44</v>
      </c>
      <c r="BW93" s="39">
        <f t="shared" si="307"/>
        <v>9.9214853589045623E-2</v>
      </c>
      <c r="BX93" s="36">
        <f>+'OCT-DEC 2022'!BX93+'JUL-SEP 2022'!BX93+'JAN-MAR 2023'!BX93+'APR-JUN 2023'!BX93</f>
        <v>0</v>
      </c>
      <c r="BY93" s="39">
        <f t="shared" si="308"/>
        <v>0</v>
      </c>
      <c r="BZ93" s="36">
        <f t="shared" si="341"/>
        <v>124944.44</v>
      </c>
      <c r="CA93" s="40">
        <f t="shared" si="309"/>
        <v>5.8803083969551875E-2</v>
      </c>
      <c r="CB93" s="116">
        <f t="shared" si="310"/>
        <v>124944.44</v>
      </c>
      <c r="CC93" s="117">
        <f t="shared" si="311"/>
        <v>0</v>
      </c>
      <c r="CD93" s="118">
        <f t="shared" si="312"/>
        <v>124944.44</v>
      </c>
      <c r="CE93" s="32"/>
      <c r="CF93" s="35">
        <f>+'OCT-DEC 2022'!CF93+'JUL-SEP 2022'!CF93+'JAN-MAR 2023'!CF93+'APR-JUN 2023'!CF93</f>
        <v>4271009.6644860758</v>
      </c>
      <c r="CG93" s="39">
        <f t="shared" si="313"/>
        <v>8.511259636645315</v>
      </c>
      <c r="CH93" s="36">
        <f>+'OCT-DEC 2022'!CH93+'JUL-SEP 2022'!CH93+'JAN-MAR 2023'!CH93+'APR-JUN 2023'!CH93</f>
        <v>946183.6355139243</v>
      </c>
      <c r="CI93" s="39">
        <f t="shared" si="314"/>
        <v>8.9572731581411524</v>
      </c>
      <c r="CJ93" s="36">
        <f t="shared" si="342"/>
        <v>5217193.3</v>
      </c>
      <c r="CK93" s="40">
        <f t="shared" si="315"/>
        <v>8.5888207888844992</v>
      </c>
      <c r="CL93" s="38">
        <f>+'OCT-DEC 2022'!CL93+'JUL-SEP 2022'!CL93+'JAN-MAR 2023'!CL93+'APR-JUN 2023'!CL93</f>
        <v>1923415.4185900826</v>
      </c>
      <c r="CM93" s="39">
        <f t="shared" si="316"/>
        <v>0.76549490659440378</v>
      </c>
      <c r="CN93" s="36">
        <f>+'OCT-DEC 2022'!CN93+'JUL-SEP 2022'!CN93+'JAN-MAR 2023'!CN93+'APR-JUN 2023'!CN93</f>
        <v>1742037.6114099175</v>
      </c>
      <c r="CO93" s="39">
        <f t="shared" si="317"/>
        <v>1.3237045994397685</v>
      </c>
      <c r="CP93" s="36">
        <f t="shared" si="343"/>
        <v>3665453.0300000003</v>
      </c>
      <c r="CQ93" s="40">
        <f t="shared" si="318"/>
        <v>0.95736854917171088</v>
      </c>
      <c r="CR93" s="116">
        <f t="shared" si="319"/>
        <v>6194425.0830761585</v>
      </c>
      <c r="CS93" s="117">
        <f t="shared" si="320"/>
        <v>2688221.2469238415</v>
      </c>
      <c r="CT93" s="118">
        <f t="shared" si="321"/>
        <v>8882646.3300000001</v>
      </c>
      <c r="CU93" s="32"/>
      <c r="CV93" s="38">
        <f t="shared" si="322"/>
        <v>57834849.198686667</v>
      </c>
      <c r="CW93" s="39">
        <f t="shared" si="268"/>
        <v>20.600693055173089</v>
      </c>
      <c r="CX93" s="39">
        <f t="shared" si="323"/>
        <v>31758572.244336817</v>
      </c>
      <c r="CY93" s="39">
        <f t="shared" si="324"/>
        <v>39.688769378308983</v>
      </c>
      <c r="CZ93" s="36">
        <f t="shared" si="325"/>
        <v>89593421.443023488</v>
      </c>
      <c r="DA93" s="40">
        <f t="shared" si="326"/>
        <v>24.834544039640033</v>
      </c>
      <c r="DB93" s="38">
        <f t="shared" si="327"/>
        <v>51375129.414068393</v>
      </c>
      <c r="DC93" s="39">
        <f t="shared" si="328"/>
        <v>4.1259239096152927</v>
      </c>
      <c r="DD93" s="36">
        <f t="shared" si="329"/>
        <v>77676602.364957273</v>
      </c>
      <c r="DE93" s="39">
        <f t="shared" si="330"/>
        <v>10.836504435084661</v>
      </c>
      <c r="DF93" s="36">
        <f t="shared" si="331"/>
        <v>129051731.77902567</v>
      </c>
      <c r="DG93" s="40">
        <f t="shared" si="332"/>
        <v>6.5776146780657179</v>
      </c>
      <c r="DH93" s="152"/>
      <c r="DI93" s="161" t="s">
        <v>90</v>
      </c>
      <c r="DJ93" s="38">
        <f t="shared" si="333"/>
        <v>89593421.443023488</v>
      </c>
      <c r="DK93" s="36">
        <f t="shared" si="334"/>
        <v>129051731.77902567</v>
      </c>
      <c r="DL93" s="37">
        <f t="shared" si="335"/>
        <v>218645153.22204918</v>
      </c>
      <c r="DM93"/>
    </row>
    <row r="94" spans="1:119" s="19" customFormat="1" ht="15.75">
      <c r="A94" s="26">
        <v>79</v>
      </c>
      <c r="B94" s="26" t="s">
        <v>91</v>
      </c>
      <c r="C94" s="34"/>
      <c r="D94" s="35">
        <f>+'JUL-SEP 2022'!D94+'OCT-DEC 2022'!D94+'JAN-MAR 2023'!D94+'APR-JUN 2023'!D94</f>
        <v>209313.66400000002</v>
      </c>
      <c r="E94" s="39">
        <f t="shared" si="271"/>
        <v>0.47517937588253195</v>
      </c>
      <c r="F94" s="36">
        <f>+'JUL-SEP 2022'!F94+'OCT-DEC 2022'!F94+'JAN-MAR 2023'!F94+'APR-JUN 2023'!F94</f>
        <v>36886.991999999998</v>
      </c>
      <c r="G94" s="39">
        <f t="shared" si="272"/>
        <v>0.29560911342089868</v>
      </c>
      <c r="H94" s="36">
        <f t="shared" si="273"/>
        <v>246200.65600000002</v>
      </c>
      <c r="I94" s="202">
        <f t="shared" si="274"/>
        <v>0.4355398432980645</v>
      </c>
      <c r="J94" s="38">
        <f>+'JUL-SEP 2022'!J94+'OCT-DEC 2022'!J94+'JAN-MAR 2023'!J94+'APR-JUN 2023'!J94</f>
        <v>687039.8</v>
      </c>
      <c r="K94" s="39">
        <f t="shared" si="275"/>
        <v>0.48103744032890694</v>
      </c>
      <c r="L94" s="36">
        <f>+'JUL-SEP 2022'!L94+'OCT-DEC 2022'!L94+'JAN-MAR 2023'!L94+'APR-JUN 2023'!L94</f>
        <v>494090.69200000004</v>
      </c>
      <c r="M94" s="39">
        <f t="shared" si="276"/>
        <v>0.39219305374201768</v>
      </c>
      <c r="N94" s="36">
        <f t="shared" si="277"/>
        <v>1181130.4920000001</v>
      </c>
      <c r="O94" s="40">
        <f t="shared" si="278"/>
        <v>0.4393986937052396</v>
      </c>
      <c r="P94" s="116">
        <f t="shared" si="279"/>
        <v>896353.46400000004</v>
      </c>
      <c r="Q94" s="117">
        <f t="shared" si="280"/>
        <v>530977.68400000001</v>
      </c>
      <c r="R94" s="118">
        <f t="shared" si="281"/>
        <v>1427331.148</v>
      </c>
      <c r="S94" s="32"/>
      <c r="T94" s="38">
        <f>+'JUL-SEP 2022'!T94+'OCT-DEC 2022'!T94+'JAN-MAR 2023'!T94+'APR-JUN 2023'!T94</f>
        <v>5907432.2599999998</v>
      </c>
      <c r="U94" s="39">
        <f t="shared" si="282"/>
        <v>7.4930804873253551</v>
      </c>
      <c r="V94" s="36">
        <f>+'JUL-SEP 2022'!V94+'OCT-DEC 2022'!V94+'JAN-MAR 2023'!V94+'APR-JUN 2023'!V94</f>
        <v>0</v>
      </c>
      <c r="W94" s="39">
        <f t="shared" si="283"/>
        <v>0</v>
      </c>
      <c r="X94" s="36">
        <f t="shared" si="284"/>
        <v>5907432.2599999998</v>
      </c>
      <c r="Y94" s="40">
        <f t="shared" si="285"/>
        <v>5.764231457891599</v>
      </c>
      <c r="Z94" s="244">
        <f>+'OCT-DEC 2022'!Z94+'JUL-SEP 2022'!Z94+'JAN-MAR 2023'!Z94+'APR-JUN 2023'!Z94</f>
        <v>32538</v>
      </c>
      <c r="AA94" s="202">
        <f t="shared" si="286"/>
        <v>7.8903795471895032E-3</v>
      </c>
      <c r="AB94" s="36">
        <f>+'OCT-DEC 2022'!AB94+'JUL-SEP 2022'!AB94+'JAN-MAR 2023'!AB94+'APR-JUN 2023'!AB94</f>
        <v>0</v>
      </c>
      <c r="AC94" s="39">
        <f t="shared" si="287"/>
        <v>0</v>
      </c>
      <c r="AD94" s="36">
        <f t="shared" si="288"/>
        <v>32538</v>
      </c>
      <c r="AE94" s="40">
        <f t="shared" si="289"/>
        <v>5.4714736085224366E-3</v>
      </c>
      <c r="AF94" s="116">
        <f t="shared" si="290"/>
        <v>5939970.2599999998</v>
      </c>
      <c r="AG94" s="117">
        <f t="shared" si="291"/>
        <v>0</v>
      </c>
      <c r="AH94" s="118">
        <f t="shared" si="292"/>
        <v>5939970.2599999998</v>
      </c>
      <c r="AI94" s="32"/>
      <c r="AJ94" s="35">
        <f>+'OCT-DEC 2022'!AJ94+'JUL-SEP 2022'!AJ94+'JAN-MAR 2023'!AJ94+'APR-JUN 2023'!AJ94</f>
        <v>4513994.6792151462</v>
      </c>
      <c r="AK94" s="39">
        <f t="shared" si="293"/>
        <v>18.639507126977751</v>
      </c>
      <c r="AL94" s="36">
        <f>+'OCT-DEC 2022'!AL94+'JUL-SEP 2022'!AL94+'JAN-MAR 2023'!AL94+'APR-JUN 2023'!AL94</f>
        <v>1913230.4449013576</v>
      </c>
      <c r="AM94" s="39">
        <f t="shared" si="294"/>
        <v>17.991905510157739</v>
      </c>
      <c r="AN94" s="36">
        <f t="shared" si="336"/>
        <v>6427225.1241165036</v>
      </c>
      <c r="AO94" s="40">
        <f t="shared" si="295"/>
        <v>18.441910087192152</v>
      </c>
      <c r="AP94" s="36">
        <f>+'OCT-DEC 2022'!AP94+'JUL-SEP 2022'!AP94+'JAN-MAR 2023'!AP94+'APR-JUN 2023'!AP94</f>
        <v>1339702.2766642866</v>
      </c>
      <c r="AQ94" s="39">
        <f t="shared" si="296"/>
        <v>2.0434816473089472</v>
      </c>
      <c r="AR94" s="36">
        <f>+'OCT-DEC 2022'!AR94+'JUL-SEP 2022'!AR94+'JAN-MAR 2023'!AR94+'APR-JUN 2023'!AR94</f>
        <v>2214790.1496526999</v>
      </c>
      <c r="AS94" s="39">
        <f t="shared" si="297"/>
        <v>3.5790672271538129</v>
      </c>
      <c r="AT94" s="36">
        <f t="shared" si="337"/>
        <v>3554492.4263169868</v>
      </c>
      <c r="AU94" s="40">
        <f t="shared" si="298"/>
        <v>2.789115596448275</v>
      </c>
      <c r="AV94" s="116">
        <f t="shared" si="299"/>
        <v>5853696.9558794331</v>
      </c>
      <c r="AW94" s="117">
        <f t="shared" si="300"/>
        <v>4128020.5945540573</v>
      </c>
      <c r="AX94" s="118">
        <f t="shared" si="301"/>
        <v>9981717.5504334904</v>
      </c>
      <c r="AY94" s="32"/>
      <c r="AZ94" s="35">
        <f>+'OCT-DEC 2022'!AZ94+'JUL-SEP 2022'!AZ94+'JAN-MAR 2023'!AZ94+'APR-JUN 2023'!AZ94</f>
        <v>3909128.989255616</v>
      </c>
      <c r="BA94" s="39">
        <f t="shared" si="302"/>
        <v>8.8260518871991831</v>
      </c>
      <c r="BB94" s="36">
        <f>+'OCT-DEC 2022'!BB94+'JUL-SEP 2022'!BB94+'JAN-MAR 2023'!BB94+'APR-JUN 2023'!BB94</f>
        <v>1082812.0407443836</v>
      </c>
      <c r="BC94" s="39">
        <f t="shared" si="303"/>
        <v>7.8623026150098285</v>
      </c>
      <c r="BD94" s="36">
        <f t="shared" si="338"/>
        <v>4991941.0299999993</v>
      </c>
      <c r="BE94" s="40">
        <v>32.130631530272424</v>
      </c>
      <c r="BF94" s="38">
        <f>+'OCT-DEC 2022'!BF94+'JUL-SEP 2022'!BF94+'JAN-MAR 2023'!BF94+'APR-JUN 2023'!BF94</f>
        <v>8932848.9060676284</v>
      </c>
      <c r="BG94" s="39">
        <v>3.6499110808011967</v>
      </c>
      <c r="BH94" s="36">
        <f>+'OCT-DEC 2022'!BH94+'JUL-SEP 2022'!BH94+'JAN-MAR 2023'!BH94+'APR-JUN 2023'!BH94</f>
        <v>8976461.5239323713</v>
      </c>
      <c r="BI94" s="39">
        <v>6.6358099289160224</v>
      </c>
      <c r="BJ94" s="36">
        <f t="shared" si="339"/>
        <v>17909310.43</v>
      </c>
      <c r="BK94" s="40">
        <v>4.4798803050134977</v>
      </c>
      <c r="BL94" s="116">
        <f t="shared" si="304"/>
        <v>12841977.895323245</v>
      </c>
      <c r="BM94" s="117">
        <f t="shared" si="305"/>
        <v>10059273.564676754</v>
      </c>
      <c r="BN94" s="118">
        <f t="shared" si="306"/>
        <v>22901251.460000001</v>
      </c>
      <c r="BO94" s="32"/>
      <c r="BP94" s="35">
        <f>+'OCT-DEC 2022'!BP94+'JUL-SEP 2022'!BP94+'JAN-MAR 2023'!BP94+'APR-JUN 2023'!BP94</f>
        <v>2182638.66</v>
      </c>
      <c r="BQ94" s="39">
        <v>5.7633000997654875</v>
      </c>
      <c r="BR94" s="36">
        <f>+'OCT-DEC 2022'!BR94+'JUL-SEP 2022'!BR94+'JAN-MAR 2023'!BR94+'APR-JUN 2023'!BR94</f>
        <v>2836.9900000000002</v>
      </c>
      <c r="BS94" s="39">
        <v>6.8186696761711726E-2</v>
      </c>
      <c r="BT94" s="36">
        <f t="shared" si="340"/>
        <v>2185475.6500000004</v>
      </c>
      <c r="BU94" s="40">
        <v>5.0611105463137038</v>
      </c>
      <c r="BV94" s="38">
        <f>+'OCT-DEC 2022'!BV94+'JUL-SEP 2022'!BV94+'JAN-MAR 2023'!BV94+'APR-JUN 2023'!BV94</f>
        <v>59203.149999999994</v>
      </c>
      <c r="BW94" s="39">
        <f t="shared" si="307"/>
        <v>4.7011550568078944E-2</v>
      </c>
      <c r="BX94" s="36">
        <f>+'OCT-DEC 2022'!BX94+'JUL-SEP 2022'!BX94+'JAN-MAR 2023'!BX94+'APR-JUN 2023'!BX94</f>
        <v>42274.270000000004</v>
      </c>
      <c r="BY94" s="39">
        <f t="shared" si="308"/>
        <v>4.8845899646662715E-2</v>
      </c>
      <c r="BZ94" s="36">
        <f t="shared" si="341"/>
        <v>101477.42</v>
      </c>
      <c r="CA94" s="40">
        <f t="shared" si="309"/>
        <v>4.7758709785513324E-2</v>
      </c>
      <c r="CB94" s="116">
        <f t="shared" si="310"/>
        <v>2241841.81</v>
      </c>
      <c r="CC94" s="117">
        <f t="shared" si="311"/>
        <v>45111.26</v>
      </c>
      <c r="CD94" s="118">
        <f t="shared" si="312"/>
        <v>2286953.0699999998</v>
      </c>
      <c r="CE94" s="32"/>
      <c r="CF94" s="35">
        <f>+'OCT-DEC 2022'!CF94+'JUL-SEP 2022'!CF94+'JAN-MAR 2023'!CF94+'APR-JUN 2023'!CF94</f>
        <v>7186380.913001243</v>
      </c>
      <c r="CG94" s="39">
        <f t="shared" si="313"/>
        <v>14.321005711361625</v>
      </c>
      <c r="CH94" s="36">
        <f>+'OCT-DEC 2022'!CH94+'JUL-SEP 2022'!CH94+'JAN-MAR 2023'!CH94+'APR-JUN 2023'!CH94</f>
        <v>1586895.476998759</v>
      </c>
      <c r="CI94" s="39">
        <f t="shared" si="314"/>
        <v>15.022724688295883</v>
      </c>
      <c r="CJ94" s="36">
        <f t="shared" si="342"/>
        <v>8773276.3900000025</v>
      </c>
      <c r="CK94" s="40">
        <f t="shared" si="315"/>
        <v>14.443033698801532</v>
      </c>
      <c r="CL94" s="38">
        <f>+'OCT-DEC 2022'!CL94+'JUL-SEP 2022'!CL94+'JAN-MAR 2023'!CL94+'APR-JUN 2023'!CL94</f>
        <v>5608049.6606965838</v>
      </c>
      <c r="CM94" s="39">
        <f t="shared" si="316"/>
        <v>2.2319325350623163</v>
      </c>
      <c r="CN94" s="36">
        <f>+'OCT-DEC 2022'!CN94+'JUL-SEP 2022'!CN94+'JAN-MAR 2023'!CN94+'APR-JUN 2023'!CN94</f>
        <v>5529205.1993034147</v>
      </c>
      <c r="CO94" s="39">
        <f t="shared" si="317"/>
        <v>4.2014215454513373</v>
      </c>
      <c r="CP94" s="36">
        <f t="shared" si="343"/>
        <v>11137254.859999999</v>
      </c>
      <c r="CQ94" s="40">
        <f t="shared" si="318"/>
        <v>2.9089057859442233</v>
      </c>
      <c r="CR94" s="116">
        <f t="shared" si="319"/>
        <v>12794430.573697828</v>
      </c>
      <c r="CS94" s="117">
        <f t="shared" si="320"/>
        <v>7116100.6763021741</v>
      </c>
      <c r="CT94" s="118">
        <f t="shared" si="321"/>
        <v>19910531.25</v>
      </c>
      <c r="CU94" s="32"/>
      <c r="CV94" s="38">
        <f t="shared" si="322"/>
        <v>23908889.165472008</v>
      </c>
      <c r="CW94" s="39">
        <f t="shared" si="268"/>
        <v>8.5163131539595511</v>
      </c>
      <c r="CX94" s="39">
        <f t="shared" si="323"/>
        <v>4622661.9446445005</v>
      </c>
      <c r="CY94" s="39">
        <f t="shared" si="324"/>
        <v>5.7769525161067916</v>
      </c>
      <c r="CZ94" s="36">
        <f t="shared" si="325"/>
        <v>28531551.110116508</v>
      </c>
      <c r="DA94" s="40">
        <f t="shared" si="326"/>
        <v>7.9087063665052613</v>
      </c>
      <c r="DB94" s="38">
        <f t="shared" si="327"/>
        <v>16659381.793428499</v>
      </c>
      <c r="DC94" s="39">
        <f t="shared" si="328"/>
        <v>1.3379108227043042</v>
      </c>
      <c r="DD94" s="36">
        <f t="shared" si="329"/>
        <v>17256821.834888484</v>
      </c>
      <c r="DE94" s="39">
        <f t="shared" si="330"/>
        <v>2.4074640323557581</v>
      </c>
      <c r="DF94" s="36">
        <f t="shared" si="331"/>
        <v>33916203.628316984</v>
      </c>
      <c r="DG94" s="40">
        <f t="shared" si="332"/>
        <v>1.7286689278364353</v>
      </c>
      <c r="DH94" s="152"/>
      <c r="DI94" s="161" t="s">
        <v>91</v>
      </c>
      <c r="DJ94" s="38">
        <f t="shared" si="333"/>
        <v>28531551.110116508</v>
      </c>
      <c r="DK94" s="36">
        <f t="shared" si="334"/>
        <v>33916203.628316984</v>
      </c>
      <c r="DL94" s="37">
        <f t="shared" si="335"/>
        <v>62447754.738433495</v>
      </c>
      <c r="DM94"/>
    </row>
    <row r="95" spans="1:119" s="19" customFormat="1" ht="15.75">
      <c r="A95" s="26">
        <v>80</v>
      </c>
      <c r="B95" s="26" t="s">
        <v>175</v>
      </c>
      <c r="C95" s="41"/>
      <c r="D95" s="42">
        <f>SUM(D75:D94)</f>
        <v>70753429.395804152</v>
      </c>
      <c r="E95" s="46">
        <f t="shared" si="271"/>
        <v>160.62291290188776</v>
      </c>
      <c r="F95" s="43">
        <f>SUM(F75:F94)</f>
        <v>31522708.331984125</v>
      </c>
      <c r="G95" s="46">
        <f t="shared" si="272"/>
        <v>252.62021534972013</v>
      </c>
      <c r="H95" s="43">
        <f>SUM(H75:H94)</f>
        <v>102276137.72778828</v>
      </c>
      <c r="I95" s="201">
        <f t="shared" si="274"/>
        <v>180.93100856356844</v>
      </c>
      <c r="J95" s="45">
        <f>SUM(J75:J94)</f>
        <v>49814823.816597164</v>
      </c>
      <c r="K95" s="46">
        <f t="shared" si="275"/>
        <v>34.878321953358991</v>
      </c>
      <c r="L95" s="43">
        <f>SUM(L75:L94)</f>
        <v>83239033.662038192</v>
      </c>
      <c r="M95" s="46">
        <f t="shared" si="276"/>
        <v>66.072426238803473</v>
      </c>
      <c r="N95" s="43">
        <f>SUM(N75:N94)</f>
        <v>133053857.47863534</v>
      </c>
      <c r="O95" s="47">
        <f t="shared" si="278"/>
        <v>49.498079648726474</v>
      </c>
      <c r="P95" s="122">
        <f>SUM(P75:P94)</f>
        <v>120568253.21240132</v>
      </c>
      <c r="Q95" s="128">
        <f>SUM(Q75:Q94)</f>
        <v>114761741.99402231</v>
      </c>
      <c r="R95" s="129">
        <f>SUM(R75:R94)</f>
        <v>235329995.20642364</v>
      </c>
      <c r="S95" s="32"/>
      <c r="T95" s="45">
        <f>SUM(T75:T94)</f>
        <v>56836428.340233825</v>
      </c>
      <c r="U95" s="46">
        <f t="shared" si="282"/>
        <v>72.092224408422055</v>
      </c>
      <c r="V95" s="43">
        <f>SUM(V75:V94)</f>
        <v>16372273.357395319</v>
      </c>
      <c r="W95" s="46">
        <f t="shared" si="283"/>
        <v>69.23966775239289</v>
      </c>
      <c r="X95" s="43">
        <f>SUM(X75:X94)</f>
        <v>73208701.697629169</v>
      </c>
      <c r="Y95" s="47">
        <f t="shared" si="285"/>
        <v>71.43406521548097</v>
      </c>
      <c r="Z95" s="245">
        <f>SUM(Z75:Z94)</f>
        <v>93406111.715495676</v>
      </c>
      <c r="AA95" s="201">
        <f t="shared" si="286"/>
        <v>22.650736783528338</v>
      </c>
      <c r="AB95" s="43">
        <f>SUM(AB75:AB94)</f>
        <v>47860527.360746458</v>
      </c>
      <c r="AC95" s="46">
        <f t="shared" si="287"/>
        <v>26.252450436153634</v>
      </c>
      <c r="AD95" s="43">
        <f>SUM(AD75:AD94)</f>
        <v>141266639.07624215</v>
      </c>
      <c r="AE95" s="47">
        <f t="shared" si="289"/>
        <v>23.754892355717107</v>
      </c>
      <c r="AF95" s="122">
        <f>SUM(AF75:AF94)</f>
        <v>150242540.05572951</v>
      </c>
      <c r="AG95" s="128">
        <f>SUM(AG75:AG94)</f>
        <v>64232800.718141772</v>
      </c>
      <c r="AH95" s="129">
        <f>SUM(AH75:AH94)</f>
        <v>214475340.77387127</v>
      </c>
      <c r="AI95" s="32"/>
      <c r="AJ95" s="42">
        <f>SUM(AJ75:AJ94)</f>
        <v>35977091.03990943</v>
      </c>
      <c r="AK95" s="46">
        <f t="shared" si="293"/>
        <v>148.55915713283835</v>
      </c>
      <c r="AL95" s="43">
        <f>SUM(AL75:AL94)</f>
        <v>15231457.498831075</v>
      </c>
      <c r="AM95" s="46">
        <f t="shared" si="294"/>
        <v>143.23572198595309</v>
      </c>
      <c r="AN95" s="43">
        <f>SUM(AN75:AN94)</f>
        <v>51208548.538740493</v>
      </c>
      <c r="AO95" s="47">
        <f t="shared" si="295"/>
        <v>146.93486374135429</v>
      </c>
      <c r="AP95" s="45">
        <f>SUM(AP75:AP94)</f>
        <v>12782883.609848499</v>
      </c>
      <c r="AQ95" s="39">
        <f t="shared" si="296"/>
        <v>19.498054538991809</v>
      </c>
      <c r="AR95" s="43">
        <f>SUM(AR75:AR94)</f>
        <v>19587884.316626608</v>
      </c>
      <c r="AS95" s="46">
        <f t="shared" si="297"/>
        <v>31.653723409376639</v>
      </c>
      <c r="AT95" s="43">
        <f>SUM(AT75:AT94)</f>
        <v>32370767.926475108</v>
      </c>
      <c r="AU95" s="47">
        <f t="shared" si="298"/>
        <v>25.40047997409566</v>
      </c>
      <c r="AV95" s="122">
        <f>SUM(AV75:AV94)</f>
        <v>48759974.649757937</v>
      </c>
      <c r="AW95" s="128">
        <f>SUM(AW75:AW94)</f>
        <v>34819341.815457679</v>
      </c>
      <c r="AX95" s="129">
        <f>SUM(AX75:AX94)</f>
        <v>83579316.465215594</v>
      </c>
      <c r="AY95" s="32"/>
      <c r="AZ95" s="42">
        <f>SUM(AZ75:AZ94)</f>
        <v>54601087.669553049</v>
      </c>
      <c r="BA95" s="46">
        <f t="shared" si="302"/>
        <v>123.27862145084995</v>
      </c>
      <c r="BB95" s="43">
        <f>SUM(BB75:BB94)</f>
        <v>14839696.692010742</v>
      </c>
      <c r="BC95" s="46">
        <f t="shared" si="303"/>
        <v>107.75109780580257</v>
      </c>
      <c r="BD95" s="43">
        <f>SUM(BD75:BD94)</f>
        <v>69440784.361563787</v>
      </c>
      <c r="BE95" s="47">
        <v>117.68303633119864</v>
      </c>
      <c r="BF95" s="45">
        <f>SUM(BF75:BF94)</f>
        <v>56587206.281045258</v>
      </c>
      <c r="BG95" s="46">
        <v>18.16039386232784</v>
      </c>
      <c r="BH95" s="43">
        <f>SUM(BH75:BH94)</f>
        <v>57819321.578420639</v>
      </c>
      <c r="BI95" s="46">
        <v>33.062994106689345</v>
      </c>
      <c r="BJ95" s="43">
        <f>SUM(BJ75:BJ94)</f>
        <v>114406527.8594659</v>
      </c>
      <c r="BK95" s="47">
        <v>22.302764449117095</v>
      </c>
      <c r="BL95" s="122">
        <f>SUM(BL75:BL94)</f>
        <v>111188293.95059831</v>
      </c>
      <c r="BM95" s="128">
        <f>SUM(BM75:BM94)</f>
        <v>72659018.270431384</v>
      </c>
      <c r="BN95" s="129">
        <f>SUM(BN75:BN94)</f>
        <v>183847312.2210297</v>
      </c>
      <c r="BO95" s="32"/>
      <c r="BP95" s="42">
        <f>SUM(BP75:BP94)</f>
        <v>26123808.219999995</v>
      </c>
      <c r="BQ95" s="46">
        <v>87.633255633323415</v>
      </c>
      <c r="BR95" s="43">
        <f>SUM(BR75:BR94)</f>
        <v>3453473.5900000008</v>
      </c>
      <c r="BS95" s="46">
        <v>90.93074679215789</v>
      </c>
      <c r="BT95" s="43">
        <f>SUM(BT75:BT94)</f>
        <v>29577281.809999995</v>
      </c>
      <c r="BU95" s="47">
        <v>88.039825912171949</v>
      </c>
      <c r="BV95" s="45">
        <f>SUM(BV75:BV94)</f>
        <v>29167725.823359028</v>
      </c>
      <c r="BW95" s="46">
        <f t="shared" si="307"/>
        <v>23.161267897074818</v>
      </c>
      <c r="BX95" s="43">
        <f>SUM(BX75:BX94)</f>
        <v>37019955.47041098</v>
      </c>
      <c r="BY95" s="46">
        <f t="shared" si="308"/>
        <v>42.7747901934585</v>
      </c>
      <c r="BZ95" s="43">
        <f>SUM(BZ75:BZ94)</f>
        <v>66187681.293770008</v>
      </c>
      <c r="CA95" s="47">
        <f t="shared" si="309"/>
        <v>31.150163871777693</v>
      </c>
      <c r="CB95" s="122">
        <f>SUM(CB75:CB94)</f>
        <v>55291534.043359026</v>
      </c>
      <c r="CC95" s="128">
        <f>SUM(CC75:CC94)</f>
        <v>40473429.060410976</v>
      </c>
      <c r="CD95" s="129">
        <f>SUM(CD75:CD94)</f>
        <v>95764963.103769973</v>
      </c>
      <c r="CE95" s="32"/>
      <c r="CF95" s="42">
        <f>SUM(CF75:CF94)</f>
        <v>46744899.995758072</v>
      </c>
      <c r="CG95" s="46">
        <f t="shared" si="313"/>
        <v>93.153144527194854</v>
      </c>
      <c r="CH95" s="43">
        <f>SUM(CH75:CH94)</f>
        <v>10440267.807780929</v>
      </c>
      <c r="CI95" s="46">
        <f t="shared" si="314"/>
        <v>98.835286395169391</v>
      </c>
      <c r="CJ95" s="43">
        <f>SUM(CJ75:CJ94)</f>
        <v>57185167.803538986</v>
      </c>
      <c r="CK95" s="47">
        <f t="shared" si="315"/>
        <v>94.14126136497265</v>
      </c>
      <c r="CL95" s="45">
        <f>SUM(CL75:CL94)</f>
        <v>50720100.877997227</v>
      </c>
      <c r="CM95" s="46">
        <f t="shared" si="316"/>
        <v>20.185955934845193</v>
      </c>
      <c r="CN95" s="43">
        <f>SUM(CN75:CN94)</f>
        <v>49421608.411550283</v>
      </c>
      <c r="CO95" s="46">
        <f t="shared" si="317"/>
        <v>37.553500531560239</v>
      </c>
      <c r="CP95" s="43">
        <f>SUM(CP75:CP94)</f>
        <v>100141709.28954749</v>
      </c>
      <c r="CQ95" s="47">
        <f t="shared" si="318"/>
        <v>26.155709034991869</v>
      </c>
      <c r="CR95" s="122">
        <f>SUM(CR75:CR94)</f>
        <v>97465000.873755276</v>
      </c>
      <c r="CS95" s="128">
        <f>SUM(CS75:CS94)</f>
        <v>59861876.219331197</v>
      </c>
      <c r="CT95" s="129">
        <f>SUM(CT75:CT94)</f>
        <v>157326877.09308651</v>
      </c>
      <c r="CU95" s="32"/>
      <c r="CV95" s="45">
        <f>SUM(CV75:CV94)</f>
        <v>291036744.66125852</v>
      </c>
      <c r="CW95" s="46">
        <f t="shared" si="268"/>
        <v>103.66688471765775</v>
      </c>
      <c r="CX95" s="46">
        <f>SUM(CX75:CX94)</f>
        <v>91859877.278002203</v>
      </c>
      <c r="CY95" s="46">
        <f t="shared" si="324"/>
        <v>114.79752478660353</v>
      </c>
      <c r="CZ95" s="43">
        <f t="shared" si="325"/>
        <v>382896621.93926072</v>
      </c>
      <c r="DA95" s="47">
        <f t="shared" si="326"/>
        <v>106.13572812628004</v>
      </c>
      <c r="DB95" s="45">
        <f>SUM(DB75:DB94)</f>
        <v>292478852.12434286</v>
      </c>
      <c r="DC95" s="46">
        <f t="shared" si="328"/>
        <v>23.488904121499118</v>
      </c>
      <c r="DD95" s="43">
        <f>SUM(DD75:DD94)</f>
        <v>294948330.79979312</v>
      </c>
      <c r="DE95" s="46">
        <f t="shared" si="330"/>
        <v>41.147640312788724</v>
      </c>
      <c r="DF95" s="43">
        <f>SUM(DF75:DF94)</f>
        <v>587427182.92413604</v>
      </c>
      <c r="DG95" s="47">
        <f t="shared" si="332"/>
        <v>29.940471215935855</v>
      </c>
      <c r="DH95" s="153"/>
      <c r="DI95" s="161" t="s">
        <v>175</v>
      </c>
      <c r="DJ95" s="45">
        <f t="shared" ref="DJ95:DK95" si="344">SUM(DJ75:DJ94)</f>
        <v>382896621.93926072</v>
      </c>
      <c r="DK95" s="43">
        <f t="shared" si="344"/>
        <v>587427182.92413604</v>
      </c>
      <c r="DL95" s="44">
        <f>SUM(DL75:DL94)</f>
        <v>970323804.86339676</v>
      </c>
      <c r="DM95"/>
      <c r="DO95" s="48"/>
    </row>
    <row r="96" spans="1:119" s="19" customFormat="1" ht="15.75">
      <c r="A96" s="26">
        <v>81</v>
      </c>
      <c r="B96" s="25" t="s">
        <v>176</v>
      </c>
      <c r="C96" s="41"/>
      <c r="D96" s="42">
        <f>+D73+D95</f>
        <v>102190512</v>
      </c>
      <c r="E96" s="46">
        <f t="shared" si="271"/>
        <v>231.99070134894006</v>
      </c>
      <c r="F96" s="43">
        <f>+F73+F95</f>
        <v>32533457.999999996</v>
      </c>
      <c r="G96" s="46">
        <f t="shared" si="272"/>
        <v>260.72027439635201</v>
      </c>
      <c r="H96" s="43">
        <f>+H73+H95</f>
        <v>134723970</v>
      </c>
      <c r="I96" s="201">
        <f t="shared" si="274"/>
        <v>238.33265814812916</v>
      </c>
      <c r="J96" s="45">
        <f>+J73+J95</f>
        <v>54516742</v>
      </c>
      <c r="K96" s="46">
        <f t="shared" si="275"/>
        <v>38.170414620450536</v>
      </c>
      <c r="L96" s="43">
        <f>+L73+L95</f>
        <v>87688673</v>
      </c>
      <c r="M96" s="46">
        <f t="shared" si="276"/>
        <v>69.604404614963315</v>
      </c>
      <c r="N96" s="43">
        <f>+N73+N95</f>
        <v>142205414.99999997</v>
      </c>
      <c r="O96" s="47">
        <f t="shared" si="278"/>
        <v>52.902599680587592</v>
      </c>
      <c r="P96" s="122">
        <f>+P73+P95</f>
        <v>156707254</v>
      </c>
      <c r="Q96" s="128">
        <f>+Q73+Q95</f>
        <v>120222130.99999999</v>
      </c>
      <c r="R96" s="129">
        <f>+R73+R95</f>
        <v>276929385</v>
      </c>
      <c r="S96" s="32"/>
      <c r="T96" s="45">
        <f>+T73+T95</f>
        <v>98753892.602432042</v>
      </c>
      <c r="U96" s="46">
        <f t="shared" si="282"/>
        <v>125.26099888053685</v>
      </c>
      <c r="V96" s="43">
        <f>+V73+V95</f>
        <v>28631103.425760482</v>
      </c>
      <c r="W96" s="46">
        <f t="shared" si="283"/>
        <v>121.08325125713861</v>
      </c>
      <c r="X96" s="43">
        <f>+X73+X95</f>
        <v>127384996.02819256</v>
      </c>
      <c r="Y96" s="47">
        <f t="shared" si="285"/>
        <v>124.29708358079488</v>
      </c>
      <c r="Z96" s="245">
        <f>+Z73+Z95</f>
        <v>112257417.82596898</v>
      </c>
      <c r="AA96" s="201">
        <f t="shared" si="286"/>
        <v>27.222129007140332</v>
      </c>
      <c r="AB96" s="43">
        <f>+AB73+AB95</f>
        <v>56792705.963339619</v>
      </c>
      <c r="AC96" s="46">
        <f>+AB96/$AB$111</f>
        <v>31.151927917544089</v>
      </c>
      <c r="AD96" s="43">
        <f>+AD73+AD95</f>
        <v>169050123.78930861</v>
      </c>
      <c r="AE96" s="47">
        <f t="shared" si="289"/>
        <v>28.426863692625638</v>
      </c>
      <c r="AF96" s="122">
        <f>+AF73+AF95</f>
        <v>211011310.42840105</v>
      </c>
      <c r="AG96" s="128">
        <f>+AG73+AG95</f>
        <v>85423809.38910009</v>
      </c>
      <c r="AH96" s="129">
        <f>+AH73+AH95</f>
        <v>296435119.81750113</v>
      </c>
      <c r="AI96" s="32"/>
      <c r="AJ96" s="42">
        <f>+AJ73+AJ95</f>
        <v>50234780.834667817</v>
      </c>
      <c r="AK96" s="46">
        <f t="shared" si="293"/>
        <v>207.43302151006537</v>
      </c>
      <c r="AL96" s="43">
        <f>+AL73+AL95</f>
        <v>21315875.912105352</v>
      </c>
      <c r="AM96" s="46">
        <f t="shared" si="294"/>
        <v>200.45323149591636</v>
      </c>
      <c r="AN96" s="43">
        <f>+AN73+AN95</f>
        <v>71550656.746773154</v>
      </c>
      <c r="AO96" s="47">
        <f t="shared" si="295"/>
        <v>205.30333898719999</v>
      </c>
      <c r="AP96" s="45">
        <f>+AP73+AP95</f>
        <v>15897748.544695638</v>
      </c>
      <c r="AQ96" s="39">
        <f t="shared" si="296"/>
        <v>24.249236528511819</v>
      </c>
      <c r="AR96" s="43">
        <f>+AR73+AR95</f>
        <v>23350958.081335425</v>
      </c>
      <c r="AS96" s="46">
        <f t="shared" si="297"/>
        <v>37.734793431628454</v>
      </c>
      <c r="AT96" s="43">
        <f>+AT73+AT95</f>
        <v>39248706.626031063</v>
      </c>
      <c r="AU96" s="47">
        <f t="shared" si="298"/>
        <v>30.797415400463603</v>
      </c>
      <c r="AV96" s="122">
        <f>+AV73+AV95</f>
        <v>66132529.379363462</v>
      </c>
      <c r="AW96" s="128">
        <f>+AW73+AW95</f>
        <v>44666833.993440777</v>
      </c>
      <c r="AX96" s="129">
        <f>+AX73+AX95</f>
        <v>110799363.37280422</v>
      </c>
      <c r="AY96" s="32"/>
      <c r="AZ96" s="42">
        <f>+AZ73+AZ95</f>
        <v>83435191.734911799</v>
      </c>
      <c r="BA96" s="46">
        <f t="shared" si="302"/>
        <v>188.38041248952786</v>
      </c>
      <c r="BB96" s="43">
        <f>+BB73+BB95</f>
        <v>22933880.290031571</v>
      </c>
      <c r="BC96" s="46">
        <f t="shared" si="303"/>
        <v>166.52299770575195</v>
      </c>
      <c r="BD96" s="43">
        <f>+BD73+BD95</f>
        <v>106369072.02494337</v>
      </c>
      <c r="BE96" s="47">
        <v>167.47050048318866</v>
      </c>
      <c r="BF96" s="45">
        <f>+BF73+BF95</f>
        <v>75254874.877841741</v>
      </c>
      <c r="BG96" s="46">
        <v>22.537811751383561</v>
      </c>
      <c r="BH96" s="43">
        <f>+BH73+BH95</f>
        <v>76684951.677700028</v>
      </c>
      <c r="BI96" s="46">
        <v>41.021465545624856</v>
      </c>
      <c r="BJ96" s="43">
        <f>+BJ73+BJ95</f>
        <v>151939826.55554178</v>
      </c>
      <c r="BK96" s="47">
        <v>27.675582513410813</v>
      </c>
      <c r="BL96" s="122">
        <f>+BL73+BL95</f>
        <v>158690066.61275357</v>
      </c>
      <c r="BM96" s="128">
        <f>+BM73+BM95</f>
        <v>99618831.96773161</v>
      </c>
      <c r="BN96" s="129">
        <f>+BN73+BN95</f>
        <v>258308898.58048517</v>
      </c>
      <c r="BO96" s="32"/>
      <c r="BP96" s="42">
        <f>+BP73+BP95</f>
        <v>41561498.539999999</v>
      </c>
      <c r="BQ96" s="46">
        <v>149.24233863302541</v>
      </c>
      <c r="BR96" s="43">
        <f>+BR73+BR95</f>
        <v>5445358.7000000011</v>
      </c>
      <c r="BS96" s="46">
        <v>155.04637210884681</v>
      </c>
      <c r="BT96" s="43">
        <f>+BT73+BT95</f>
        <v>47006857.239999995</v>
      </c>
      <c r="BU96" s="47">
        <v>149.9579576885576</v>
      </c>
      <c r="BV96" s="45">
        <f>+BV73+BV95</f>
        <v>34125593.553359032</v>
      </c>
      <c r="BW96" s="46">
        <f t="shared" si="307"/>
        <v>27.098170739216531</v>
      </c>
      <c r="BX96" s="43">
        <f>+BX73+BX95</f>
        <v>43265343.190410979</v>
      </c>
      <c r="BY96" s="46">
        <f t="shared" si="308"/>
        <v>49.991037377043682</v>
      </c>
      <c r="BZ96" s="43">
        <f>+BZ73+BZ95</f>
        <v>77390936.743770003</v>
      </c>
      <c r="CA96" s="47">
        <f t="shared" si="309"/>
        <v>36.422795218628252</v>
      </c>
      <c r="CB96" s="122">
        <f>+CB73+CB95</f>
        <v>75687092.093359023</v>
      </c>
      <c r="CC96" s="128">
        <f>+CC73+CC95</f>
        <v>48710701.890410975</v>
      </c>
      <c r="CD96" s="129">
        <f>+CD73+CD95</f>
        <v>124397793.98376998</v>
      </c>
      <c r="CE96" s="32"/>
      <c r="CF96" s="42">
        <f>+CF73+CF95</f>
        <v>84002103.229111746</v>
      </c>
      <c r="CG96" s="46">
        <f t="shared" si="313"/>
        <v>167.39922565670017</v>
      </c>
      <c r="CH96" s="43">
        <f>+CH73+CH95</f>
        <v>18766405.175312247</v>
      </c>
      <c r="CI96" s="46">
        <f t="shared" si="314"/>
        <v>177.6566525168484</v>
      </c>
      <c r="CJ96" s="43">
        <f>+CJ73+CJ95</f>
        <v>102768508.40442398</v>
      </c>
      <c r="CK96" s="47">
        <f t="shared" si="315"/>
        <v>169.18297840844195</v>
      </c>
      <c r="CL96" s="45">
        <f>+CL73+CL95</f>
        <v>66735207.392414883</v>
      </c>
      <c r="CM96" s="46">
        <f t="shared" si="316"/>
        <v>26.559764913843662</v>
      </c>
      <c r="CN96" s="43">
        <f>+CN73+CN95</f>
        <v>65479909.932377115</v>
      </c>
      <c r="CO96" s="46">
        <f t="shared" si="317"/>
        <v>49.755560603676138</v>
      </c>
      <c r="CP96" s="43">
        <f>+CP73+CP95</f>
        <v>132215117.32479197</v>
      </c>
      <c r="CQ96" s="47">
        <f t="shared" si="318"/>
        <v>34.532865109938022</v>
      </c>
      <c r="CR96" s="122">
        <f>+CR73+CR95</f>
        <v>150737310.6215266</v>
      </c>
      <c r="CS96" s="128">
        <f>+CS73+CS95</f>
        <v>84246315.107689351</v>
      </c>
      <c r="CT96" s="129">
        <f>+CT73+CT95</f>
        <v>234983625.72921598</v>
      </c>
      <c r="CU96" s="32"/>
      <c r="CV96" s="45">
        <f>+CV73+CV95</f>
        <v>460177978.94112337</v>
      </c>
      <c r="CW96" s="46">
        <f t="shared" si="268"/>
        <v>163.91475773280416</v>
      </c>
      <c r="CX96" s="46">
        <f>+CX73+CX95</f>
        <v>129626081.50320965</v>
      </c>
      <c r="CY96" s="46">
        <f t="shared" si="324"/>
        <v>161.99404729575568</v>
      </c>
      <c r="CZ96" s="43">
        <f t="shared" si="325"/>
        <v>589804060.44433308</v>
      </c>
      <c r="DA96" s="47">
        <f t="shared" si="326"/>
        <v>163.48873252014735</v>
      </c>
      <c r="DB96" s="45">
        <f>+DB73+DB95</f>
        <v>358787584.19428027</v>
      </c>
      <c r="DC96" s="46">
        <f t="shared" si="328"/>
        <v>28.814141959025839</v>
      </c>
      <c r="DD96" s="43">
        <f>+DD73+DD95</f>
        <v>353262541.84516311</v>
      </c>
      <c r="DE96" s="46">
        <f t="shared" si="330"/>
        <v>49.282937009374123</v>
      </c>
      <c r="DF96" s="43">
        <f>+DF73+DF95</f>
        <v>712050126.03944349</v>
      </c>
      <c r="DG96" s="47">
        <f t="shared" si="332"/>
        <v>36.292355755250668</v>
      </c>
      <c r="DH96" s="153"/>
      <c r="DI96" s="160" t="s">
        <v>176</v>
      </c>
      <c r="DJ96" s="45">
        <f>+DJ73+DJ95</f>
        <v>589804060.44433308</v>
      </c>
      <c r="DK96" s="43">
        <f t="shared" ref="DK96:DL96" si="345">+DK73+DK95</f>
        <v>712050126.03944349</v>
      </c>
      <c r="DL96" s="44">
        <f t="shared" si="345"/>
        <v>1301854186.4837766</v>
      </c>
      <c r="DM96"/>
      <c r="DO96" s="48"/>
    </row>
    <row r="97" spans="1:119" s="19" customFormat="1" ht="15.75">
      <c r="A97" s="26"/>
      <c r="B97" s="25"/>
      <c r="C97" s="34"/>
      <c r="D97" s="35"/>
      <c r="E97" s="39"/>
      <c r="F97" s="39"/>
      <c r="G97" s="39"/>
      <c r="H97" s="39"/>
      <c r="I97" s="202"/>
      <c r="J97" s="38"/>
      <c r="K97" s="39"/>
      <c r="L97" s="39"/>
      <c r="M97" s="39"/>
      <c r="N97" s="39"/>
      <c r="O97" s="40"/>
      <c r="P97" s="125"/>
      <c r="Q97" s="126"/>
      <c r="R97" s="127"/>
      <c r="S97" s="32"/>
      <c r="T97" s="38"/>
      <c r="U97" s="39"/>
      <c r="V97" s="39"/>
      <c r="W97" s="39"/>
      <c r="X97" s="39"/>
      <c r="Y97" s="40"/>
      <c r="Z97" s="244"/>
      <c r="AA97" s="202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75">
      <c r="A98" s="26">
        <v>82</v>
      </c>
      <c r="B98" s="52" t="s">
        <v>54</v>
      </c>
      <c r="C98" s="34"/>
      <c r="D98" s="35">
        <f>+'JUL-SEP 2022'!D98+'OCT-DEC 2022'!D98+'JAN-MAR 2023'!D98+'APR-JUN 2023'!D98</f>
        <v>0</v>
      </c>
      <c r="E98" s="39">
        <f t="shared" ref="E98:E102" si="346">+D98/$D$111</f>
        <v>0</v>
      </c>
      <c r="F98" s="36">
        <f>+'JUL-SEP 2022'!F98+'OCT-DEC 2022'!F98+'JAN-MAR 2023'!F98+'APR-JUN 2023'!F98</f>
        <v>0</v>
      </c>
      <c r="G98" s="39">
        <f t="shared" ref="G98:G102" si="347">+F98/$F$111</f>
        <v>0</v>
      </c>
      <c r="H98" s="36">
        <f t="shared" ref="H98:H100" si="348">+D98+F98</f>
        <v>0</v>
      </c>
      <c r="I98" s="202">
        <f t="shared" ref="I98:I102" si="349">+H98/$H$111</f>
        <v>0</v>
      </c>
      <c r="J98" s="38">
        <f>+'JUL-SEP 2022'!J98+'OCT-DEC 2022'!J98+'JAN-MAR 2023'!J98+'APR-JUN 2023'!J98</f>
        <v>0</v>
      </c>
      <c r="K98" s="39">
        <f t="shared" ref="K98:K102" si="350">+J98/$J$111</f>
        <v>0</v>
      </c>
      <c r="L98" s="36">
        <f>+'JUL-SEP 2022'!L98+'OCT-DEC 2022'!L98+'JAN-MAR 2023'!L98+'APR-JUN 2023'!L98</f>
        <v>0</v>
      </c>
      <c r="M98" s="39">
        <f t="shared" ref="M98:M102" si="351">+L98/$L$111</f>
        <v>0</v>
      </c>
      <c r="N98" s="36">
        <f t="shared" ref="N98:N100" si="352">+J98+L98</f>
        <v>0</v>
      </c>
      <c r="O98" s="40">
        <f t="shared" ref="O98:O102" si="353">+N98/$N$111</f>
        <v>0</v>
      </c>
      <c r="P98" s="116">
        <f t="shared" ref="P98:P100" si="354">+D98+J98</f>
        <v>0</v>
      </c>
      <c r="Q98" s="117">
        <f t="shared" ref="Q98:Q100" si="355">+F98+L98</f>
        <v>0</v>
      </c>
      <c r="R98" s="118">
        <f t="shared" ref="R98:R100" si="356">+P98+Q98</f>
        <v>0</v>
      </c>
      <c r="S98" s="32"/>
      <c r="T98" s="38">
        <f>+'JUL-SEP 2022'!T98+'OCT-DEC 2022'!T98+'JAN-MAR 2023'!T98+'APR-JUN 2023'!T98</f>
        <v>129933.48000000003</v>
      </c>
      <c r="U98" s="39">
        <f t="shared" ref="U98:U102" si="357">+T98/$T$111</f>
        <v>0.16480968054947776</v>
      </c>
      <c r="V98" s="36">
        <f>+'JUL-SEP 2022'!V98+'OCT-DEC 2022'!V98+'JAN-MAR 2023'!V98+'APR-JUN 2023'!V98</f>
        <v>34962.879999999997</v>
      </c>
      <c r="W98" s="39">
        <f t="shared" ref="W98:W102" si="358">+V98/$V$111</f>
        <v>0.14786084632366001</v>
      </c>
      <c r="X98" s="36">
        <f t="shared" ref="X98:X100" si="359">+T98+V98</f>
        <v>164896.36000000002</v>
      </c>
      <c r="Y98" s="40">
        <f t="shared" ref="Y98:Y102" si="360">+X98/$X$111</f>
        <v>0.1608991426003788</v>
      </c>
      <c r="Z98" s="244">
        <f>+'OCT-DEC 2022'!Z98+'JUL-SEP 2022'!Z98+'JAN-MAR 2023'!Z98+'APR-JUN 2023'!Z98</f>
        <v>11845182.489999998</v>
      </c>
      <c r="AA98" s="202">
        <f t="shared" ref="AA98:AA102" si="361">+Z98/$Z$111</f>
        <v>2.8724256454552592</v>
      </c>
      <c r="AB98" s="36">
        <f>+'OCT-DEC 2022'!AB98+'JUL-SEP 2022'!AB98+'JAN-MAR 2023'!AB98+'APR-JUN 2023'!AB98</f>
        <v>452605.83</v>
      </c>
      <c r="AC98" s="39">
        <f t="shared" ref="AC98:AC102" si="362">+AB98/$AB$111</f>
        <v>0.24826329283062584</v>
      </c>
      <c r="AD98" s="36">
        <f t="shared" ref="AD98:AD100" si="363">+Z98+AB98</f>
        <v>12297788.319999998</v>
      </c>
      <c r="AE98" s="40">
        <f t="shared" ref="AE98:AE102" si="364">+AD98/$AD$111</f>
        <v>2.06795206331291</v>
      </c>
      <c r="AF98" s="116">
        <f t="shared" ref="AF98:AF100" si="365">+T98+Z98</f>
        <v>11975115.969999999</v>
      </c>
      <c r="AG98" s="117">
        <f t="shared" ref="AG98:AG100" si="366">+V98+AB98</f>
        <v>487568.71</v>
      </c>
      <c r="AH98" s="118">
        <f t="shared" ref="AH98:AH100" si="367">+AF98+AG98</f>
        <v>12462684.68</v>
      </c>
      <c r="AI98" s="32"/>
      <c r="AJ98" s="35">
        <f>+'OCT-DEC 2022'!AJ98+'JUL-SEP 2022'!AJ98+'JAN-MAR 2023'!AJ98+'APR-JUN 2023'!AJ98</f>
        <v>0</v>
      </c>
      <c r="AK98" s="39">
        <f t="shared" ref="AK98:AK102" si="368">+AJ98/$AJ$111</f>
        <v>0</v>
      </c>
      <c r="AL98" s="36">
        <f>+'OCT-DEC 2022'!AL98+'JUL-SEP 2022'!AL98+'JAN-MAR 2023'!AL98+'APR-JUN 2023'!AL98</f>
        <v>0</v>
      </c>
      <c r="AM98" s="39">
        <f t="shared" ref="AM98:AM102" si="369">+AL98/$AL$111</f>
        <v>0</v>
      </c>
      <c r="AN98" s="36">
        <f>+AJ98+AL98</f>
        <v>0</v>
      </c>
      <c r="AO98" s="40">
        <f t="shared" ref="AO98:AO102" si="370">+AN98/$AN$111</f>
        <v>0</v>
      </c>
      <c r="AP98" s="36">
        <f>+'OCT-DEC 2022'!AP98+'JUL-SEP 2022'!AP98+'JAN-MAR 2023'!AP98+'APR-JUN 2023'!AP98</f>
        <v>0</v>
      </c>
      <c r="AQ98" s="36">
        <f t="shared" ref="AQ98:AQ102" si="371">+AP98/$AP$111</f>
        <v>0</v>
      </c>
      <c r="AR98" s="36">
        <f>+'OCT-DEC 2022'!AR98+'JUL-SEP 2022'!AR98+'JAN-MAR 2023'!AR98+'APR-JUN 2023'!AR98</f>
        <v>0</v>
      </c>
      <c r="AS98" s="39">
        <f t="shared" ref="AS98:AS102" si="372">+AR98/$AR$111</f>
        <v>0</v>
      </c>
      <c r="AT98" s="36">
        <f>+AP98+AR98</f>
        <v>0</v>
      </c>
      <c r="AU98" s="40">
        <f t="shared" ref="AU98:AU102" si="373">+AT98/$AT$111</f>
        <v>0</v>
      </c>
      <c r="AV98" s="116">
        <f t="shared" ref="AV98:AV100" si="374">+AJ98+AP98</f>
        <v>0</v>
      </c>
      <c r="AW98" s="117">
        <f t="shared" ref="AW98:AW100" si="375">+AL98+AR98</f>
        <v>0</v>
      </c>
      <c r="AX98" s="118">
        <f t="shared" ref="AX98:AX100" si="376">+AV98+AW98</f>
        <v>0</v>
      </c>
      <c r="AY98" s="32"/>
      <c r="AZ98" s="35">
        <f>+'OCT-DEC 2022'!AZ98+'JUL-SEP 2022'!AZ98+'JAN-MAR 2023'!AZ98+'APR-JUN 2023'!AZ98</f>
        <v>1542590.4543869228</v>
      </c>
      <c r="BA98" s="39">
        <f t="shared" si="302"/>
        <v>3.4828687998115249</v>
      </c>
      <c r="BB98" s="36">
        <f>+'OCT-DEC 2022'!BB98+'JUL-SEP 2022'!BB98+'JAN-MAR 2023'!BB98+'APR-JUN 2023'!BB98</f>
        <v>459510.76561307715</v>
      </c>
      <c r="BC98" s="39">
        <f t="shared" si="303"/>
        <v>3.3365095308888715</v>
      </c>
      <c r="BD98" s="36">
        <f>+AZ98+BB98</f>
        <v>2002101.22</v>
      </c>
      <c r="BE98" s="40">
        <v>0</v>
      </c>
      <c r="BF98" s="38">
        <f>+'OCT-DEC 2022'!BF98+'JUL-SEP 2022'!BF98+'JAN-MAR 2023'!BF98+'APR-JUN 2023'!BF98</f>
        <v>5927283.164089187</v>
      </c>
      <c r="BG98" s="39">
        <v>0</v>
      </c>
      <c r="BH98" s="36">
        <f>+'OCT-DEC 2022'!BH98+'JUL-SEP 2022'!BH98+'JAN-MAR 2023'!BH98+'APR-JUN 2023'!BH98</f>
        <v>2323129.2259108135</v>
      </c>
      <c r="BI98" s="39">
        <v>0</v>
      </c>
      <c r="BJ98" s="36">
        <f>+BF98+BH98</f>
        <v>8250412.3900000006</v>
      </c>
      <c r="BK98" s="40">
        <v>0</v>
      </c>
      <c r="BL98" s="116">
        <f t="shared" ref="BL98:BL100" si="377">+AZ98+BF98</f>
        <v>7469873.6184761096</v>
      </c>
      <c r="BM98" s="117">
        <f t="shared" ref="BM98:BM100" si="378">+BB98+BH98</f>
        <v>2782639.9915238908</v>
      </c>
      <c r="BN98" s="118">
        <f t="shared" ref="BN98:BN100" si="379">+BL98+BM98</f>
        <v>10252513.609999999</v>
      </c>
      <c r="BO98" s="32"/>
      <c r="BP98" s="35">
        <f>+'OCT-DEC 2022'!BP98+'JUL-SEP 2022'!BP98+'JAN-MAR 2023'!BP98+'APR-JUN 2023'!BP98</f>
        <v>0</v>
      </c>
      <c r="BQ98" s="39">
        <v>0</v>
      </c>
      <c r="BR98" s="36">
        <f>+'OCT-DEC 2022'!BR98+'JUL-SEP 2022'!BR98+'JAN-MAR 2023'!BR98+'APR-JUN 2023'!BR98</f>
        <v>0</v>
      </c>
      <c r="BS98" s="39">
        <v>0</v>
      </c>
      <c r="BT98" s="36">
        <f>+BP98+BR98</f>
        <v>0</v>
      </c>
      <c r="BU98" s="40">
        <v>0</v>
      </c>
      <c r="BV98" s="38">
        <f>+'OCT-DEC 2022'!BV98+'JUL-SEP 2022'!BV98+'JAN-MAR 2023'!BV98+'APR-JUN 2023'!BV98</f>
        <v>0</v>
      </c>
      <c r="BW98" s="36">
        <f t="shared" ref="BW98:BW102" si="380">+BV98/$BV$111</f>
        <v>0</v>
      </c>
      <c r="BX98" s="36">
        <f>+'OCT-DEC 2022'!BX98+'JUL-SEP 2022'!BX98+'JAN-MAR 2023'!BX98+'APR-JUN 2023'!BX98</f>
        <v>0</v>
      </c>
      <c r="BY98" s="36">
        <f t="shared" ref="BY98:BY102" si="381">+BX98/$BX$111</f>
        <v>0</v>
      </c>
      <c r="BZ98" s="36">
        <f>+BV98+BX98</f>
        <v>0</v>
      </c>
      <c r="CA98" s="40"/>
      <c r="CB98" s="116">
        <f t="shared" ref="CB98:CB100" si="382">+BP98+BV98</f>
        <v>0</v>
      </c>
      <c r="CC98" s="117">
        <f t="shared" ref="CC98:CC100" si="383">+BR98+BX98</f>
        <v>0</v>
      </c>
      <c r="CD98" s="118">
        <f t="shared" ref="CD98:CD100" si="384">+CB98+CC98</f>
        <v>0</v>
      </c>
      <c r="CE98" s="32"/>
      <c r="CF98" s="35">
        <f>+'OCT-DEC 2022'!CF98+'JUL-SEP 2022'!CF98+'JAN-MAR 2023'!CF98+'APR-JUN 2023'!CF98</f>
        <v>0</v>
      </c>
      <c r="CG98" s="39">
        <f t="shared" ref="CG98:CG101" si="385">+CF98/$CF$111</f>
        <v>0</v>
      </c>
      <c r="CH98" s="36">
        <f>+'OCT-DEC 2022'!CH98+'JUL-SEP 2022'!CH98+'JAN-MAR 2023'!CH98+'APR-JUN 2023'!CH98</f>
        <v>0</v>
      </c>
      <c r="CI98" s="39">
        <f t="shared" ref="CI98:CI102" si="386">+CH98/$CH$111</f>
        <v>0</v>
      </c>
      <c r="CJ98" s="36">
        <f>+CF98+CH98</f>
        <v>0</v>
      </c>
      <c r="CK98" s="40">
        <f t="shared" ref="CK98:CK102" si="387">+CJ98/$CJ$111</f>
        <v>0</v>
      </c>
      <c r="CL98" s="38">
        <f>+'OCT-DEC 2022'!CL98+'JUL-SEP 2022'!CL98+'JAN-MAR 2023'!CL98+'APR-JUN 2023'!CL98</f>
        <v>0</v>
      </c>
      <c r="CM98" s="39">
        <f t="shared" ref="CM98:CM102" si="388">+CL98/$CL$111</f>
        <v>0</v>
      </c>
      <c r="CN98" s="36">
        <f>+'OCT-DEC 2022'!CN98+'JUL-SEP 2022'!CN98+'JAN-MAR 2023'!CN98+'APR-JUN 2023'!CN98</f>
        <v>0</v>
      </c>
      <c r="CO98" s="39">
        <f t="shared" ref="CO98:CO102" si="389">+CN98/$CN$111</f>
        <v>0</v>
      </c>
      <c r="CP98" s="36">
        <f>+CL98+CN98</f>
        <v>0</v>
      </c>
      <c r="CQ98" s="40">
        <f t="shared" ref="CQ98:CQ102" si="390">+CP98/$CP$111</f>
        <v>0</v>
      </c>
      <c r="CR98" s="116">
        <f t="shared" ref="CR98:CR100" si="391">+CF98+CL98</f>
        <v>0</v>
      </c>
      <c r="CS98" s="117">
        <f t="shared" ref="CS98:CS100" si="392">+CH98+CN98</f>
        <v>0</v>
      </c>
      <c r="CT98" s="118">
        <f t="shared" ref="CT98:CT100" si="393">+CR98+CS98</f>
        <v>0</v>
      </c>
      <c r="CU98" s="32"/>
      <c r="CV98" s="38">
        <f>+D98+T98+AJ98+AZ98+BP98+CF98</f>
        <v>1672523.9343869227</v>
      </c>
      <c r="CW98" s="39">
        <f t="shared" si="268"/>
        <v>0.59575070527750018</v>
      </c>
      <c r="CX98" s="39">
        <f>+F98+V98+AL98+BB98+BR98+CH98</f>
        <v>494473.64561307715</v>
      </c>
      <c r="CY98" s="39">
        <f t="shared" ref="CY98:CY102" si="394">+CX98/$CX$111</f>
        <v>0.61794498610965232</v>
      </c>
      <c r="CZ98" s="36">
        <f t="shared" ref="CZ98:CZ100" si="395">+CV98+CX98</f>
        <v>2166997.58</v>
      </c>
      <c r="DA98" s="40">
        <f t="shared" ref="DA98:DA102" si="396">+CZ98/$CZ$111</f>
        <v>0.60067353124277834</v>
      </c>
      <c r="DB98" s="38">
        <f t="shared" ref="DB98:DB100" si="397">+J98+Z98+AP98+BF98+BV98+CL98</f>
        <v>17772465.654089186</v>
      </c>
      <c r="DC98" s="39">
        <f t="shared" ref="DC98:DC102" si="398">+DB98/$DB$111</f>
        <v>1.4273023116695704</v>
      </c>
      <c r="DD98" s="36">
        <f t="shared" ref="DD98:DD100" si="399">+L98+AB98+AR98+BH98+BX98+CN98</f>
        <v>2775735.0559108136</v>
      </c>
      <c r="DE98" s="39">
        <f t="shared" ref="DE98:DE102" si="400">+DD98/$DD$111</f>
        <v>0.38723713870326731</v>
      </c>
      <c r="DF98" s="36">
        <f t="shared" ref="DF98:DF100" si="401">+DB98+DD98</f>
        <v>20548200.710000001</v>
      </c>
      <c r="DG98" s="40">
        <f t="shared" ref="DG98:DG102" si="402">+DF98/$DF$111</f>
        <v>1.0473175736174289</v>
      </c>
      <c r="DH98" s="152"/>
      <c r="DI98" s="163" t="s">
        <v>54</v>
      </c>
      <c r="DJ98" s="38">
        <f t="shared" ref="DJ98:DJ100" si="403">+CZ98</f>
        <v>2166997.58</v>
      </c>
      <c r="DK98" s="36">
        <f t="shared" ref="DK98:DK100" si="404">+DF98</f>
        <v>20548200.710000001</v>
      </c>
      <c r="DL98" s="37">
        <f t="shared" ref="DL98:DL100" si="405">+DJ98+DK98</f>
        <v>22715198.289999999</v>
      </c>
      <c r="DM98"/>
    </row>
    <row r="99" spans="1:119" s="19" customFormat="1" ht="15.75">
      <c r="A99" s="26">
        <v>83</v>
      </c>
      <c r="B99" s="53" t="s">
        <v>13</v>
      </c>
      <c r="C99" s="34"/>
      <c r="D99" s="35">
        <f>+'JUL-SEP 2022'!D99+'OCT-DEC 2022'!D99+'JAN-MAR 2023'!D99+'APR-JUN 2023'!D99</f>
        <v>0</v>
      </c>
      <c r="E99" s="39">
        <f t="shared" si="346"/>
        <v>0</v>
      </c>
      <c r="F99" s="36">
        <f>+'JUL-SEP 2022'!F99+'OCT-DEC 2022'!F99+'JAN-MAR 2023'!F99+'APR-JUN 2023'!F99</f>
        <v>0</v>
      </c>
      <c r="G99" s="39">
        <f t="shared" si="347"/>
        <v>0</v>
      </c>
      <c r="H99" s="36">
        <f t="shared" si="348"/>
        <v>0</v>
      </c>
      <c r="I99" s="202">
        <f t="shared" si="349"/>
        <v>0</v>
      </c>
      <c r="J99" s="38">
        <f>+'JUL-SEP 2022'!J99+'OCT-DEC 2022'!J99+'JAN-MAR 2023'!J99+'APR-JUN 2023'!J99</f>
        <v>0</v>
      </c>
      <c r="K99" s="39">
        <f t="shared" si="350"/>
        <v>0</v>
      </c>
      <c r="L99" s="36">
        <f>+'JUL-SEP 2022'!L99+'OCT-DEC 2022'!L99+'JAN-MAR 2023'!L99+'APR-JUN 2023'!L99</f>
        <v>0</v>
      </c>
      <c r="M99" s="39">
        <f t="shared" si="351"/>
        <v>0</v>
      </c>
      <c r="N99" s="36">
        <f t="shared" si="352"/>
        <v>0</v>
      </c>
      <c r="O99" s="40">
        <f t="shared" si="353"/>
        <v>0</v>
      </c>
      <c r="P99" s="116">
        <f t="shared" si="354"/>
        <v>0</v>
      </c>
      <c r="Q99" s="117">
        <f t="shared" si="355"/>
        <v>0</v>
      </c>
      <c r="R99" s="118">
        <f t="shared" si="356"/>
        <v>0</v>
      </c>
      <c r="S99" s="32"/>
      <c r="T99" s="38">
        <f>+'JUL-SEP 2022'!T99+'OCT-DEC 2022'!T99+'JAN-MAR 2023'!T99+'APR-JUN 2023'!T99</f>
        <v>0</v>
      </c>
      <c r="U99" s="39">
        <f t="shared" si="357"/>
        <v>0</v>
      </c>
      <c r="V99" s="36">
        <f>+'JUL-SEP 2022'!V99+'OCT-DEC 2022'!V99+'JAN-MAR 2023'!V99+'APR-JUN 2023'!V99</f>
        <v>0</v>
      </c>
      <c r="W99" s="39">
        <f t="shared" si="358"/>
        <v>0</v>
      </c>
      <c r="X99" s="36">
        <f t="shared" si="359"/>
        <v>0</v>
      </c>
      <c r="Y99" s="40">
        <f t="shared" si="360"/>
        <v>0</v>
      </c>
      <c r="Z99" s="244">
        <f>+'OCT-DEC 2022'!Z99+'JUL-SEP 2022'!Z99+'JAN-MAR 2023'!Z99+'APR-JUN 2023'!Z99</f>
        <v>0</v>
      </c>
      <c r="AA99" s="202">
        <f t="shared" si="361"/>
        <v>0</v>
      </c>
      <c r="AB99" s="36">
        <f>+'OCT-DEC 2022'!AB99+'JUL-SEP 2022'!AB99+'JAN-MAR 2023'!AB99+'APR-JUN 2023'!AB99</f>
        <v>0</v>
      </c>
      <c r="AC99" s="39">
        <f t="shared" si="362"/>
        <v>0</v>
      </c>
      <c r="AD99" s="36">
        <f t="shared" si="363"/>
        <v>0</v>
      </c>
      <c r="AE99" s="40">
        <f t="shared" si="364"/>
        <v>0</v>
      </c>
      <c r="AF99" s="116">
        <f t="shared" si="365"/>
        <v>0</v>
      </c>
      <c r="AG99" s="117">
        <f t="shared" si="366"/>
        <v>0</v>
      </c>
      <c r="AH99" s="118">
        <f t="shared" si="367"/>
        <v>0</v>
      </c>
      <c r="AI99" s="32"/>
      <c r="AJ99" s="35">
        <f>+'OCT-DEC 2022'!AJ99+'JUL-SEP 2022'!AJ99+'JAN-MAR 2023'!AJ99+'APR-JUN 2023'!AJ99</f>
        <v>0</v>
      </c>
      <c r="AK99" s="39">
        <f t="shared" si="368"/>
        <v>0</v>
      </c>
      <c r="AL99" s="36">
        <f>+'OCT-DEC 2022'!AL99+'JUL-SEP 2022'!AL99+'JAN-MAR 2023'!AL99+'APR-JUN 2023'!AL99</f>
        <v>0</v>
      </c>
      <c r="AM99" s="39">
        <f t="shared" si="369"/>
        <v>0</v>
      </c>
      <c r="AN99" s="36">
        <f t="shared" ref="AN99:AN100" si="406">+AJ99+AL99</f>
        <v>0</v>
      </c>
      <c r="AO99" s="40">
        <f t="shared" si="370"/>
        <v>0</v>
      </c>
      <c r="AP99" s="36">
        <f>+'OCT-DEC 2022'!AP99+'JUL-SEP 2022'!AP99+'JAN-MAR 2023'!AP99+'APR-JUN 2023'!AP99</f>
        <v>0</v>
      </c>
      <c r="AQ99" s="36">
        <f t="shared" si="371"/>
        <v>0</v>
      </c>
      <c r="AR99" s="36">
        <f>+'OCT-DEC 2022'!AR99+'JUL-SEP 2022'!AR99+'JAN-MAR 2023'!AR99+'APR-JUN 2023'!AR99</f>
        <v>0</v>
      </c>
      <c r="AS99" s="39">
        <f t="shared" si="372"/>
        <v>0</v>
      </c>
      <c r="AT99" s="36">
        <f t="shared" ref="AT99:AT100" si="407">+AP99+AR99</f>
        <v>0</v>
      </c>
      <c r="AU99" s="40">
        <f t="shared" si="373"/>
        <v>0</v>
      </c>
      <c r="AV99" s="116">
        <f t="shared" si="374"/>
        <v>0</v>
      </c>
      <c r="AW99" s="117">
        <f t="shared" si="375"/>
        <v>0</v>
      </c>
      <c r="AX99" s="118">
        <f t="shared" si="376"/>
        <v>0</v>
      </c>
      <c r="AY99" s="32"/>
      <c r="AZ99" s="35">
        <f>+'OCT-DEC 2022'!AZ99+'JUL-SEP 2022'!AZ99+'JAN-MAR 2023'!AZ99+'APR-JUN 2023'!AZ99</f>
        <v>0</v>
      </c>
      <c r="BA99" s="39">
        <f t="shared" si="302"/>
        <v>0</v>
      </c>
      <c r="BB99" s="36">
        <f>+'OCT-DEC 2022'!BB99+'JUL-SEP 2022'!BB99+'JAN-MAR 2023'!BB99+'APR-JUN 2023'!BB99</f>
        <v>0</v>
      </c>
      <c r="BC99" s="39">
        <f t="shared" si="303"/>
        <v>0</v>
      </c>
      <c r="BD99" s="36">
        <f t="shared" ref="BD99:BD100" si="408">+AZ99+BB99</f>
        <v>0</v>
      </c>
      <c r="BE99" s="40">
        <v>0</v>
      </c>
      <c r="BF99" s="38">
        <f>+'OCT-DEC 2022'!BF99+'JUL-SEP 2022'!BF99+'JAN-MAR 2023'!BF99+'APR-JUN 2023'!BF99</f>
        <v>0</v>
      </c>
      <c r="BG99" s="39">
        <v>0</v>
      </c>
      <c r="BH99" s="36">
        <f>+'OCT-DEC 2022'!BH99+'JUL-SEP 2022'!BH99+'JAN-MAR 2023'!BH99+'APR-JUN 2023'!BH99</f>
        <v>0</v>
      </c>
      <c r="BI99" s="39">
        <v>0</v>
      </c>
      <c r="BJ99" s="36">
        <f t="shared" ref="BJ99:BJ100" si="409">+BF99+BH99</f>
        <v>0</v>
      </c>
      <c r="BK99" s="40">
        <v>0</v>
      </c>
      <c r="BL99" s="116">
        <f t="shared" si="377"/>
        <v>0</v>
      </c>
      <c r="BM99" s="117">
        <f t="shared" si="378"/>
        <v>0</v>
      </c>
      <c r="BN99" s="118">
        <f t="shared" si="379"/>
        <v>0</v>
      </c>
      <c r="BO99" s="32"/>
      <c r="BP99" s="35">
        <f>+'OCT-DEC 2022'!BP99+'JUL-SEP 2022'!BP99+'JAN-MAR 2023'!BP99+'APR-JUN 2023'!BP99</f>
        <v>0</v>
      </c>
      <c r="BQ99" s="39">
        <v>0</v>
      </c>
      <c r="BR99" s="36">
        <f>+'OCT-DEC 2022'!BR99+'JUL-SEP 2022'!BR99+'JAN-MAR 2023'!BR99+'APR-JUN 2023'!BR99</f>
        <v>0</v>
      </c>
      <c r="BS99" s="39">
        <v>0</v>
      </c>
      <c r="BT99" s="36">
        <f t="shared" ref="BT99:BT100" si="410">+BP99+BR99</f>
        <v>0</v>
      </c>
      <c r="BU99" s="40">
        <v>0</v>
      </c>
      <c r="BV99" s="38">
        <f>+'OCT-DEC 2022'!BV99+'JUL-SEP 2022'!BV99+'JAN-MAR 2023'!BV99+'APR-JUN 2023'!BV99</f>
        <v>0</v>
      </c>
      <c r="BW99" s="36">
        <f t="shared" si="380"/>
        <v>0</v>
      </c>
      <c r="BX99" s="36">
        <f>+'OCT-DEC 2022'!BX99+'JUL-SEP 2022'!BX99+'JAN-MAR 2023'!BX99+'APR-JUN 2023'!BX99</f>
        <v>0</v>
      </c>
      <c r="BY99" s="36">
        <f t="shared" si="381"/>
        <v>0</v>
      </c>
      <c r="BZ99" s="36">
        <f t="shared" ref="BZ99:BZ100" si="411">+BV99+BX99</f>
        <v>0</v>
      </c>
      <c r="CA99" s="40"/>
      <c r="CB99" s="116">
        <f t="shared" si="382"/>
        <v>0</v>
      </c>
      <c r="CC99" s="117">
        <f t="shared" si="383"/>
        <v>0</v>
      </c>
      <c r="CD99" s="118">
        <f t="shared" si="384"/>
        <v>0</v>
      </c>
      <c r="CE99" s="32"/>
      <c r="CF99" s="35">
        <f>+'OCT-DEC 2022'!CF99+'JUL-SEP 2022'!CF99+'JAN-MAR 2023'!CF99+'APR-JUN 2023'!CF99</f>
        <v>0</v>
      </c>
      <c r="CG99" s="39">
        <f t="shared" si="385"/>
        <v>0</v>
      </c>
      <c r="CH99" s="36">
        <f>+'OCT-DEC 2022'!CH99+'JUL-SEP 2022'!CH99+'JAN-MAR 2023'!CH99+'APR-JUN 2023'!CH99</f>
        <v>0</v>
      </c>
      <c r="CI99" s="39">
        <f t="shared" si="386"/>
        <v>0</v>
      </c>
      <c r="CJ99" s="36">
        <f t="shared" ref="CJ99:CJ100" si="412">+CF99+CH99</f>
        <v>0</v>
      </c>
      <c r="CK99" s="40">
        <f t="shared" si="387"/>
        <v>0</v>
      </c>
      <c r="CL99" s="38">
        <f>+'OCT-DEC 2022'!CL99+'JUL-SEP 2022'!CL99+'JAN-MAR 2023'!CL99+'APR-JUN 2023'!CL99</f>
        <v>0</v>
      </c>
      <c r="CM99" s="39">
        <f t="shared" si="388"/>
        <v>0</v>
      </c>
      <c r="CN99" s="36">
        <f>+'OCT-DEC 2022'!CN99+'JUL-SEP 2022'!CN99+'JAN-MAR 2023'!CN99+'APR-JUN 2023'!CN99</f>
        <v>0</v>
      </c>
      <c r="CO99" s="39">
        <f t="shared" si="389"/>
        <v>0</v>
      </c>
      <c r="CP99" s="36">
        <f t="shared" ref="CP99:CP100" si="413">+CL99+CN99</f>
        <v>0</v>
      </c>
      <c r="CQ99" s="40">
        <f t="shared" si="390"/>
        <v>0</v>
      </c>
      <c r="CR99" s="116">
        <f t="shared" si="391"/>
        <v>0</v>
      </c>
      <c r="CS99" s="117">
        <f t="shared" si="392"/>
        <v>0</v>
      </c>
      <c r="CT99" s="118">
        <f t="shared" si="393"/>
        <v>0</v>
      </c>
      <c r="CU99" s="32"/>
      <c r="CV99" s="38">
        <f>+D99+T99+AJ99+AZ99+BP99+CF99</f>
        <v>0</v>
      </c>
      <c r="CW99" s="39">
        <f t="shared" si="268"/>
        <v>0</v>
      </c>
      <c r="CX99" s="39">
        <f>+F99+V99+AL99+BB99+BR99+CH99</f>
        <v>0</v>
      </c>
      <c r="CY99" s="39">
        <f t="shared" si="394"/>
        <v>0</v>
      </c>
      <c r="CZ99" s="36">
        <f t="shared" si="395"/>
        <v>0</v>
      </c>
      <c r="DA99" s="40">
        <f t="shared" si="396"/>
        <v>0</v>
      </c>
      <c r="DB99" s="38">
        <f t="shared" si="397"/>
        <v>0</v>
      </c>
      <c r="DC99" s="39">
        <f t="shared" si="398"/>
        <v>0</v>
      </c>
      <c r="DD99" s="36">
        <f t="shared" si="399"/>
        <v>0</v>
      </c>
      <c r="DE99" s="39">
        <f t="shared" si="400"/>
        <v>0</v>
      </c>
      <c r="DF99" s="36">
        <f t="shared" si="401"/>
        <v>0</v>
      </c>
      <c r="DG99" s="40">
        <f t="shared" si="402"/>
        <v>0</v>
      </c>
      <c r="DH99" s="152"/>
      <c r="DI99" s="164" t="s">
        <v>13</v>
      </c>
      <c r="DJ99" s="38">
        <f t="shared" si="403"/>
        <v>0</v>
      </c>
      <c r="DK99" s="36">
        <f t="shared" si="404"/>
        <v>0</v>
      </c>
      <c r="DL99" s="37">
        <f t="shared" si="405"/>
        <v>0</v>
      </c>
      <c r="DM99"/>
    </row>
    <row r="100" spans="1:119" s="19" customFormat="1" ht="15.75">
      <c r="A100" s="26">
        <v>84</v>
      </c>
      <c r="B100" s="26" t="s">
        <v>9</v>
      </c>
      <c r="C100" s="34"/>
      <c r="D100" s="35">
        <f>+'JUL-SEP 2022'!D100+'OCT-DEC 2022'!D100+'JAN-MAR 2023'!D100+'APR-JUN 2023'!D100</f>
        <v>0</v>
      </c>
      <c r="E100" s="39">
        <f t="shared" si="346"/>
        <v>0</v>
      </c>
      <c r="F100" s="36">
        <f>+'JUL-SEP 2022'!F100+'OCT-DEC 2022'!F100+'JAN-MAR 2023'!F100+'APR-JUN 2023'!F100</f>
        <v>0</v>
      </c>
      <c r="G100" s="39">
        <f t="shared" si="347"/>
        <v>0</v>
      </c>
      <c r="H100" s="36">
        <f t="shared" si="348"/>
        <v>0</v>
      </c>
      <c r="I100" s="202">
        <f t="shared" si="349"/>
        <v>0</v>
      </c>
      <c r="J100" s="38">
        <f>+'JUL-SEP 2022'!J100+'OCT-DEC 2022'!J100+'JAN-MAR 2023'!J100+'APR-JUN 2023'!J100</f>
        <v>0</v>
      </c>
      <c r="K100" s="39">
        <f t="shared" si="350"/>
        <v>0</v>
      </c>
      <c r="L100" s="36">
        <f>+'JUL-SEP 2022'!L100+'OCT-DEC 2022'!L100+'JAN-MAR 2023'!L100+'APR-JUN 2023'!L100</f>
        <v>0</v>
      </c>
      <c r="M100" s="39">
        <f t="shared" si="351"/>
        <v>0</v>
      </c>
      <c r="N100" s="36">
        <f t="shared" si="352"/>
        <v>0</v>
      </c>
      <c r="O100" s="40">
        <f t="shared" si="353"/>
        <v>0</v>
      </c>
      <c r="P100" s="116">
        <f t="shared" si="354"/>
        <v>0</v>
      </c>
      <c r="Q100" s="117">
        <f t="shared" si="355"/>
        <v>0</v>
      </c>
      <c r="R100" s="118">
        <f t="shared" si="356"/>
        <v>0</v>
      </c>
      <c r="S100" s="32"/>
      <c r="T100" s="38">
        <f>+'JUL-SEP 2022'!T100+'OCT-DEC 2022'!T100+'JAN-MAR 2023'!T100+'APR-JUN 2023'!T100</f>
        <v>0</v>
      </c>
      <c r="U100" s="39">
        <f t="shared" si="357"/>
        <v>0</v>
      </c>
      <c r="V100" s="36">
        <f>+'JUL-SEP 2022'!V100+'OCT-DEC 2022'!V100+'JAN-MAR 2023'!V100+'APR-JUN 2023'!V100</f>
        <v>0</v>
      </c>
      <c r="W100" s="39">
        <f t="shared" si="358"/>
        <v>0</v>
      </c>
      <c r="X100" s="36">
        <f t="shared" si="359"/>
        <v>0</v>
      </c>
      <c r="Y100" s="40">
        <f t="shared" si="360"/>
        <v>0</v>
      </c>
      <c r="Z100" s="244">
        <f>+'OCT-DEC 2022'!Z100+'JUL-SEP 2022'!Z100+'JAN-MAR 2023'!Z100+'APR-JUN 2023'!Z100</f>
        <v>0</v>
      </c>
      <c r="AA100" s="202">
        <f t="shared" si="361"/>
        <v>0</v>
      </c>
      <c r="AB100" s="36">
        <f>+'OCT-DEC 2022'!AB100+'JUL-SEP 2022'!AB100+'JAN-MAR 2023'!AB100+'APR-JUN 2023'!AB100</f>
        <v>0</v>
      </c>
      <c r="AC100" s="39">
        <f t="shared" si="362"/>
        <v>0</v>
      </c>
      <c r="AD100" s="36">
        <f t="shared" si="363"/>
        <v>0</v>
      </c>
      <c r="AE100" s="40">
        <f t="shared" si="364"/>
        <v>0</v>
      </c>
      <c r="AF100" s="116">
        <f t="shared" si="365"/>
        <v>0</v>
      </c>
      <c r="AG100" s="117">
        <f t="shared" si="366"/>
        <v>0</v>
      </c>
      <c r="AH100" s="118">
        <f t="shared" si="367"/>
        <v>0</v>
      </c>
      <c r="AI100" s="32"/>
      <c r="AJ100" s="35">
        <f>+'OCT-DEC 2022'!AJ100+'JUL-SEP 2022'!AJ100+'JAN-MAR 2023'!AJ100+'APR-JUN 2023'!AJ100</f>
        <v>0</v>
      </c>
      <c r="AK100" s="39">
        <f t="shared" si="368"/>
        <v>0</v>
      </c>
      <c r="AL100" s="36">
        <f>+'OCT-DEC 2022'!AL100+'JUL-SEP 2022'!AL100+'JAN-MAR 2023'!AL100+'APR-JUN 2023'!AL100</f>
        <v>0</v>
      </c>
      <c r="AM100" s="39">
        <f t="shared" si="369"/>
        <v>0</v>
      </c>
      <c r="AN100" s="36">
        <f t="shared" si="406"/>
        <v>0</v>
      </c>
      <c r="AO100" s="40">
        <f t="shared" si="370"/>
        <v>0</v>
      </c>
      <c r="AP100" s="36">
        <f>+'OCT-DEC 2022'!AP100+'JUL-SEP 2022'!AP100+'JAN-MAR 2023'!AP100+'APR-JUN 2023'!AP100</f>
        <v>0</v>
      </c>
      <c r="AQ100" s="36">
        <f t="shared" si="371"/>
        <v>0</v>
      </c>
      <c r="AR100" s="36">
        <f>+'OCT-DEC 2022'!AR100+'JUL-SEP 2022'!AR100+'JAN-MAR 2023'!AR100+'APR-JUN 2023'!AR100</f>
        <v>0</v>
      </c>
      <c r="AS100" s="39">
        <f t="shared" si="372"/>
        <v>0</v>
      </c>
      <c r="AT100" s="36">
        <f t="shared" si="407"/>
        <v>0</v>
      </c>
      <c r="AU100" s="40">
        <f t="shared" si="373"/>
        <v>0</v>
      </c>
      <c r="AV100" s="116">
        <f t="shared" si="374"/>
        <v>0</v>
      </c>
      <c r="AW100" s="117">
        <f t="shared" si="375"/>
        <v>0</v>
      </c>
      <c r="AX100" s="118">
        <f t="shared" si="376"/>
        <v>0</v>
      </c>
      <c r="AY100" s="32"/>
      <c r="AZ100" s="35">
        <f>+'OCT-DEC 2022'!AZ100+'JUL-SEP 2022'!AZ100+'JAN-MAR 2023'!AZ100+'APR-JUN 2023'!AZ100</f>
        <v>0</v>
      </c>
      <c r="BA100" s="39">
        <f t="shared" si="302"/>
        <v>0</v>
      </c>
      <c r="BB100" s="36">
        <f>+'OCT-DEC 2022'!BB100+'JUL-SEP 2022'!BB100+'JAN-MAR 2023'!BB100+'APR-JUN 2023'!BB100</f>
        <v>0</v>
      </c>
      <c r="BC100" s="39">
        <f t="shared" si="303"/>
        <v>0</v>
      </c>
      <c r="BD100" s="36">
        <f t="shared" si="408"/>
        <v>0</v>
      </c>
      <c r="BE100" s="40">
        <v>0</v>
      </c>
      <c r="BF100" s="38">
        <f>+'OCT-DEC 2022'!BF100+'JUL-SEP 2022'!BF100+'JAN-MAR 2023'!BF100+'APR-JUN 2023'!BF100</f>
        <v>0</v>
      </c>
      <c r="BG100" s="39">
        <v>0</v>
      </c>
      <c r="BH100" s="36">
        <f>+'OCT-DEC 2022'!BH100+'JUL-SEP 2022'!BH100+'JAN-MAR 2023'!BH100+'APR-JUN 2023'!BH100</f>
        <v>0</v>
      </c>
      <c r="BI100" s="39">
        <v>0</v>
      </c>
      <c r="BJ100" s="36">
        <f t="shared" si="409"/>
        <v>0</v>
      </c>
      <c r="BK100" s="40">
        <v>0</v>
      </c>
      <c r="BL100" s="116">
        <f t="shared" si="377"/>
        <v>0</v>
      </c>
      <c r="BM100" s="117">
        <f t="shared" si="378"/>
        <v>0</v>
      </c>
      <c r="BN100" s="118">
        <f t="shared" si="379"/>
        <v>0</v>
      </c>
      <c r="BO100" s="32"/>
      <c r="BP100" s="35">
        <f>+'OCT-DEC 2022'!BP100+'JUL-SEP 2022'!BP100+'JAN-MAR 2023'!BP100+'APR-JUN 2023'!BP100</f>
        <v>0</v>
      </c>
      <c r="BQ100" s="39">
        <v>0</v>
      </c>
      <c r="BR100" s="36">
        <f>+'OCT-DEC 2022'!BR100+'JUL-SEP 2022'!BR100+'JAN-MAR 2023'!BR100+'APR-JUN 2023'!BR100</f>
        <v>0</v>
      </c>
      <c r="BS100" s="39">
        <v>0</v>
      </c>
      <c r="BT100" s="36">
        <f t="shared" si="410"/>
        <v>0</v>
      </c>
      <c r="BU100" s="40">
        <v>0</v>
      </c>
      <c r="BV100" s="38">
        <f>+'OCT-DEC 2022'!BV100+'JUL-SEP 2022'!BV100+'JAN-MAR 2023'!BV100+'APR-JUN 2023'!BV100</f>
        <v>0</v>
      </c>
      <c r="BW100" s="36">
        <f t="shared" si="380"/>
        <v>0</v>
      </c>
      <c r="BX100" s="36">
        <f>+'OCT-DEC 2022'!BX100+'JUL-SEP 2022'!BX100+'JAN-MAR 2023'!BX100+'APR-JUN 2023'!BX100</f>
        <v>0</v>
      </c>
      <c r="BY100" s="36">
        <f t="shared" si="381"/>
        <v>0</v>
      </c>
      <c r="BZ100" s="36">
        <f t="shared" si="411"/>
        <v>0</v>
      </c>
      <c r="CA100" s="40"/>
      <c r="CB100" s="116">
        <f t="shared" si="382"/>
        <v>0</v>
      </c>
      <c r="CC100" s="117">
        <f t="shared" si="383"/>
        <v>0</v>
      </c>
      <c r="CD100" s="118">
        <f t="shared" si="384"/>
        <v>0</v>
      </c>
      <c r="CE100" s="32"/>
      <c r="CF100" s="35">
        <f>+'OCT-DEC 2022'!CF100+'JUL-SEP 2022'!CF100+'JAN-MAR 2023'!CF100+'APR-JUN 2023'!CF100</f>
        <v>0</v>
      </c>
      <c r="CG100" s="39">
        <f t="shared" si="385"/>
        <v>0</v>
      </c>
      <c r="CH100" s="36">
        <f>+'OCT-DEC 2022'!CH100+'JUL-SEP 2022'!CH100+'JAN-MAR 2023'!CH100+'APR-JUN 2023'!CH100</f>
        <v>0</v>
      </c>
      <c r="CI100" s="39">
        <f t="shared" si="386"/>
        <v>0</v>
      </c>
      <c r="CJ100" s="36">
        <f t="shared" si="412"/>
        <v>0</v>
      </c>
      <c r="CK100" s="40">
        <f t="shared" si="387"/>
        <v>0</v>
      </c>
      <c r="CL100" s="38">
        <f>+'OCT-DEC 2022'!CL100+'JUL-SEP 2022'!CL100+'JAN-MAR 2023'!CL100+'APR-JUN 2023'!CL100</f>
        <v>0</v>
      </c>
      <c r="CM100" s="39">
        <f t="shared" si="388"/>
        <v>0</v>
      </c>
      <c r="CN100" s="36">
        <f>+'OCT-DEC 2022'!CN100+'JUL-SEP 2022'!CN100+'JAN-MAR 2023'!CN100+'APR-JUN 2023'!CN100</f>
        <v>0</v>
      </c>
      <c r="CO100" s="39">
        <f t="shared" si="389"/>
        <v>0</v>
      </c>
      <c r="CP100" s="36">
        <f t="shared" si="413"/>
        <v>0</v>
      </c>
      <c r="CQ100" s="40">
        <f t="shared" si="390"/>
        <v>0</v>
      </c>
      <c r="CR100" s="116">
        <f t="shared" si="391"/>
        <v>0</v>
      </c>
      <c r="CS100" s="117">
        <f t="shared" si="392"/>
        <v>0</v>
      </c>
      <c r="CT100" s="118">
        <f t="shared" si="393"/>
        <v>0</v>
      </c>
      <c r="CU100" s="32"/>
      <c r="CV100" s="38">
        <f>+D100+T100+AJ100+AZ100+BP100+CF100</f>
        <v>0</v>
      </c>
      <c r="CW100" s="39">
        <f t="shared" si="268"/>
        <v>0</v>
      </c>
      <c r="CX100" s="39">
        <f>+F100+V100+AL100+BB100+BR100+CH100</f>
        <v>0</v>
      </c>
      <c r="CY100" s="39">
        <f t="shared" si="394"/>
        <v>0</v>
      </c>
      <c r="CZ100" s="36">
        <f t="shared" si="395"/>
        <v>0</v>
      </c>
      <c r="DA100" s="40">
        <f t="shared" si="396"/>
        <v>0</v>
      </c>
      <c r="DB100" s="38">
        <f t="shared" si="397"/>
        <v>0</v>
      </c>
      <c r="DC100" s="39">
        <f t="shared" si="398"/>
        <v>0</v>
      </c>
      <c r="DD100" s="36">
        <f t="shared" si="399"/>
        <v>0</v>
      </c>
      <c r="DE100" s="39">
        <f t="shared" si="400"/>
        <v>0</v>
      </c>
      <c r="DF100" s="36">
        <f t="shared" si="401"/>
        <v>0</v>
      </c>
      <c r="DG100" s="40">
        <f t="shared" si="402"/>
        <v>0</v>
      </c>
      <c r="DH100" s="152"/>
      <c r="DI100" s="161" t="s">
        <v>9</v>
      </c>
      <c r="DJ100" s="38">
        <f t="shared" si="403"/>
        <v>0</v>
      </c>
      <c r="DK100" s="36">
        <f t="shared" si="404"/>
        <v>0</v>
      </c>
      <c r="DL100" s="37">
        <f t="shared" si="405"/>
        <v>0</v>
      </c>
      <c r="DM100"/>
    </row>
    <row r="101" spans="1:119" s="19" customFormat="1" ht="16.5" thickBot="1">
      <c r="A101" s="26">
        <v>85</v>
      </c>
      <c r="B101" s="26" t="s">
        <v>177</v>
      </c>
      <c r="C101" s="41"/>
      <c r="D101" s="42">
        <f>+D63+D96+D98+D99+D100</f>
        <v>1007555659</v>
      </c>
      <c r="E101" s="46">
        <f t="shared" si="346"/>
        <v>2287.3311759070498</v>
      </c>
      <c r="F101" s="43">
        <f>+F63+F96+F98+F99+F100</f>
        <v>285462625.00000006</v>
      </c>
      <c r="G101" s="46">
        <f t="shared" si="347"/>
        <v>2287.6723992851594</v>
      </c>
      <c r="H101" s="36">
        <f>+H63+H96+H98+H99+H100</f>
        <v>1293018283.9999998</v>
      </c>
      <c r="I101" s="201">
        <f t="shared" si="349"/>
        <v>2287.4064998222107</v>
      </c>
      <c r="J101" s="45">
        <f>+J63+J96+J98+J99+J100</f>
        <v>568117452</v>
      </c>
      <c r="K101" s="46">
        <f t="shared" si="350"/>
        <v>397.77282905045769</v>
      </c>
      <c r="L101" s="43">
        <f>+L63+L96+L98+L99+L100</f>
        <v>834261474</v>
      </c>
      <c r="M101" s="46">
        <f t="shared" si="351"/>
        <v>662.20951012648686</v>
      </c>
      <c r="N101" s="43">
        <f>+N63+N96+N98+N99+N100</f>
        <v>1402378926.0000002</v>
      </c>
      <c r="O101" s="47">
        <f t="shared" si="353"/>
        <v>521.70651112456164</v>
      </c>
      <c r="P101" s="122">
        <f t="shared" ref="P101:R101" si="414">+P63+P96+P98+P99+P100</f>
        <v>1575673110.9999998</v>
      </c>
      <c r="Q101" s="128">
        <f t="shared" si="414"/>
        <v>1119724098.9999998</v>
      </c>
      <c r="R101" s="129">
        <f t="shared" si="414"/>
        <v>2695397210.000001</v>
      </c>
      <c r="S101" s="32"/>
      <c r="T101" s="45">
        <f>+T63+T96+T98+T99+T100</f>
        <v>1706594668.3124325</v>
      </c>
      <c r="U101" s="46">
        <f t="shared" si="357"/>
        <v>2164.671662084429</v>
      </c>
      <c r="V101" s="43">
        <f>+V63+V96+V98+V99+V100</f>
        <v>458616506.23576045</v>
      </c>
      <c r="W101" s="46">
        <f t="shared" si="358"/>
        <v>1939.5262847345425</v>
      </c>
      <c r="X101" s="43">
        <f>+X63+X96+X98+X99+X100</f>
        <v>2165211174.5481925</v>
      </c>
      <c r="Y101" s="47">
        <f t="shared" si="360"/>
        <v>2112.7247534970647</v>
      </c>
      <c r="Z101" s="245">
        <f>+Z63+Z96+Z98+Z99+Z100</f>
        <v>1160398824.9659691</v>
      </c>
      <c r="AA101" s="201">
        <f t="shared" si="361"/>
        <v>281.39366756082779</v>
      </c>
      <c r="AB101" s="43">
        <f>+AB63+AB96+AB98+AB99+AB100</f>
        <v>745942000.3033396</v>
      </c>
      <c r="AC101" s="46">
        <f t="shared" si="362"/>
        <v>409.16401199686442</v>
      </c>
      <c r="AD101" s="43">
        <f>+AD63+AD96+AD98+AD99+AD100</f>
        <v>1906340825.2693083</v>
      </c>
      <c r="AE101" s="47">
        <f t="shared" si="364"/>
        <v>320.56344933031846</v>
      </c>
      <c r="AF101" s="122">
        <f t="shared" ref="AF101:AH101" si="415">+AF63+AF96+AF98+AF99+AF100</f>
        <v>2866993493.2784004</v>
      </c>
      <c r="AG101" s="128">
        <f t="shared" si="415"/>
        <v>1204558506.5391002</v>
      </c>
      <c r="AH101" s="129">
        <f t="shared" si="415"/>
        <v>4071551999.8175006</v>
      </c>
      <c r="AI101" s="32"/>
      <c r="AJ101" s="42">
        <f>+AJ63+AJ96+AJ98+AJ99+AJ100</f>
        <v>509144558.11039048</v>
      </c>
      <c r="AK101" s="46">
        <f t="shared" si="368"/>
        <v>2102.3958364989994</v>
      </c>
      <c r="AL101" s="43">
        <f>+AL63+AL96+AL98+AL99+AL100</f>
        <v>236832622.96875668</v>
      </c>
      <c r="AM101" s="46">
        <f t="shared" si="369"/>
        <v>2227.1599250012855</v>
      </c>
      <c r="AN101" s="43">
        <f>+AN63+AN96+AN98+AN99+AN100</f>
        <v>745977181.07914722</v>
      </c>
      <c r="AO101" s="47">
        <f t="shared" si="370"/>
        <v>2140.4640159465062</v>
      </c>
      <c r="AP101" s="45">
        <f>+AP63+AP96+AP98+AP99+AP100</f>
        <v>217956472.6449053</v>
      </c>
      <c r="AQ101" s="46">
        <f t="shared" si="371"/>
        <v>332.45450091421174</v>
      </c>
      <c r="AR101" s="43">
        <f>+AR63+AR96+AR98+AR99+AR100</f>
        <v>308024333.0668934</v>
      </c>
      <c r="AS101" s="46">
        <f t="shared" si="372"/>
        <v>497.76264167442758</v>
      </c>
      <c r="AT101" s="43">
        <f>+AT63+AT96+AT98+AT99+AT100</f>
        <v>525980805.71179861</v>
      </c>
      <c r="AU101" s="47">
        <f t="shared" si="373"/>
        <v>412.72313812840849</v>
      </c>
      <c r="AV101" s="122">
        <f t="shared" ref="AV101:AX101" si="416">+AV63+AV96+AV98+AV99+AV100</f>
        <v>727101030.75529611</v>
      </c>
      <c r="AW101" s="128">
        <f t="shared" si="416"/>
        <v>544856956.03565013</v>
      </c>
      <c r="AX101" s="129">
        <f t="shared" si="416"/>
        <v>1271957986.790946</v>
      </c>
      <c r="AY101" s="32"/>
      <c r="AZ101" s="42">
        <f>+AZ63+AZ96+AZ98+AZ99+AZ100</f>
        <v>987941501.28808105</v>
      </c>
      <c r="BA101" s="46">
        <f t="shared" si="302"/>
        <v>2230.579491199258</v>
      </c>
      <c r="BB101" s="43">
        <f>+BB63+BB96+BB98+BB99+BB100</f>
        <v>250994174.79122078</v>
      </c>
      <c r="BC101" s="46">
        <f t="shared" si="303"/>
        <v>1822.469720097158</v>
      </c>
      <c r="BD101" s="43">
        <f>+BD63+BD96+BD98+BD99+BD100</f>
        <v>1238935676.0793018</v>
      </c>
      <c r="BE101" s="47">
        <v>1964.684156338709</v>
      </c>
      <c r="BF101" s="45">
        <f>+BF63+BF96+BF98+BF99+BF100</f>
        <v>762482865.30662858</v>
      </c>
      <c r="BG101" s="46">
        <v>285.82980030399102</v>
      </c>
      <c r="BH101" s="43">
        <f>+BH63+BH96+BH98+BH99+BH100</f>
        <v>687401244.04144454</v>
      </c>
      <c r="BI101" s="46">
        <v>516.81267471280421</v>
      </c>
      <c r="BJ101" s="43">
        <f>+BJ63+BJ96+BJ98+BJ99+BJ100</f>
        <v>1449884109.3480735</v>
      </c>
      <c r="BK101" s="47">
        <v>350.03447930724894</v>
      </c>
      <c r="BL101" s="122">
        <f t="shared" ref="BL101:BN101" si="417">+BL63+BL96+BL98+BL99+BL100</f>
        <v>1750424366.5947101</v>
      </c>
      <c r="BM101" s="128">
        <f t="shared" si="417"/>
        <v>938395418.83266521</v>
      </c>
      <c r="BN101" s="129">
        <f t="shared" si="417"/>
        <v>2688819785.4273758</v>
      </c>
      <c r="BO101" s="32"/>
      <c r="BP101" s="42">
        <f>+BP63+BP96+BP98+BP99+BP100</f>
        <v>690200017.22000003</v>
      </c>
      <c r="BQ101" s="46">
        <v>1667.4918512073637</v>
      </c>
      <c r="BR101" s="43">
        <f>+BR63+BR96+BR98+BR99+BR100</f>
        <v>145548345.64999995</v>
      </c>
      <c r="BS101" s="46">
        <v>1778.9336660883023</v>
      </c>
      <c r="BT101" s="43">
        <f>+BT63+BT96+BT98+BT99+BT100</f>
        <v>835748362.87000012</v>
      </c>
      <c r="BU101" s="47">
        <v>1681.2322761453165</v>
      </c>
      <c r="BV101" s="45">
        <f>+BV63+BV96+BV98+BV99+BV100</f>
        <v>333252057.55335921</v>
      </c>
      <c r="BW101" s="46">
        <f t="shared" si="380"/>
        <v>264.62605377562011</v>
      </c>
      <c r="BX101" s="43">
        <f>+BX63+BX96+BX98+BX99+BX100</f>
        <v>406757278.84041083</v>
      </c>
      <c r="BY101" s="46">
        <f t="shared" si="381"/>
        <v>469.98860590113816</v>
      </c>
      <c r="BZ101" s="43">
        <f>+BZ63+BZ96+BZ98+BZ99+BZ100</f>
        <v>740009336.3937701</v>
      </c>
      <c r="CA101" s="47"/>
      <c r="CB101" s="122">
        <f t="shared" ref="CB101:CD101" si="418">+CB63+CB96+CB98+CB99+CB100</f>
        <v>1023452074.7733592</v>
      </c>
      <c r="CC101" s="128">
        <f t="shared" si="418"/>
        <v>552305624.49041069</v>
      </c>
      <c r="CD101" s="129">
        <f t="shared" si="418"/>
        <v>1575757699.2637703</v>
      </c>
      <c r="CE101" s="32"/>
      <c r="CF101" s="42">
        <f>+CF63+CF96+CF98+CF99+CF100</f>
        <v>994735328.62399626</v>
      </c>
      <c r="CG101" s="46">
        <f t="shared" si="385"/>
        <v>1982.3066011912872</v>
      </c>
      <c r="CH101" s="43">
        <f>+CH63+CH96+CH98+CH99+CH100</f>
        <v>234230804.84167874</v>
      </c>
      <c r="CI101" s="46">
        <f t="shared" si="386"/>
        <v>2217.4018047549416</v>
      </c>
      <c r="CJ101" s="43">
        <f>+CJ63+CJ96+CJ98+CJ99+CJ100</f>
        <v>1228966133.4656746</v>
      </c>
      <c r="CK101" s="47">
        <f t="shared" si="387"/>
        <v>2023.1893412776153</v>
      </c>
      <c r="CL101" s="45">
        <f>+CL63+CL96+CL98+CL99+CL100</f>
        <v>687717635.30684352</v>
      </c>
      <c r="CM101" s="46">
        <f t="shared" si="388"/>
        <v>273.70288389828698</v>
      </c>
      <c r="CN101" s="43">
        <f>+CN63+CN96+CN98+CN99+CN100</f>
        <v>545659987.80684698</v>
      </c>
      <c r="CO101" s="46">
        <f t="shared" si="389"/>
        <v>414.62516702241811</v>
      </c>
      <c r="CP101" s="43">
        <f>+CP63+CP96+CP98+CP99+CP100</f>
        <v>1233377623.1136899</v>
      </c>
      <c r="CQ101" s="47">
        <f t="shared" si="390"/>
        <v>322.14215704223784</v>
      </c>
      <c r="CR101" s="122">
        <f t="shared" ref="CR101:CT101" si="419">+CR63+CR96+CR98+CR99+CR100</f>
        <v>1682452963.9308395</v>
      </c>
      <c r="CS101" s="128">
        <f t="shared" si="419"/>
        <v>779890792.6485256</v>
      </c>
      <c r="CT101" s="129">
        <f t="shared" si="419"/>
        <v>2462343756.5793653</v>
      </c>
      <c r="CU101" s="32"/>
      <c r="CV101" s="54">
        <f>+CV63+CV96+CV98+CV99+CV100</f>
        <v>5896171732.5548992</v>
      </c>
      <c r="CW101" s="55">
        <f t="shared" si="268"/>
        <v>2100.2081918752519</v>
      </c>
      <c r="CX101" s="56">
        <f>+CX63+CX96+CX98+CX99+CX100</f>
        <v>1611685079.4874167</v>
      </c>
      <c r="CY101" s="55">
        <f t="shared" si="394"/>
        <v>2014.1269871363324</v>
      </c>
      <c r="CZ101" s="56">
        <f>+CZ63+CZ96+CZ98+CZ99+CZ100</f>
        <v>7507856812.0423155</v>
      </c>
      <c r="DA101" s="47">
        <f t="shared" si="396"/>
        <v>2081.1148590920925</v>
      </c>
      <c r="DB101" s="45">
        <f>+DB63+DB96+DB98+DB99+DB100</f>
        <v>3729925307.7777052</v>
      </c>
      <c r="DC101" s="46">
        <f t="shared" si="398"/>
        <v>299.54937698366234</v>
      </c>
      <c r="DD101" s="43">
        <f>+DD63+DD96+DD98+DD99+DD100</f>
        <v>3528046318.0589347</v>
      </c>
      <c r="DE101" s="46">
        <f t="shared" si="400"/>
        <v>492.19054913346019</v>
      </c>
      <c r="DF101" s="43">
        <f>+DF63+DF96+DF98+DF99+DF100</f>
        <v>7257971625.8366423</v>
      </c>
      <c r="DG101" s="47">
        <f t="shared" si="402"/>
        <v>369.93026006681328</v>
      </c>
      <c r="DH101" s="153"/>
      <c r="DI101" s="161" t="s">
        <v>177</v>
      </c>
      <c r="DJ101" s="45">
        <f>+DJ63+DJ96+DJ98+DJ99+DJ100</f>
        <v>7507856812.0423145</v>
      </c>
      <c r="DK101" s="43">
        <f t="shared" ref="DK101:DL101" si="420">+DK63+DK96+DK98+DK99+DK100</f>
        <v>7257971625.8366423</v>
      </c>
      <c r="DL101" s="44">
        <f t="shared" si="420"/>
        <v>14765828437.87896</v>
      </c>
      <c r="DM101"/>
      <c r="DN101" s="48"/>
      <c r="DO101" s="48"/>
    </row>
    <row r="102" spans="1:119" s="19" customFormat="1" ht="16.5" thickBot="1">
      <c r="A102" s="26">
        <v>86</v>
      </c>
      <c r="B102" s="26" t="s">
        <v>178</v>
      </c>
      <c r="C102" s="34"/>
      <c r="D102" s="57">
        <f>+D16-D101</f>
        <v>19127915</v>
      </c>
      <c r="E102" s="58">
        <f t="shared" si="346"/>
        <v>43.423781027664397</v>
      </c>
      <c r="F102" s="61">
        <f>+F16-F101</f>
        <v>32853346.99999994</v>
      </c>
      <c r="G102" s="58">
        <f t="shared" si="347"/>
        <v>263.28383674058119</v>
      </c>
      <c r="H102" s="61">
        <f>+H16-H101</f>
        <v>51981262.000000238</v>
      </c>
      <c r="I102" s="63">
        <f t="shared" si="349"/>
        <v>91.957150211312751</v>
      </c>
      <c r="J102" s="59">
        <f>+J16-J101</f>
        <v>6926369</v>
      </c>
      <c r="K102" s="58">
        <f t="shared" si="350"/>
        <v>4.8495630304583388</v>
      </c>
      <c r="L102" s="61">
        <f>+L16-L101</f>
        <v>-23859666</v>
      </c>
      <c r="M102" s="58">
        <f t="shared" si="351"/>
        <v>-18.939023586796473</v>
      </c>
      <c r="N102" s="61">
        <f>+N16-N101</f>
        <v>-16933297.000000238</v>
      </c>
      <c r="O102" s="60">
        <f t="shared" si="353"/>
        <v>-6.2994467015444364</v>
      </c>
      <c r="P102" s="96">
        <f>+P16-P101</f>
        <v>26054284.000000238</v>
      </c>
      <c r="Q102" s="97">
        <f>+Q16-Q101</f>
        <v>8993681.0000002384</v>
      </c>
      <c r="R102" s="98">
        <f>+R16-R101</f>
        <v>35047964.999999046</v>
      </c>
      <c r="S102" s="32"/>
      <c r="T102" s="59">
        <f>+T16-T101</f>
        <v>75056274.426567316</v>
      </c>
      <c r="U102" s="58">
        <f t="shared" si="357"/>
        <v>95.20256527783674</v>
      </c>
      <c r="V102" s="61">
        <f>+V16-V101</f>
        <v>44980104.421239495</v>
      </c>
      <c r="W102" s="58">
        <f t="shared" si="358"/>
        <v>190.22449830938049</v>
      </c>
      <c r="X102" s="61">
        <f>+X16-X101</f>
        <v>120036378.84780741</v>
      </c>
      <c r="Y102" s="60">
        <f t="shared" si="360"/>
        <v>117.12660265797533</v>
      </c>
      <c r="Z102" s="246">
        <f>+Z16-Z101</f>
        <v>-6751301.4699709415</v>
      </c>
      <c r="AA102" s="63">
        <f t="shared" si="361"/>
        <v>-1.6371728758857076</v>
      </c>
      <c r="AB102" s="61">
        <f>+AB16-AB101</f>
        <v>128437701.81466067</v>
      </c>
      <c r="AC102" s="58">
        <f t="shared" si="362"/>
        <v>70.450632012640455</v>
      </c>
      <c r="AD102" s="61">
        <f>+AD16-AD101</f>
        <v>121686400.34468985</v>
      </c>
      <c r="AE102" s="60">
        <f t="shared" si="364"/>
        <v>20.462349499110761</v>
      </c>
      <c r="AF102" s="96">
        <f>+AF16-AF101</f>
        <v>68304972.956597328</v>
      </c>
      <c r="AG102" s="97">
        <f>+AG16-AG101</f>
        <v>173417806.23590016</v>
      </c>
      <c r="AH102" s="98">
        <f>+AH16-AH101</f>
        <v>241722779.19249773</v>
      </c>
      <c r="AI102" s="32"/>
      <c r="AJ102" s="57">
        <f>+AJ16-AJ101</f>
        <v>32752881.581517637</v>
      </c>
      <c r="AK102" s="58">
        <f t="shared" si="368"/>
        <v>135.24552265841487</v>
      </c>
      <c r="AL102" s="61">
        <f>+AL16-AL101</f>
        <v>8923586.8782233</v>
      </c>
      <c r="AM102" s="58">
        <f t="shared" si="369"/>
        <v>83.91688118519086</v>
      </c>
      <c r="AN102" s="61">
        <f>+AN16-AN101</f>
        <v>41676468.459740877</v>
      </c>
      <c r="AO102" s="60">
        <f t="shared" si="370"/>
        <v>119.58406143302675</v>
      </c>
      <c r="AP102" s="59">
        <f>+AP16-AP101</f>
        <v>10029255.166834712</v>
      </c>
      <c r="AQ102" s="58">
        <f t="shared" si="371"/>
        <v>15.297875674761483</v>
      </c>
      <c r="AR102" s="61">
        <f>+AR16-AR101</f>
        <v>314800.48300665617</v>
      </c>
      <c r="AS102" s="58">
        <f t="shared" si="372"/>
        <v>0.50871279701058358</v>
      </c>
      <c r="AT102" s="61">
        <f>+AT16-AT101</f>
        <v>10344055.649841428</v>
      </c>
      <c r="AU102" s="60">
        <f t="shared" si="373"/>
        <v>8.1167051390781992</v>
      </c>
      <c r="AV102" s="96">
        <f>+AV16-AV101</f>
        <v>42782136.748352051</v>
      </c>
      <c r="AW102" s="97">
        <f>+AW16-AW101</f>
        <v>9238387.3612298965</v>
      </c>
      <c r="AX102" s="98">
        <f>+AX16-AX101</f>
        <v>52020524.109581709</v>
      </c>
      <c r="AY102" s="32"/>
      <c r="AZ102" s="57">
        <f>+AZ16-AZ101</f>
        <v>13972418.312729955</v>
      </c>
      <c r="BA102" s="58">
        <f t="shared" si="302"/>
        <v>31.546999179806992</v>
      </c>
      <c r="BB102" s="61">
        <f>+BB16-BB101</f>
        <v>29881446.25749743</v>
      </c>
      <c r="BC102" s="58">
        <f t="shared" si="303"/>
        <v>216.96930234455954</v>
      </c>
      <c r="BD102" s="61">
        <f>+BD16-BD101</f>
        <v>43853864.570227385</v>
      </c>
      <c r="BE102" s="60">
        <v>43.878105840104944</v>
      </c>
      <c r="BF102" s="59">
        <f>+BF16-BF101</f>
        <v>-24254806.93334198</v>
      </c>
      <c r="BG102" s="58">
        <v>7.6412794327255966</v>
      </c>
      <c r="BH102" s="61">
        <f>+BH16-BH101</f>
        <v>56538884.393654943</v>
      </c>
      <c r="BI102" s="58">
        <v>16.739584960089033</v>
      </c>
      <c r="BJ102" s="61">
        <f>+BJ16-BJ101</f>
        <v>32284077.460312605</v>
      </c>
      <c r="BK102" s="60">
        <v>10.170271191759889</v>
      </c>
      <c r="BL102" s="96">
        <f>+BL16-BL101</f>
        <v>-10282388.620612621</v>
      </c>
      <c r="BM102" s="97">
        <f>+BM16-BM101</f>
        <v>86420330.651152492</v>
      </c>
      <c r="BN102" s="98">
        <f>+BN16-BN101</f>
        <v>76137942.030539513</v>
      </c>
      <c r="BO102" s="32"/>
      <c r="BP102" s="57">
        <f>+BP16-BP101</f>
        <v>80326243.740000367</v>
      </c>
      <c r="BQ102" s="58">
        <v>177.96296642910175</v>
      </c>
      <c r="BR102" s="61">
        <f>+BR16-BR101</f>
        <v>-42249521.36999993</v>
      </c>
      <c r="BS102" s="58">
        <v>105.59405927905715</v>
      </c>
      <c r="BT102" s="61">
        <f>+BT16-BT101</f>
        <v>38076722.370000362</v>
      </c>
      <c r="BU102" s="60">
        <f>+BT102/BT111</f>
        <v>79.176235041411744</v>
      </c>
      <c r="BV102" s="59">
        <f>+BV16-BV101</f>
        <v>-21968874.723358989</v>
      </c>
      <c r="BW102" s="58">
        <f t="shared" si="380"/>
        <v>-17.444863406440071</v>
      </c>
      <c r="BX102" s="61">
        <f>+BX16-BX101</f>
        <v>34228551.799589157</v>
      </c>
      <c r="BY102" s="58">
        <f t="shared" si="381"/>
        <v>39.54945659034037</v>
      </c>
      <c r="BZ102" s="61">
        <f>+BZ16-BZ101</f>
        <v>12259677.076230049</v>
      </c>
      <c r="CA102" s="60"/>
      <c r="CB102" s="96">
        <f>+CB16-CB101</f>
        <v>58357369.016641498</v>
      </c>
      <c r="CC102" s="97">
        <f>+CC16-CC101</f>
        <v>-8020969.5704107285</v>
      </c>
      <c r="CD102" s="98">
        <f>+CD16-CD101</f>
        <v>50336399.446230412</v>
      </c>
      <c r="CE102" s="32"/>
      <c r="CF102" s="57">
        <f>+CF16-CF101</f>
        <v>47533209.057662249</v>
      </c>
      <c r="CG102" s="58">
        <f>+CF102/$CF$111</f>
        <v>94.72408527115455</v>
      </c>
      <c r="CH102" s="61">
        <f>+CH16-CH101</f>
        <v>-1596822.6033371985</v>
      </c>
      <c r="CI102" s="58">
        <f t="shared" si="386"/>
        <v>-15.116702198528854</v>
      </c>
      <c r="CJ102" s="61">
        <f>+CJ16-CJ101</f>
        <v>45936386.454325199</v>
      </c>
      <c r="CK102" s="60">
        <f t="shared" si="387"/>
        <v>75.622919883980643</v>
      </c>
      <c r="CL102" s="59">
        <f>+CL16-CL101</f>
        <v>-61688200.341535687</v>
      </c>
      <c r="CM102" s="58">
        <f t="shared" si="388"/>
        <v>-24.551120211480775</v>
      </c>
      <c r="CN102" s="61">
        <f>+CN16-CN101</f>
        <v>83900277.327845335</v>
      </c>
      <c r="CO102" s="58">
        <f t="shared" si="389"/>
        <v>63.752459915750784</v>
      </c>
      <c r="CP102" s="61">
        <f>+CP16-CP101</f>
        <v>22212076.986310244</v>
      </c>
      <c r="CQ102" s="60">
        <f t="shared" si="390"/>
        <v>5.8015049557118958</v>
      </c>
      <c r="CR102" s="96">
        <f>+CR16-CR101</f>
        <v>-14154991.28387332</v>
      </c>
      <c r="CS102" s="97">
        <f>+CS16-CS101</f>
        <v>82303454.724508286</v>
      </c>
      <c r="CT102" s="98">
        <f>+CT16-CT101</f>
        <v>68148463.440634727</v>
      </c>
      <c r="CU102" s="32"/>
      <c r="CV102" s="62">
        <f>+CV16-CV101</f>
        <v>268768942.11847782</v>
      </c>
      <c r="CW102" s="58">
        <f t="shared" si="268"/>
        <v>95.735124342160049</v>
      </c>
      <c r="CX102" s="62">
        <f>+CX16-CX101</f>
        <v>72792140.583622932</v>
      </c>
      <c r="CY102" s="63">
        <f t="shared" si="394"/>
        <v>90.968525220526175</v>
      </c>
      <c r="CZ102" s="62">
        <f>+CZ16-CZ101</f>
        <v>341561082.70210171</v>
      </c>
      <c r="DA102" s="64">
        <f t="shared" si="396"/>
        <v>94.677863775822985</v>
      </c>
      <c r="DB102" s="62">
        <f>+DB16-DB101</f>
        <v>-97707559.301372528</v>
      </c>
      <c r="DC102" s="58">
        <f t="shared" si="398"/>
        <v>-7.8468698700989377</v>
      </c>
      <c r="DD102" s="62">
        <f>+DD16-DD101</f>
        <v>279560549.81875706</v>
      </c>
      <c r="DE102" s="63">
        <f t="shared" si="400"/>
        <v>39.000922359502759</v>
      </c>
      <c r="DF102" s="62">
        <f>+DF16-DF101</f>
        <v>181852990.51738167</v>
      </c>
      <c r="DG102" s="64">
        <f t="shared" si="402"/>
        <v>9.2688326083484842</v>
      </c>
      <c r="DH102" s="153"/>
      <c r="DI102" s="161" t="s">
        <v>178</v>
      </c>
      <c r="DJ102" s="62">
        <f>+DJ16-DJ101</f>
        <v>341561082.70210171</v>
      </c>
      <c r="DK102" s="62">
        <f>+DK16-DK101</f>
        <v>181852990.51738167</v>
      </c>
      <c r="DL102" s="62">
        <f>+DL16-DL101</f>
        <v>523414073.21947861</v>
      </c>
      <c r="DM102"/>
      <c r="DN102" s="48"/>
      <c r="DO102" s="48"/>
    </row>
    <row r="103" spans="1:119" s="19" customFormat="1" ht="15.75">
      <c r="A103" s="26"/>
      <c r="B103" s="26"/>
      <c r="C103" s="34"/>
      <c r="D103" s="35"/>
      <c r="E103" s="36"/>
      <c r="F103" s="36"/>
      <c r="G103" s="36"/>
      <c r="H103" s="36"/>
      <c r="I103" s="203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8"/>
      <c r="U103" s="36"/>
      <c r="V103" s="36"/>
      <c r="W103" s="36"/>
      <c r="X103" s="36"/>
      <c r="Y103" s="37"/>
      <c r="Z103" s="244"/>
      <c r="AA103" s="203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9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9"/>
      <c r="BH103" s="36"/>
      <c r="BI103" s="39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9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N103" s="48">
        <f>+DK102</f>
        <v>181852990.51738167</v>
      </c>
      <c r="DO103" s="48"/>
    </row>
    <row r="104" spans="1:119" s="19" customFormat="1" ht="15.75">
      <c r="A104" s="26"/>
      <c r="B104" s="26"/>
      <c r="C104" s="27"/>
      <c r="D104" s="28"/>
      <c r="E104" s="29"/>
      <c r="F104" s="29"/>
      <c r="G104" s="29"/>
      <c r="H104" s="29"/>
      <c r="I104" s="332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31"/>
      <c r="U104" s="29"/>
      <c r="V104" s="29"/>
      <c r="W104" s="29"/>
      <c r="X104" s="29"/>
      <c r="Y104" s="30"/>
      <c r="Z104" s="243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68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68"/>
      <c r="BH104" s="29"/>
      <c r="BI104" s="68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68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  <c r="DN104" s="48">
        <f>+DJ102</f>
        <v>341561082.70210171</v>
      </c>
    </row>
    <row r="105" spans="1:119" s="19" customFormat="1" ht="15.75">
      <c r="A105" s="26">
        <v>87</v>
      </c>
      <c r="B105" s="52" t="s">
        <v>49</v>
      </c>
      <c r="C105" s="34"/>
      <c r="D105" s="35">
        <f>+'JUL-SEP 2022'!D105+'OCT-DEC 2022'!D105+'JAN-MAR 2023'!D105+'APR-JUN 2023'!D105</f>
        <v>95466550.432896003</v>
      </c>
      <c r="E105" s="36"/>
      <c r="F105" s="36">
        <f>+'JUL-SEP 2022'!F105+'OCT-DEC 2022'!F105+'JAN-MAR 2023'!F105+'APR-JUN 2023'!F105</f>
        <v>51012932.494971998</v>
      </c>
      <c r="G105" s="36"/>
      <c r="H105" s="36">
        <f t="shared" ref="H105:H107" si="421">+D105+F105</f>
        <v>146479482.92786801</v>
      </c>
      <c r="I105" s="203"/>
      <c r="J105" s="38">
        <f>+'JUL-SEP 2022'!J105+'OCT-DEC 2022'!J105+'JAN-MAR 2023'!J105+'APR-JUN 2023'!J105</f>
        <v>119659522.02970004</v>
      </c>
      <c r="K105" s="36"/>
      <c r="L105" s="36">
        <f>+'JUL-SEP 2022'!L105+'OCT-DEC 2022'!L105+'JAN-MAR 2023'!L105+'APR-JUN 2023'!L105</f>
        <v>179650566.96825606</v>
      </c>
      <c r="M105" s="36"/>
      <c r="N105" s="36">
        <f t="shared" ref="N105:N107" si="422">+J105+L105</f>
        <v>299310088.9979561</v>
      </c>
      <c r="O105" s="37"/>
      <c r="P105" s="116">
        <f t="shared" ref="P105:P107" si="423">+D105+J105</f>
        <v>215126072.46259606</v>
      </c>
      <c r="Q105" s="117">
        <f t="shared" ref="Q105:Q107" si="424">+F105+L105</f>
        <v>230663499.46322805</v>
      </c>
      <c r="R105" s="118">
        <f t="shared" ref="R105:R107" si="425">+P105+Q105</f>
        <v>445789571.92582411</v>
      </c>
      <c r="S105" s="32"/>
      <c r="T105" s="38">
        <f>+'JUL-SEP 2022'!T105+'OCT-DEC 2022'!T105+'JAN-MAR 2023'!T105+'APR-JUN 2023'!T105</f>
        <v>10084259.829999998</v>
      </c>
      <c r="U105" s="36"/>
      <c r="V105" s="36">
        <f>+'JUL-SEP 2022'!V105+'OCT-DEC 2022'!V105+'JAN-MAR 2023'!V105+'APR-JUN 2023'!V105</f>
        <v>7814429.72999998</v>
      </c>
      <c r="W105" s="36"/>
      <c r="X105" s="36">
        <f t="shared" ref="X105:X107" si="426">+T105+V105</f>
        <v>17898689.55999998</v>
      </c>
      <c r="Y105" s="37"/>
      <c r="Z105" s="244">
        <f>+'OCT-DEC 2022'!Z105+'JUL-SEP 2022'!Z105+'JAN-MAR 2023'!Z105+'APR-JUN 2023'!Z105</f>
        <v>26656243.350000039</v>
      </c>
      <c r="AA105" s="36"/>
      <c r="AB105" s="36">
        <f>+'OCT-DEC 2022'!AB105+'JUL-SEP 2022'!AB105+'JAN-MAR 2023'!AB105+'APR-JUN 2023'!AB105</f>
        <v>17094075.300000019</v>
      </c>
      <c r="AC105" s="36"/>
      <c r="AD105" s="36">
        <f t="shared" ref="AD105:AD107" si="427">+Z105+AB105</f>
        <v>43750318.650000058</v>
      </c>
      <c r="AE105" s="37"/>
      <c r="AF105" s="116">
        <f t="shared" ref="AF105:AF107" si="428">+T105+Z105</f>
        <v>36740503.180000037</v>
      </c>
      <c r="AG105" s="117">
        <f t="shared" ref="AG105:AG107" si="429">+V105+AB105</f>
        <v>24908505.030000001</v>
      </c>
      <c r="AH105" s="118">
        <f t="shared" ref="AH105:AH107" si="430">+AF105+AG105</f>
        <v>61649008.210000038</v>
      </c>
      <c r="AI105" s="32"/>
      <c r="AJ105" s="35">
        <f>+'OCT-DEC 2022'!AJ105+'JUL-SEP 2022'!AJ105+'JAN-MAR 2023'!AJ105+'APR-JUN 2023'!AJ105</f>
        <v>39549457.331908002</v>
      </c>
      <c r="AK105" s="36"/>
      <c r="AL105" s="36">
        <f>+'OCT-DEC 2022'!AL105+'JUL-SEP 2022'!AL105+'JAN-MAR 2023'!AL105+'APR-JUN 2023'!AL105</f>
        <v>41117379.556979999</v>
      </c>
      <c r="AM105" s="36"/>
      <c r="AN105" s="36">
        <v>36203568.820000008</v>
      </c>
      <c r="AO105" s="37"/>
      <c r="AP105" s="36">
        <f>+'OCT-DEC 2022'!AP105+'JUL-SEP 2022'!AP105+'JAN-MAR 2023'!AP105+'APR-JUN 2023'!AP105</f>
        <v>42428602.271739997</v>
      </c>
      <c r="AQ105" s="36"/>
      <c r="AR105" s="36">
        <f>+'OCT-DEC 2022'!AR105+'JUL-SEP 2022'!AR105+'JAN-MAR 2023'!AR105+'APR-JUN 2023'!AR105</f>
        <v>64978582.089899987</v>
      </c>
      <c r="AS105" s="39"/>
      <c r="AT105" s="36">
        <v>36203568.820000008</v>
      </c>
      <c r="AU105" s="37"/>
      <c r="AV105" s="116">
        <f t="shared" ref="AV105:AV107" si="431">+AJ105+AP105</f>
        <v>81978059.603648007</v>
      </c>
      <c r="AW105" s="117">
        <f t="shared" ref="AW105:AW107" si="432">+AL105+AR105</f>
        <v>106095961.64687999</v>
      </c>
      <c r="AX105" s="118">
        <f t="shared" ref="AX105:AX107" si="433">+AV105+AW105</f>
        <v>188074021.25052798</v>
      </c>
      <c r="AY105" s="32"/>
      <c r="AZ105" s="35">
        <f>+'OCT-DEC 2022'!AZ105+'JUL-SEP 2022'!AZ105+'JAN-MAR 2023'!AZ105+'APR-JUN 2023'!AZ105</f>
        <v>4064538.29</v>
      </c>
      <c r="BA105" s="36"/>
      <c r="BB105" s="36">
        <f>+'OCT-DEC 2022'!BB105+'JUL-SEP 2022'!BB105+'JAN-MAR 2023'!BB105+'APR-JUN 2023'!BB105</f>
        <v>2101860.96</v>
      </c>
      <c r="BC105" s="36"/>
      <c r="BD105" s="36">
        <v>36203568.820000008</v>
      </c>
      <c r="BE105" s="37"/>
      <c r="BF105" s="38">
        <f>+'OCT-DEC 2022'!BF105+'JUL-SEP 2022'!BF105+'JAN-MAR 2023'!BF105+'APR-JUN 2023'!BF105</f>
        <v>5182887.76</v>
      </c>
      <c r="BG105" s="39"/>
      <c r="BH105" s="36">
        <f>+'OCT-DEC 2022'!BH105+'JUL-SEP 2022'!BH105+'JAN-MAR 2023'!BH105+'APR-JUN 2023'!BH105</f>
        <v>6447296.96</v>
      </c>
      <c r="BI105" s="39"/>
      <c r="BJ105" s="36">
        <v>36203568.820000008</v>
      </c>
      <c r="BK105" s="37"/>
      <c r="BL105" s="116">
        <f t="shared" ref="BL105:BL107" si="434">+AZ105+BF105</f>
        <v>9247426.0500000007</v>
      </c>
      <c r="BM105" s="117">
        <f t="shared" ref="BM105:BM107" si="435">+BB105+BH105</f>
        <v>8549157.9199999999</v>
      </c>
      <c r="BN105" s="118">
        <f t="shared" ref="BN105:BN107" si="436">+BL105+BM105</f>
        <v>17796583.969999999</v>
      </c>
      <c r="BO105" s="32"/>
      <c r="BP105" s="35">
        <f>+'OCT-DEC 2022'!BP105+'JUL-SEP 2022'!BP105+'JAN-MAR 2023'!BP105+'APR-JUN 2023'!BP105</f>
        <v>6787339.4199999999</v>
      </c>
      <c r="BQ105" s="36"/>
      <c r="BR105" s="36">
        <f>+'OCT-DEC 2022'!BR105+'JUL-SEP 2022'!BR105+'JAN-MAR 2023'!BR105+'APR-JUN 2023'!BR105</f>
        <v>0</v>
      </c>
      <c r="BS105" s="36"/>
      <c r="BT105" s="36">
        <v>36203568.820000008</v>
      </c>
      <c r="BU105" s="37"/>
      <c r="BV105" s="38">
        <f>+'OCT-DEC 2022'!BV105+'JUL-SEP 2022'!BV105+'JAN-MAR 2023'!BV105+'APR-JUN 2023'!BV105</f>
        <v>17312717.550000004</v>
      </c>
      <c r="BW105" s="36"/>
      <c r="BX105" s="36">
        <f>+'OCT-DEC 2022'!BX105+'JUL-SEP 2022'!BX105+'JAN-MAR 2023'!BX105+'APR-JUN 2023'!BX105</f>
        <v>0</v>
      </c>
      <c r="BY105" s="36"/>
      <c r="BZ105" s="36">
        <v>36203568.820000008</v>
      </c>
      <c r="CA105" s="37"/>
      <c r="CB105" s="116">
        <f t="shared" ref="CB105:CB107" si="437">+BP105+BV105</f>
        <v>24100056.970000006</v>
      </c>
      <c r="CC105" s="117">
        <f t="shared" ref="CC105:CC107" si="438">+BR105+BX105</f>
        <v>0</v>
      </c>
      <c r="CD105" s="118">
        <f t="shared" ref="CD105:CD107" si="439">+CB105+CC105</f>
        <v>24100056.970000006</v>
      </c>
      <c r="CE105" s="32"/>
      <c r="CF105" s="35">
        <f>+'OCT-DEC 2022'!CF105+'JUL-SEP 2022'!CF105+'JAN-MAR 2023'!CF105+'APR-JUN 2023'!CF105</f>
        <v>11038477.26451599</v>
      </c>
      <c r="CG105" s="36"/>
      <c r="CH105" s="36">
        <f>+'OCT-DEC 2022'!CH105+'JUL-SEP 2022'!CH105+'JAN-MAR 2023'!CH105+'APR-JUN 2023'!CH105</f>
        <v>4619375.3505959995</v>
      </c>
      <c r="CI105" s="36"/>
      <c r="CJ105" s="36">
        <v>36203568.820000008</v>
      </c>
      <c r="CK105" s="37"/>
      <c r="CL105" s="38">
        <f>+'OCT-DEC 2022'!CL105+'JUL-SEP 2022'!CL105+'JAN-MAR 2023'!CL105+'APR-JUN 2023'!CL105</f>
        <v>19957379.322871979</v>
      </c>
      <c r="CM105" s="36"/>
      <c r="CN105" s="36">
        <f>+'OCT-DEC 2022'!CN105+'JUL-SEP 2022'!CN105+'JAN-MAR 2023'!CN105+'APR-JUN 2023'!CN105</f>
        <v>14828113.315495981</v>
      </c>
      <c r="CO105" s="39"/>
      <c r="CP105" s="36">
        <v>36203568.820000008</v>
      </c>
      <c r="CQ105" s="37"/>
      <c r="CR105" s="116">
        <f t="shared" ref="CR105:CR107" si="440">+CF105+CL105</f>
        <v>30995856.587387972</v>
      </c>
      <c r="CS105" s="117">
        <f t="shared" ref="CS105:CS107" si="441">+CH105+CN105</f>
        <v>19447488.666091979</v>
      </c>
      <c r="CT105" s="118">
        <f t="shared" ref="CT105:CT107" si="442">+CR105+CS105</f>
        <v>50443345.25347995</v>
      </c>
      <c r="CU105" s="32"/>
      <c r="CV105" s="38">
        <f>+D105+T105+AJ105+AZ105+BP105+CF105</f>
        <v>166990622.56931996</v>
      </c>
      <c r="CW105" s="39"/>
      <c r="CX105" s="39">
        <f>+F105+V105+AL105+BB105+BR105+CH105</f>
        <v>106665978.09254797</v>
      </c>
      <c r="CY105" s="39"/>
      <c r="CZ105" s="36">
        <f>+CV105+CX105</f>
        <v>273656600.66186792</v>
      </c>
      <c r="DA105" s="40"/>
      <c r="DB105" s="38">
        <f t="shared" ref="DB105:DB107" si="443">+J105+Z105+AP105+BF105+BV105+CL105</f>
        <v>231197352.28431204</v>
      </c>
      <c r="DC105" s="39"/>
      <c r="DD105" s="36">
        <f t="shared" ref="DD105:DD107" si="444">+L105+AB105+AR105+BH105+BX105+CN105</f>
        <v>282998634.63365203</v>
      </c>
      <c r="DE105" s="39"/>
      <c r="DF105" s="36">
        <f t="shared" ref="DF105:DF107" si="445">+DB105+DD105</f>
        <v>514195986.9179641</v>
      </c>
      <c r="DG105" s="40"/>
      <c r="DH105" s="152"/>
      <c r="DI105" s="163" t="s">
        <v>49</v>
      </c>
      <c r="DJ105" s="38">
        <f t="shared" ref="DJ105:DJ107" si="446">+CZ105</f>
        <v>273656600.66186792</v>
      </c>
      <c r="DK105" s="36">
        <f t="shared" ref="DK105:DK107" si="447">+DF105</f>
        <v>514195986.9179641</v>
      </c>
      <c r="DL105" s="37">
        <f t="shared" ref="DL105:DL107" si="448">+DJ105+DK105</f>
        <v>787852587.57983208</v>
      </c>
      <c r="DM105"/>
      <c r="DN105" s="48">
        <f>SUM(DN103:DN104)</f>
        <v>523414073.21948338</v>
      </c>
    </row>
    <row r="106" spans="1:119" s="19" customFormat="1" ht="15.75">
      <c r="A106" s="26">
        <v>88</v>
      </c>
      <c r="B106" s="52" t="s">
        <v>50</v>
      </c>
      <c r="C106" s="34"/>
      <c r="D106" s="35">
        <f>+'JUL-SEP 2022'!D106+'OCT-DEC 2022'!D106+'JAN-MAR 2023'!D106+'APR-JUN 2023'!D106</f>
        <v>0</v>
      </c>
      <c r="E106" s="36"/>
      <c r="F106" s="36">
        <f>+'JUL-SEP 2022'!F106+'OCT-DEC 2022'!F106+'JAN-MAR 2023'!F106+'APR-JUN 2023'!F106</f>
        <v>0</v>
      </c>
      <c r="G106" s="36"/>
      <c r="H106" s="36">
        <f t="shared" si="421"/>
        <v>0</v>
      </c>
      <c r="I106" s="203"/>
      <c r="J106" s="38">
        <f>+'JUL-SEP 2022'!J106+'OCT-DEC 2022'!J106+'JAN-MAR 2023'!J106+'APR-JUN 2023'!J106</f>
        <v>0</v>
      </c>
      <c r="K106" s="36"/>
      <c r="L106" s="36">
        <f>+'JUL-SEP 2022'!L106+'OCT-DEC 2022'!L106+'JAN-MAR 2023'!L106+'APR-JUN 2023'!L106</f>
        <v>0</v>
      </c>
      <c r="M106" s="36"/>
      <c r="N106" s="36">
        <f t="shared" si="422"/>
        <v>0</v>
      </c>
      <c r="O106" s="37"/>
      <c r="P106" s="116">
        <f t="shared" si="423"/>
        <v>0</v>
      </c>
      <c r="Q106" s="117">
        <f t="shared" si="424"/>
        <v>0</v>
      </c>
      <c r="R106" s="118">
        <f t="shared" si="425"/>
        <v>0</v>
      </c>
      <c r="S106" s="32"/>
      <c r="T106" s="38">
        <f>+'JUL-SEP 2022'!T106+'OCT-DEC 2022'!T106+'JAN-MAR 2023'!T106+'APR-JUN 2023'!T106</f>
        <v>0</v>
      </c>
      <c r="U106" s="36"/>
      <c r="V106" s="36">
        <f>+'JUL-SEP 2022'!V106+'OCT-DEC 2022'!V106+'JAN-MAR 2023'!V106+'APR-JUN 2023'!V106</f>
        <v>0</v>
      </c>
      <c r="W106" s="36"/>
      <c r="X106" s="36">
        <f t="shared" si="426"/>
        <v>0</v>
      </c>
      <c r="Y106" s="37"/>
      <c r="Z106" s="244">
        <f>+'OCT-DEC 2022'!Z106+'JUL-SEP 2022'!Z106+'JAN-MAR 2023'!Z106+'APR-JUN 2023'!Z106</f>
        <v>0</v>
      </c>
      <c r="AA106" s="36"/>
      <c r="AB106" s="36">
        <f>+'OCT-DEC 2022'!AB106+'JUL-SEP 2022'!AB106+'JAN-MAR 2023'!AB106+'APR-JUN 2023'!AB106</f>
        <v>0</v>
      </c>
      <c r="AC106" s="36"/>
      <c r="AD106" s="36">
        <f t="shared" si="427"/>
        <v>0</v>
      </c>
      <c r="AE106" s="37"/>
      <c r="AF106" s="116">
        <f t="shared" si="428"/>
        <v>0</v>
      </c>
      <c r="AG106" s="117">
        <f t="shared" si="429"/>
        <v>0</v>
      </c>
      <c r="AH106" s="118">
        <f t="shared" si="430"/>
        <v>0</v>
      </c>
      <c r="AI106" s="32"/>
      <c r="AJ106" s="35">
        <f>+'OCT-DEC 2022'!AJ106+'JUL-SEP 2022'!AJ106+'JAN-MAR 2023'!AJ106+'APR-JUN 2023'!AJ106</f>
        <v>0</v>
      </c>
      <c r="AK106" s="36"/>
      <c r="AL106" s="36">
        <f>+'OCT-DEC 2022'!AL106+'JUL-SEP 2022'!AL106+'JAN-MAR 2023'!AL106+'APR-JUN 2023'!AL106</f>
        <v>0</v>
      </c>
      <c r="AM106" s="36"/>
      <c r="AN106" s="36">
        <v>0</v>
      </c>
      <c r="AO106" s="37"/>
      <c r="AP106" s="36">
        <f>+'OCT-DEC 2022'!AP106+'JUL-SEP 2022'!AP106+'JAN-MAR 2023'!AP106+'APR-JUN 2023'!AP106</f>
        <v>0</v>
      </c>
      <c r="AQ106" s="36"/>
      <c r="AR106" s="36">
        <f>+'OCT-DEC 2022'!AR106+'JUL-SEP 2022'!AR106+'JAN-MAR 2023'!AR106+'APR-JUN 2023'!AR106</f>
        <v>0</v>
      </c>
      <c r="AS106" s="39"/>
      <c r="AT106" s="36">
        <v>0</v>
      </c>
      <c r="AU106" s="37"/>
      <c r="AV106" s="116">
        <f t="shared" si="431"/>
        <v>0</v>
      </c>
      <c r="AW106" s="117">
        <f t="shared" si="432"/>
        <v>0</v>
      </c>
      <c r="AX106" s="118">
        <f t="shared" si="433"/>
        <v>0</v>
      </c>
      <c r="AY106" s="32"/>
      <c r="AZ106" s="35">
        <f>+'OCT-DEC 2022'!AZ106+'JUL-SEP 2022'!AZ106+'JAN-MAR 2023'!AZ106+'APR-JUN 2023'!AZ106</f>
        <v>0</v>
      </c>
      <c r="BA106" s="36"/>
      <c r="BB106" s="36">
        <f>+'OCT-DEC 2022'!BB106+'JUL-SEP 2022'!BB106+'JAN-MAR 2023'!BB106+'APR-JUN 2023'!BB106</f>
        <v>0</v>
      </c>
      <c r="BC106" s="36"/>
      <c r="BD106" s="36">
        <v>0</v>
      </c>
      <c r="BE106" s="37"/>
      <c r="BF106" s="38">
        <f>+'OCT-DEC 2022'!BF106+'JUL-SEP 2022'!BF106+'JAN-MAR 2023'!BF106+'APR-JUN 2023'!BF106</f>
        <v>0</v>
      </c>
      <c r="BG106" s="39"/>
      <c r="BH106" s="36">
        <f>+'OCT-DEC 2022'!BH106+'JUL-SEP 2022'!BH106+'JAN-MAR 2023'!BH106+'APR-JUN 2023'!BH106</f>
        <v>0</v>
      </c>
      <c r="BI106" s="39"/>
      <c r="BJ106" s="36">
        <v>0</v>
      </c>
      <c r="BK106" s="37"/>
      <c r="BL106" s="116">
        <f t="shared" si="434"/>
        <v>0</v>
      </c>
      <c r="BM106" s="117">
        <f t="shared" si="435"/>
        <v>0</v>
      </c>
      <c r="BN106" s="118">
        <f t="shared" si="436"/>
        <v>0</v>
      </c>
      <c r="BO106" s="32"/>
      <c r="BP106" s="35">
        <f>+'OCT-DEC 2022'!BP106+'JUL-SEP 2022'!BP106+'JAN-MAR 2023'!BP106+'APR-JUN 2023'!BP106</f>
        <v>0</v>
      </c>
      <c r="BQ106" s="36"/>
      <c r="BR106" s="36">
        <f>+'OCT-DEC 2022'!BR106+'JUL-SEP 2022'!BR106+'JAN-MAR 2023'!BR106+'APR-JUN 2023'!BR106</f>
        <v>0</v>
      </c>
      <c r="BS106" s="36"/>
      <c r="BT106" s="36">
        <v>0</v>
      </c>
      <c r="BU106" s="37"/>
      <c r="BV106" s="38">
        <f>+'OCT-DEC 2022'!BV106+'JUL-SEP 2022'!BV106+'JAN-MAR 2023'!BV106+'APR-JUN 2023'!BV106</f>
        <v>0</v>
      </c>
      <c r="BW106" s="36"/>
      <c r="BX106" s="36">
        <f>+'OCT-DEC 2022'!BX106+'JUL-SEP 2022'!BX106+'JAN-MAR 2023'!BX106+'APR-JUN 2023'!BX106</f>
        <v>0</v>
      </c>
      <c r="BY106" s="36"/>
      <c r="BZ106" s="36">
        <v>0</v>
      </c>
      <c r="CA106" s="37"/>
      <c r="CB106" s="116">
        <f t="shared" si="437"/>
        <v>0</v>
      </c>
      <c r="CC106" s="117">
        <f t="shared" si="438"/>
        <v>0</v>
      </c>
      <c r="CD106" s="118">
        <f t="shared" si="439"/>
        <v>0</v>
      </c>
      <c r="CE106" s="32"/>
      <c r="CF106" s="35">
        <f>+'OCT-DEC 2022'!CF106+'JUL-SEP 2022'!CF106+'JAN-MAR 2023'!CF106+'APR-JUN 2023'!CF106</f>
        <v>0</v>
      </c>
      <c r="CG106" s="36"/>
      <c r="CH106" s="36">
        <f>+'OCT-DEC 2022'!CH106+'JUL-SEP 2022'!CH106+'JAN-MAR 2023'!CH106+'APR-JUN 2023'!CH106</f>
        <v>0</v>
      </c>
      <c r="CI106" s="36"/>
      <c r="CJ106" s="36">
        <v>0</v>
      </c>
      <c r="CK106" s="37"/>
      <c r="CL106" s="38">
        <f>+'OCT-DEC 2022'!CL106+'JUL-SEP 2022'!CL106+'JAN-MAR 2023'!CL106+'APR-JUN 2023'!CL106</f>
        <v>0</v>
      </c>
      <c r="CM106" s="36"/>
      <c r="CN106" s="36">
        <f>+'OCT-DEC 2022'!CN106+'JUL-SEP 2022'!CN106+'JAN-MAR 2023'!CN106+'APR-JUN 2023'!CN106</f>
        <v>0</v>
      </c>
      <c r="CO106" s="36"/>
      <c r="CP106" s="36">
        <v>0</v>
      </c>
      <c r="CQ106" s="37"/>
      <c r="CR106" s="116">
        <f t="shared" si="440"/>
        <v>0</v>
      </c>
      <c r="CS106" s="117">
        <f t="shared" si="441"/>
        <v>0</v>
      </c>
      <c r="CT106" s="118">
        <f t="shared" si="442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449">+CV106+CX106</f>
        <v>0</v>
      </c>
      <c r="DA106" s="40"/>
      <c r="DB106" s="38">
        <f t="shared" si="443"/>
        <v>0</v>
      </c>
      <c r="DC106" s="39"/>
      <c r="DD106" s="36">
        <f t="shared" si="444"/>
        <v>0</v>
      </c>
      <c r="DE106" s="39"/>
      <c r="DF106" s="36">
        <f t="shared" si="445"/>
        <v>0</v>
      </c>
      <c r="DG106" s="40"/>
      <c r="DH106" s="152"/>
      <c r="DI106" s="163" t="s">
        <v>50</v>
      </c>
      <c r="DJ106" s="38">
        <f t="shared" si="446"/>
        <v>0</v>
      </c>
      <c r="DK106" s="36">
        <f t="shared" si="447"/>
        <v>0</v>
      </c>
      <c r="DL106" s="37">
        <f t="shared" si="448"/>
        <v>0</v>
      </c>
      <c r="DM106"/>
    </row>
    <row r="107" spans="1:119" s="19" customFormat="1" ht="15.75">
      <c r="A107" s="26">
        <v>89</v>
      </c>
      <c r="B107" s="52" t="s">
        <v>48</v>
      </c>
      <c r="C107" s="34"/>
      <c r="D107" s="35">
        <f>+'JUL-SEP 2022'!D107+'OCT-DEC 2022'!D107+'JAN-MAR 2023'!D107+'APR-JUN 2023'!D107</f>
        <v>1273969.8426000043</v>
      </c>
      <c r="E107" s="36"/>
      <c r="F107" s="36">
        <f>+'JUL-SEP 2022'!F107+'OCT-DEC 2022'!F107+'JAN-MAR 2023'!F107+'APR-JUN 2023'!F107</f>
        <v>369167.85600000148</v>
      </c>
      <c r="G107" s="36"/>
      <c r="H107" s="36">
        <f t="shared" si="421"/>
        <v>1643137.6986000058</v>
      </c>
      <c r="I107" s="203"/>
      <c r="J107" s="38">
        <f>+'JUL-SEP 2022'!J107+'OCT-DEC 2022'!J107+'JAN-MAR 2023'!J107+'APR-JUN 2023'!J107</f>
        <v>2941346.9678001385</v>
      </c>
      <c r="K107" s="36"/>
      <c r="L107" s="36">
        <f>+'JUL-SEP 2022'!L107+'OCT-DEC 2022'!L107+'JAN-MAR 2023'!L107+'APR-JUN 2023'!L107</f>
        <v>2584915.9030003622</v>
      </c>
      <c r="M107" s="36"/>
      <c r="N107" s="36">
        <f t="shared" si="422"/>
        <v>5526262.8708005007</v>
      </c>
      <c r="O107" s="37"/>
      <c r="P107" s="116">
        <f t="shared" si="423"/>
        <v>4215316.8104001433</v>
      </c>
      <c r="Q107" s="117">
        <f t="shared" si="424"/>
        <v>2954083.7590003638</v>
      </c>
      <c r="R107" s="118">
        <f t="shared" si="425"/>
        <v>7169400.569400507</v>
      </c>
      <c r="S107" s="32"/>
      <c r="T107" s="38">
        <f>+'JUL-SEP 2022'!T107+'OCT-DEC 2022'!T107+'JAN-MAR 2023'!T107+'APR-JUN 2023'!T107</f>
        <v>32259760.487798396</v>
      </c>
      <c r="U107" s="36"/>
      <c r="V107" s="36">
        <f>+'JUL-SEP 2022'!V107+'OCT-DEC 2022'!V107+'JAN-MAR 2023'!V107+'APR-JUN 2023'!V107</f>
        <v>9759542.0008085817</v>
      </c>
      <c r="W107" s="36"/>
      <c r="X107" s="36">
        <f t="shared" si="426"/>
        <v>42019302.488606974</v>
      </c>
      <c r="Y107" s="37"/>
      <c r="Z107" s="244">
        <f>+'OCT-DEC 2022'!Z107+'JUL-SEP 2022'!Z107+'JAN-MAR 2023'!Z107+'APR-JUN 2023'!Z107</f>
        <v>8758185.2309672982</v>
      </c>
      <c r="AA107" s="36"/>
      <c r="AB107" s="36">
        <f>+'OCT-DEC 2022'!AB107+'JUL-SEP 2022'!AB107+'JAN-MAR 2023'!AB107+'APR-JUN 2023'!AB107</f>
        <v>10034647.911300994</v>
      </c>
      <c r="AC107" s="36"/>
      <c r="AD107" s="36">
        <f t="shared" si="427"/>
        <v>18792833.142268293</v>
      </c>
      <c r="AE107" s="37"/>
      <c r="AF107" s="116">
        <f t="shared" si="428"/>
        <v>41017945.718765691</v>
      </c>
      <c r="AG107" s="117">
        <f t="shared" si="429"/>
        <v>19794189.912109576</v>
      </c>
      <c r="AH107" s="118">
        <f t="shared" si="430"/>
        <v>60812135.630875267</v>
      </c>
      <c r="AI107" s="32"/>
      <c r="AJ107" s="35">
        <f>+'OCT-DEC 2022'!AJ107+'JUL-SEP 2022'!AJ107+'JAN-MAR 2023'!AJ107+'APR-JUN 2023'!AJ107</f>
        <v>245367.50999999998</v>
      </c>
      <c r="AK107" s="36"/>
      <c r="AL107" s="36">
        <f>+'OCT-DEC 2022'!AL107+'JUL-SEP 2022'!AL107+'JAN-MAR 2023'!AL107+'APR-JUN 2023'!AL107</f>
        <v>153263.27000000002</v>
      </c>
      <c r="AM107" s="36"/>
      <c r="AN107" s="36">
        <v>507849.73621433263</v>
      </c>
      <c r="AO107" s="37"/>
      <c r="AP107" s="36">
        <f>+'OCT-DEC 2022'!AP107+'JUL-SEP 2022'!AP107+'JAN-MAR 2023'!AP107+'APR-JUN 2023'!AP107</f>
        <v>520603.63199999952</v>
      </c>
      <c r="AQ107" s="36"/>
      <c r="AR107" s="36">
        <f>+'OCT-DEC 2022'!AR107+'JUL-SEP 2022'!AR107+'JAN-MAR 2023'!AR107+'APR-JUN 2023'!AR107</f>
        <v>582860.37819999992</v>
      </c>
      <c r="AS107" s="39"/>
      <c r="AT107" s="36">
        <v>507849.73621433263</v>
      </c>
      <c r="AU107" s="37"/>
      <c r="AV107" s="116">
        <f t="shared" si="431"/>
        <v>765971.14199999953</v>
      </c>
      <c r="AW107" s="117">
        <f t="shared" si="432"/>
        <v>736123.64819999994</v>
      </c>
      <c r="AX107" s="118">
        <f t="shared" si="433"/>
        <v>1502094.7901999995</v>
      </c>
      <c r="AY107" s="32"/>
      <c r="AZ107" s="35">
        <f>+'OCT-DEC 2022'!AZ107+'JUL-SEP 2022'!AZ107+'JAN-MAR 2023'!AZ107+'APR-JUN 2023'!AZ107</f>
        <v>1573258.0091210445</v>
      </c>
      <c r="BA107" s="36"/>
      <c r="BB107" s="36">
        <f>+'OCT-DEC 2022'!BB107+'JUL-SEP 2022'!BB107+'JAN-MAR 2023'!BB107+'APR-JUN 2023'!BB107</f>
        <v>431192.56087895541</v>
      </c>
      <c r="BC107" s="36"/>
      <c r="BD107" s="36">
        <v>507849.73621433263</v>
      </c>
      <c r="BE107" s="37"/>
      <c r="BF107" s="38">
        <f>+'OCT-DEC 2022'!BF107+'JUL-SEP 2022'!BF107+'JAN-MAR 2023'!BF107+'APR-JUN 2023'!BF107</f>
        <v>2726159.0608958891</v>
      </c>
      <c r="BG107" s="39"/>
      <c r="BH107" s="36">
        <f>+'OCT-DEC 2022'!BH107+'JUL-SEP 2022'!BH107+'JAN-MAR 2023'!BH107+'APR-JUN 2023'!BH107</f>
        <v>2126691.3191041108</v>
      </c>
      <c r="BI107" s="36"/>
      <c r="BJ107" s="36">
        <v>507849.73621433263</v>
      </c>
      <c r="BK107" s="37"/>
      <c r="BL107" s="116">
        <f t="shared" si="434"/>
        <v>4299417.0700169336</v>
      </c>
      <c r="BM107" s="117">
        <f t="shared" si="435"/>
        <v>2557883.8799830661</v>
      </c>
      <c r="BN107" s="118">
        <f t="shared" si="436"/>
        <v>6857300.9499999993</v>
      </c>
      <c r="BO107" s="32"/>
      <c r="BP107" s="35">
        <f>+'OCT-DEC 2022'!BP107+'JUL-SEP 2022'!BP107+'JAN-MAR 2023'!BP107+'APR-JUN 2023'!BP107</f>
        <v>0</v>
      </c>
      <c r="BQ107" s="36"/>
      <c r="BR107" s="36">
        <f>+'OCT-DEC 2022'!BR107+'JUL-SEP 2022'!BR107+'JAN-MAR 2023'!BR107+'APR-JUN 2023'!BR107</f>
        <v>0</v>
      </c>
      <c r="BS107" s="36"/>
      <c r="BT107" s="36">
        <v>507849.73621433263</v>
      </c>
      <c r="BU107" s="37"/>
      <c r="BV107" s="38">
        <f>+'OCT-DEC 2022'!BV107+'JUL-SEP 2022'!BV107+'JAN-MAR 2023'!BV107+'APR-JUN 2023'!BV107</f>
        <v>0</v>
      </c>
      <c r="BW107" s="36"/>
      <c r="BX107" s="36">
        <f>+'OCT-DEC 2022'!BX107+'JUL-SEP 2022'!BX107+'JAN-MAR 2023'!BX107+'APR-JUN 2023'!BX107</f>
        <v>0</v>
      </c>
      <c r="BY107" s="36"/>
      <c r="BZ107" s="36">
        <v>507849.73621433263</v>
      </c>
      <c r="CA107" s="37"/>
      <c r="CB107" s="116">
        <f t="shared" si="437"/>
        <v>0</v>
      </c>
      <c r="CC107" s="117">
        <f t="shared" si="438"/>
        <v>0</v>
      </c>
      <c r="CD107" s="118">
        <f t="shared" si="439"/>
        <v>0</v>
      </c>
      <c r="CE107" s="32"/>
      <c r="CF107" s="35">
        <f>+'OCT-DEC 2022'!CF107+'JUL-SEP 2022'!CF107+'JAN-MAR 2023'!CF107+'APR-JUN 2023'!CF107</f>
        <v>0</v>
      </c>
      <c r="CG107" s="36"/>
      <c r="CH107" s="36">
        <f>+'OCT-DEC 2022'!CH107+'JUL-SEP 2022'!CH107+'JAN-MAR 2023'!CH107+'APR-JUN 2023'!CH107</f>
        <v>0</v>
      </c>
      <c r="CI107" s="36"/>
      <c r="CJ107" s="36">
        <v>507849.73621433263</v>
      </c>
      <c r="CK107" s="37"/>
      <c r="CL107" s="38">
        <f>+'OCT-DEC 2022'!CL107+'JUL-SEP 2022'!CL107+'JAN-MAR 2023'!CL107+'APR-JUN 2023'!CL107</f>
        <v>0</v>
      </c>
      <c r="CM107" s="36"/>
      <c r="CN107" s="36">
        <f>+'OCT-DEC 2022'!CN107+'JUL-SEP 2022'!CN107+'JAN-MAR 2023'!CN107+'APR-JUN 2023'!CN107</f>
        <v>0</v>
      </c>
      <c r="CO107" s="36"/>
      <c r="CP107" s="36">
        <v>507849.73621433263</v>
      </c>
      <c r="CQ107" s="37"/>
      <c r="CR107" s="116">
        <f t="shared" si="440"/>
        <v>0</v>
      </c>
      <c r="CS107" s="117">
        <f t="shared" si="441"/>
        <v>0</v>
      </c>
      <c r="CT107" s="118">
        <f t="shared" si="442"/>
        <v>0</v>
      </c>
      <c r="CU107" s="32"/>
      <c r="CV107" s="38">
        <f>+D107+T107+AJ107+AZ107+BP107+CF107</f>
        <v>35352355.849519446</v>
      </c>
      <c r="CW107" s="36"/>
      <c r="CX107" s="39">
        <f>+F107+V107+AL107+BB107+BR107+CH107</f>
        <v>10713165.687687537</v>
      </c>
      <c r="CY107" s="39"/>
      <c r="CZ107" s="36">
        <f t="shared" si="449"/>
        <v>46065521.537206985</v>
      </c>
      <c r="DA107" s="40"/>
      <c r="DB107" s="38">
        <f t="shared" si="443"/>
        <v>14946294.891663324</v>
      </c>
      <c r="DC107" s="39"/>
      <c r="DD107" s="36">
        <f t="shared" si="444"/>
        <v>15329115.511605468</v>
      </c>
      <c r="DE107" s="39"/>
      <c r="DF107" s="36">
        <f t="shared" si="445"/>
        <v>30275410.403268792</v>
      </c>
      <c r="DG107" s="40"/>
      <c r="DH107" s="152"/>
      <c r="DI107" s="163" t="s">
        <v>48</v>
      </c>
      <c r="DJ107" s="38">
        <f t="shared" si="446"/>
        <v>46065521.537206985</v>
      </c>
      <c r="DK107" s="36">
        <f t="shared" si="447"/>
        <v>30275410.403268792</v>
      </c>
      <c r="DL107" s="37">
        <f t="shared" si="448"/>
        <v>76340931.940475777</v>
      </c>
      <c r="DM107"/>
    </row>
    <row r="108" spans="1:119" s="19" customFormat="1" ht="15.75">
      <c r="A108" s="26" t="s">
        <v>102</v>
      </c>
      <c r="B108" s="26"/>
      <c r="C108" s="27"/>
      <c r="D108" s="28"/>
      <c r="E108" s="29"/>
      <c r="F108" s="29"/>
      <c r="G108" s="29"/>
      <c r="H108" s="29"/>
      <c r="I108" s="332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31"/>
      <c r="U108" s="29"/>
      <c r="V108" s="29"/>
      <c r="W108" s="29"/>
      <c r="X108" s="29"/>
      <c r="Y108" s="30"/>
      <c r="Z108" s="243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68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68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75">
      <c r="A109" s="26"/>
      <c r="B109" s="26"/>
      <c r="C109" s="27"/>
      <c r="D109" s="28"/>
      <c r="E109" s="29"/>
      <c r="F109" s="29"/>
      <c r="G109" s="29"/>
      <c r="H109" s="29"/>
      <c r="I109" s="332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>
        <f t="shared" ref="CR109:CT109" si="450">+CR102</f>
        <v>-14154991.28387332</v>
      </c>
      <c r="CS109" s="131">
        <f t="shared" si="450"/>
        <v>82303454.724508286</v>
      </c>
      <c r="CT109" s="132">
        <f t="shared" si="450"/>
        <v>68148463.440634727</v>
      </c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  <c r="DN109" s="48"/>
    </row>
    <row r="110" spans="1:119" s="19" customFormat="1" ht="15.75">
      <c r="A110" s="26">
        <v>90</v>
      </c>
      <c r="B110" s="26" t="s">
        <v>10</v>
      </c>
      <c r="C110" s="34"/>
      <c r="D110" s="252">
        <f>+'APR-JUN 2023'!D110</f>
        <v>36768</v>
      </c>
      <c r="E110" s="203"/>
      <c r="F110" s="253">
        <f>+'APR-JUN 2023'!F110</f>
        <v>11679</v>
      </c>
      <c r="G110" s="36"/>
      <c r="H110" s="72">
        <f>+D110+F110</f>
        <v>48447</v>
      </c>
      <c r="I110" s="203"/>
      <c r="J110" s="336">
        <f>+'APR-JUN 2023'!J110</f>
        <v>122359</v>
      </c>
      <c r="K110" s="203"/>
      <c r="L110" s="253">
        <f>+'APR-JUN 2023'!L110</f>
        <v>107398</v>
      </c>
      <c r="M110" s="36"/>
      <c r="N110" s="72">
        <f t="shared" ref="N110" si="451">+J110+L110</f>
        <v>229757</v>
      </c>
      <c r="O110" s="37"/>
      <c r="P110" s="133">
        <f>+D110+J110</f>
        <v>159127</v>
      </c>
      <c r="Q110" s="134">
        <f t="shared" ref="Q110" si="452">+F110+L110</f>
        <v>119077</v>
      </c>
      <c r="R110" s="135">
        <f t="shared" ref="R110" si="453">+P110+Q110</f>
        <v>278204</v>
      </c>
      <c r="S110" s="32"/>
      <c r="T110" s="73">
        <f>+'APR-JUN 2023'!T110</f>
        <v>67272</v>
      </c>
      <c r="U110" s="36"/>
      <c r="V110" s="72">
        <f>+'APR-JUN 2023'!V110</f>
        <v>21084</v>
      </c>
      <c r="W110" s="36"/>
      <c r="X110" s="72">
        <f>+T110+V110</f>
        <v>88356</v>
      </c>
      <c r="Y110" s="37"/>
      <c r="Z110" s="248">
        <f>+'APR-JUN 2023'!Z110</f>
        <v>346895</v>
      </c>
      <c r="AA110" s="72"/>
      <c r="AB110" s="195">
        <f>+'APR-JUN 2023'!AB110</f>
        <v>160057</v>
      </c>
      <c r="AC110" s="72"/>
      <c r="AD110" s="72">
        <f>+Z110+AB110</f>
        <v>506952</v>
      </c>
      <c r="AE110" s="37"/>
      <c r="AF110" s="133">
        <f t="shared" ref="AF110" si="454">+T110+Z110</f>
        <v>414167</v>
      </c>
      <c r="AG110" s="134">
        <f t="shared" ref="AG110" si="455">+V110+AB110</f>
        <v>181141</v>
      </c>
      <c r="AH110" s="135">
        <f t="shared" ref="AH110:AH111" si="456">+AF110+AG110</f>
        <v>595308</v>
      </c>
      <c r="AI110" s="32"/>
      <c r="AJ110" s="71">
        <f>+'APR-JUN 2023'!AJ110</f>
        <v>20201</v>
      </c>
      <c r="AK110" s="36"/>
      <c r="AL110" s="72">
        <f>+'APR-JUN 2023'!AL110</f>
        <v>9658</v>
      </c>
      <c r="AM110" s="36"/>
      <c r="AN110" s="72">
        <f>+AJ110+AL110</f>
        <v>29859</v>
      </c>
      <c r="AO110" s="37"/>
      <c r="AP110" s="72">
        <f>+'APR-JUN 2023'!AP110</f>
        <v>56353</v>
      </c>
      <c r="AQ110" s="72"/>
      <c r="AR110" s="72">
        <f>+'APR-JUN 2023'!AR110</f>
        <v>52423</v>
      </c>
      <c r="AS110" s="39"/>
      <c r="AT110" s="72">
        <f>+AP110+AR110</f>
        <v>108776</v>
      </c>
      <c r="AU110" s="37"/>
      <c r="AV110" s="133">
        <f t="shared" ref="AV110" si="457">+AJ110+AP110</f>
        <v>76554</v>
      </c>
      <c r="AW110" s="134">
        <f t="shared" ref="AW110" si="458">+AL110+AR110</f>
        <v>62081</v>
      </c>
      <c r="AX110" s="135">
        <f t="shared" ref="AX110:AX111" si="459">+AV110+AW110</f>
        <v>138635</v>
      </c>
      <c r="AY110" s="32"/>
      <c r="AZ110" s="71">
        <f>+'APR-JUN 2023'!AZ110</f>
        <v>36969</v>
      </c>
      <c r="BA110" s="36"/>
      <c r="BB110" s="72">
        <f>+'APR-JUN 2023'!BB110</f>
        <v>12204</v>
      </c>
      <c r="BC110" s="36"/>
      <c r="BD110" s="72">
        <f>+AZ110+BB110</f>
        <v>49173</v>
      </c>
      <c r="BE110" s="37"/>
      <c r="BF110" s="72">
        <f>+'APR-JUN 2023'!BF110</f>
        <v>208429</v>
      </c>
      <c r="BG110" s="39"/>
      <c r="BH110" s="72">
        <f>+'APR-JUN 2023'!BH110</f>
        <v>110697</v>
      </c>
      <c r="BI110" s="72"/>
      <c r="BJ110" s="72">
        <f>+BF110+BH110</f>
        <v>319126</v>
      </c>
      <c r="BK110" s="37"/>
      <c r="BL110" s="133">
        <f t="shared" ref="BL110:BL111" si="460">+AZ110+BF110</f>
        <v>245398</v>
      </c>
      <c r="BM110" s="134">
        <f t="shared" ref="BM110:BM111" si="461">+BB110+BH110</f>
        <v>122901</v>
      </c>
      <c r="BN110" s="135">
        <f t="shared" ref="BN110:BN111" si="462">+BL110+BM110</f>
        <v>368299</v>
      </c>
      <c r="BO110" s="32"/>
      <c r="BP110" s="71">
        <f>+'APR-JUN 2023'!BP110</f>
        <v>34590</v>
      </c>
      <c r="BQ110" s="36"/>
      <c r="BR110" s="72">
        <f>+'APR-JUN 2023'!BR110</f>
        <v>7422</v>
      </c>
      <c r="BS110" s="36"/>
      <c r="BT110" s="72">
        <f>+BP110+BR110</f>
        <v>42012</v>
      </c>
      <c r="BU110" s="37"/>
      <c r="BV110" s="198">
        <f>+'APR-JUN 2023'!BV110</f>
        <v>108648</v>
      </c>
      <c r="BW110" s="195"/>
      <c r="BX110" s="195">
        <f>+'APR-JUN 2023'!BX110</f>
        <v>77143</v>
      </c>
      <c r="BY110" s="195"/>
      <c r="BZ110" s="195">
        <f>+BV110+BX110</f>
        <v>185791</v>
      </c>
      <c r="CA110" s="37"/>
      <c r="CB110" s="133">
        <f t="shared" ref="CB110" si="463">+BP110+BV110</f>
        <v>143238</v>
      </c>
      <c r="CC110" s="134">
        <f t="shared" ref="CC110" si="464">+BR110+BX110</f>
        <v>84565</v>
      </c>
      <c r="CD110" s="135">
        <f t="shared" ref="CD110" si="465">+CB110+CC110</f>
        <v>227803</v>
      </c>
      <c r="CE110" s="32"/>
      <c r="CF110" s="71">
        <f>+'APR-JUN 2023'!CF110</f>
        <v>41061</v>
      </c>
      <c r="CG110" s="36"/>
      <c r="CH110" s="72">
        <f>+'APR-JUN 2023'!CH110</f>
        <v>9553</v>
      </c>
      <c r="CI110" s="36"/>
      <c r="CJ110" s="72">
        <f>+CF110+CH110</f>
        <v>50614</v>
      </c>
      <c r="CK110" s="37"/>
      <c r="CL110" s="72">
        <f>+'APR-JUN 2023'!CL110</f>
        <v>208399</v>
      </c>
      <c r="CM110" s="72"/>
      <c r="CN110" s="72">
        <f>+'APR-JUN 2023'!CN110</f>
        <v>112289</v>
      </c>
      <c r="CO110" s="72"/>
      <c r="CP110" s="72">
        <f>+CL110+CN110</f>
        <v>320688</v>
      </c>
      <c r="CQ110" s="37"/>
      <c r="CR110" s="133">
        <f t="shared" ref="CR110" si="466">+CF110+CL110</f>
        <v>249460</v>
      </c>
      <c r="CS110" s="134">
        <f t="shared" ref="CS110" si="467">+CH110+CN110</f>
        <v>121842</v>
      </c>
      <c r="CT110" s="135">
        <f t="shared" ref="CT110" si="468">+CR110+CS110</f>
        <v>371302</v>
      </c>
      <c r="CU110" s="32"/>
      <c r="CV110" s="73">
        <f>+D110+T110+AJ110+AZ110+BP110+CF110</f>
        <v>236861</v>
      </c>
      <c r="CW110" s="72"/>
      <c r="CX110" s="72">
        <f>+F110+V110+AL110+BB110+BR110+CH110</f>
        <v>71600</v>
      </c>
      <c r="CY110" s="72"/>
      <c r="CZ110" s="72">
        <f t="shared" ref="CZ110:CZ111" si="469">+CV110+CX110</f>
        <v>308461</v>
      </c>
      <c r="DA110" s="74"/>
      <c r="DB110" s="73">
        <f t="shared" ref="DB110:DB111" si="470">+J110+Z110+AP110+BF110+BV110+CL110</f>
        <v>1051083</v>
      </c>
      <c r="DC110" s="72"/>
      <c r="DD110" s="72">
        <f t="shared" ref="DD110:DD111" si="471">+L110+AB110+AR110+BH110+BX110+CN110</f>
        <v>620007</v>
      </c>
      <c r="DE110" s="72"/>
      <c r="DF110" s="72">
        <f t="shared" ref="DF110:DF111" si="472">+DB110+DD110</f>
        <v>1671090</v>
      </c>
      <c r="DG110" s="74"/>
      <c r="DH110" s="155"/>
      <c r="DI110" s="161" t="s">
        <v>10</v>
      </c>
      <c r="DJ110" s="73">
        <f t="shared" ref="DJ110:DJ111" si="473">+CZ110</f>
        <v>308461</v>
      </c>
      <c r="DK110" s="72">
        <f t="shared" ref="DK110:DK111" si="474">+DF110</f>
        <v>1671090</v>
      </c>
      <c r="DL110" s="75">
        <f t="shared" ref="DL110:DL111" si="475">+DJ110+DK110</f>
        <v>1979551</v>
      </c>
      <c r="DM110"/>
      <c r="DN110" s="254"/>
    </row>
    <row r="111" spans="1:119" s="19" customFormat="1" ht="15.75">
      <c r="A111" s="26">
        <v>91</v>
      </c>
      <c r="B111" s="26" t="s">
        <v>11</v>
      </c>
      <c r="C111" s="34"/>
      <c r="D111" s="223">
        <f>+'JUL-SEP 2022'!D111+'OCT-DEC 2022'!D111+'JAN-MAR 2023'!D111+'APR-JUN 2023'!D111</f>
        <v>440494</v>
      </c>
      <c r="E111" s="203"/>
      <c r="F111" s="195">
        <f>+'JUL-SEP 2022'!F111+'OCT-DEC 2022'!F111+'JAN-MAR 2023'!F111+'APR-JUN 2023'!F111</f>
        <v>124783</v>
      </c>
      <c r="G111" s="36"/>
      <c r="H111" s="72">
        <f>+D111+F111</f>
        <v>565277</v>
      </c>
      <c r="I111" s="203"/>
      <c r="J111" s="198">
        <f>+'JUL-SEP 2022'!J111+'OCT-DEC 2022'!J111+'JAN-MAR 2023'!J111+'APR-JUN 2023'!J111</f>
        <v>1428246</v>
      </c>
      <c r="K111" s="203"/>
      <c r="L111" s="195">
        <f>+'JUL-SEP 2022'!L111+'OCT-DEC 2022'!L111+'JAN-MAR 2023'!L111+'APR-JUN 2023'!L111</f>
        <v>1259815</v>
      </c>
      <c r="M111" s="36"/>
      <c r="N111" s="72">
        <f t="shared" ref="N111" si="476">+J111+L111</f>
        <v>2688061</v>
      </c>
      <c r="O111" s="37"/>
      <c r="P111" s="133">
        <f>+D111+J111</f>
        <v>1868740</v>
      </c>
      <c r="Q111" s="134">
        <f>+F111+L111</f>
        <v>1384598</v>
      </c>
      <c r="R111" s="135">
        <f>+P111+Q111</f>
        <v>3253338</v>
      </c>
      <c r="S111" s="32"/>
      <c r="T111" s="73">
        <f>+'JUL-SEP 2022'!T111+'OCT-DEC 2022'!T111+'JAN-MAR 2023'!T111+'APR-JUN 2023'!T111</f>
        <v>788385</v>
      </c>
      <c r="U111" s="36"/>
      <c r="V111" s="72">
        <f>+'JUL-SEP 2022'!V111+'OCT-DEC 2022'!V111+'JAN-MAR 2023'!V111+'APR-JUN 2023'!V111</f>
        <v>236458</v>
      </c>
      <c r="W111" s="36"/>
      <c r="X111" s="72">
        <f>+T111+V111</f>
        <v>1024843</v>
      </c>
      <c r="Y111" s="37"/>
      <c r="Z111" s="248">
        <f>+'OCT-DEC 2022'!Z111+'JUL-SEP 2022'!Z111+'JAN-MAR 2023'!Z111+'APR-JUN 2023'!Z111</f>
        <v>4123756</v>
      </c>
      <c r="AA111" s="72"/>
      <c r="AB111" s="195">
        <f>+'OCT-DEC 2022'!AB111+'JUL-SEP 2022'!AB111+'JAN-MAR 2023'!AB111+'APR-JUN 2023'!AB111</f>
        <v>1823088</v>
      </c>
      <c r="AC111" s="72"/>
      <c r="AD111" s="72">
        <f>+Z111+AB111</f>
        <v>5946844</v>
      </c>
      <c r="AE111" s="37"/>
      <c r="AF111" s="133">
        <f>+T111+Z111</f>
        <v>4912141</v>
      </c>
      <c r="AG111" s="134">
        <f>+V111+AB111</f>
        <v>2059546</v>
      </c>
      <c r="AH111" s="135">
        <f t="shared" si="456"/>
        <v>6971687</v>
      </c>
      <c r="AI111" s="32"/>
      <c r="AJ111" s="71">
        <f>+'OCT-DEC 2022'!AJ111+'JUL-SEP 2022'!AJ111+'JAN-MAR 2023'!AJ111+'APR-JUN 2023'!AJ111</f>
        <v>242173.5</v>
      </c>
      <c r="AK111" s="36"/>
      <c r="AL111" s="72">
        <f>+'OCT-DEC 2022'!AL111+'JUL-SEP 2022'!AL111+'JAN-MAR 2023'!AL111+'APR-JUN 2023'!AL111</f>
        <v>106338.4</v>
      </c>
      <c r="AM111" s="36"/>
      <c r="AN111" s="72">
        <f>+AJ111+AL111</f>
        <v>348511.9</v>
      </c>
      <c r="AO111" s="37"/>
      <c r="AP111" s="72">
        <f>+'OCT-DEC 2022'!AP111+'JUL-SEP 2022'!AP111+'JAN-MAR 2023'!AP111+'APR-JUN 2023'!AP111</f>
        <v>655597.9</v>
      </c>
      <c r="AQ111" s="72"/>
      <c r="AR111" s="72">
        <f>+'OCT-DEC 2022'!AR111+'JUL-SEP 2022'!AR111+'JAN-MAR 2023'!AR111+'APR-JUN 2023'!AR111</f>
        <v>618817.69999999995</v>
      </c>
      <c r="AS111" s="39"/>
      <c r="AT111" s="72">
        <f>+AP111+AR111</f>
        <v>1274415.6000000001</v>
      </c>
      <c r="AU111" s="37"/>
      <c r="AV111" s="133">
        <f>+AJ111+AP111</f>
        <v>897771.4</v>
      </c>
      <c r="AW111" s="134">
        <f>+AL111+AR111</f>
        <v>725156.1</v>
      </c>
      <c r="AX111" s="135">
        <f t="shared" si="459"/>
        <v>1622927.5</v>
      </c>
      <c r="AY111" s="32"/>
      <c r="AZ111" s="71">
        <f>+'OCT-DEC 2022'!AZ111+'JUL-SEP 2022'!AZ111+'JAN-MAR 2023'!AZ111+'APR-JUN 2023'!AZ111</f>
        <v>442908</v>
      </c>
      <c r="BA111" s="36"/>
      <c r="BB111" s="72">
        <f>+'OCT-DEC 2022'!BB111+'JUL-SEP 2022'!BB111+'JAN-MAR 2023'!BB111+'APR-JUN 2023'!BB111</f>
        <v>137722</v>
      </c>
      <c r="BC111" s="36"/>
      <c r="BD111" s="72">
        <f>+AZ111+BB111</f>
        <v>580630</v>
      </c>
      <c r="BE111" s="37"/>
      <c r="BF111" s="72">
        <f>+'OCT-DEC 2022'!BF111+'JUL-SEP 2022'!BF111+'JAN-MAR 2023'!BF111+'APR-JUN 2023'!BF111</f>
        <v>2472213</v>
      </c>
      <c r="BG111" s="39"/>
      <c r="BH111" s="72">
        <f>+'OCT-DEC 2022'!BH111+'JUL-SEP 2022'!BH111+'JAN-MAR 2023'!BH111+'APR-JUN 2023'!BH111</f>
        <v>1284835</v>
      </c>
      <c r="BI111" s="72"/>
      <c r="BJ111" s="72">
        <f>+BF111+BH111</f>
        <v>3757048</v>
      </c>
      <c r="BK111" s="37"/>
      <c r="BL111" s="133">
        <f t="shared" si="460"/>
        <v>2915121</v>
      </c>
      <c r="BM111" s="134">
        <f t="shared" si="461"/>
        <v>1422557</v>
      </c>
      <c r="BN111" s="135">
        <f t="shared" si="462"/>
        <v>4337678</v>
      </c>
      <c r="BO111" s="32"/>
      <c r="BP111" s="71">
        <f>+'OCT-DEC 2022'!BP111+'JUL-SEP 2022'!BP111+'JAN-MAR 2023'!BP111+'APR-JUN 2023'!BP111</f>
        <v>391655</v>
      </c>
      <c r="BQ111" s="36"/>
      <c r="BR111" s="72">
        <f>+'OCT-DEC 2022'!BR111+'JUL-SEP 2022'!BR111+'JAN-MAR 2023'!BR111+'APR-JUN 2023'!BR111</f>
        <v>89256</v>
      </c>
      <c r="BS111" s="36"/>
      <c r="BT111" s="72">
        <f>+BP111+BR111</f>
        <v>480911</v>
      </c>
      <c r="BU111" s="37"/>
      <c r="BV111" s="198">
        <f>+'OCT-DEC 2022'!BV111+'JUL-SEP 2022'!BV111+'JAN-MAR 2023'!BV111+'APR-JUN 2023'!BV111</f>
        <v>1259332</v>
      </c>
      <c r="BW111" s="195"/>
      <c r="BX111" s="195">
        <f>+'OCT-DEC 2022'!BX111+'JUL-SEP 2022'!BX111+'JAN-MAR 2023'!BX111+'APR-JUN 2023'!BX111</f>
        <v>865462</v>
      </c>
      <c r="BY111" s="195"/>
      <c r="BZ111" s="195">
        <f>+BV111+BX111</f>
        <v>2124794</v>
      </c>
      <c r="CA111" s="37"/>
      <c r="CB111" s="133">
        <f>+BP111+BV111</f>
        <v>1650987</v>
      </c>
      <c r="CC111" s="134">
        <f>+BR111+BX111</f>
        <v>954718</v>
      </c>
      <c r="CD111" s="135">
        <f>+CB111+CC111</f>
        <v>2605705</v>
      </c>
      <c r="CE111" s="32"/>
      <c r="CF111" s="71">
        <f>+'OCT-DEC 2022'!CF111+'JUL-SEP 2022'!CF111+'JAN-MAR 2023'!CF111+'APR-JUN 2023'!CF111</f>
        <v>501807</v>
      </c>
      <c r="CG111" s="36"/>
      <c r="CH111" s="72">
        <f>+'OCT-DEC 2022'!CH111+'JUL-SEP 2022'!CH111+'JAN-MAR 2023'!CH111+'APR-JUN 2023'!CH111</f>
        <v>105633</v>
      </c>
      <c r="CI111" s="36"/>
      <c r="CJ111" s="72">
        <f>+CF111+CH111</f>
        <v>607440</v>
      </c>
      <c r="CK111" s="37"/>
      <c r="CL111" s="72">
        <f>+'OCT-DEC 2022'!CL111+'JUL-SEP 2022'!CL111+'JAN-MAR 2023'!CL111+'APR-JUN 2023'!CL111</f>
        <v>2512643</v>
      </c>
      <c r="CM111" s="72"/>
      <c r="CN111" s="72">
        <f>+'OCT-DEC 2022'!CN111+'JUL-SEP 2022'!CN111+'JAN-MAR 2023'!CN111+'APR-JUN 2023'!CN111</f>
        <v>1316032</v>
      </c>
      <c r="CO111" s="72"/>
      <c r="CP111" s="72">
        <f>+CL111+CN111</f>
        <v>3828675</v>
      </c>
      <c r="CQ111" s="37"/>
      <c r="CR111" s="133">
        <f>+CF111+CL111</f>
        <v>3014450</v>
      </c>
      <c r="CS111" s="134">
        <f>+CH111+CN111</f>
        <v>1421665</v>
      </c>
      <c r="CT111" s="135">
        <f>+CR111+CS111</f>
        <v>4436115</v>
      </c>
      <c r="CU111" s="32"/>
      <c r="CV111" s="73">
        <f>+D111+T111+AJ111+AZ111+BP111+CF111</f>
        <v>2807422.5</v>
      </c>
      <c r="CW111" s="72"/>
      <c r="CX111" s="72">
        <f>+F111+V111+AL111+BB111+BR111+CH111</f>
        <v>800190.4</v>
      </c>
      <c r="CY111" s="72"/>
      <c r="CZ111" s="72">
        <f t="shared" si="469"/>
        <v>3607612.9</v>
      </c>
      <c r="DA111" s="74"/>
      <c r="DB111" s="73">
        <f t="shared" si="470"/>
        <v>12451787.9</v>
      </c>
      <c r="DC111" s="72"/>
      <c r="DD111" s="72">
        <f t="shared" si="471"/>
        <v>7168049.7000000002</v>
      </c>
      <c r="DE111" s="72"/>
      <c r="DF111" s="72">
        <f t="shared" si="472"/>
        <v>19619837.600000001</v>
      </c>
      <c r="DG111" s="74"/>
      <c r="DH111" s="155"/>
      <c r="DI111" s="161" t="s">
        <v>11</v>
      </c>
      <c r="DJ111" s="73">
        <f t="shared" si="473"/>
        <v>3607612.9</v>
      </c>
      <c r="DK111" s="72">
        <f t="shared" si="474"/>
        <v>19619837.600000001</v>
      </c>
      <c r="DL111" s="75">
        <f t="shared" si="475"/>
        <v>23227450.5</v>
      </c>
      <c r="DM111"/>
      <c r="DN111" s="255"/>
    </row>
    <row r="112" spans="1:119" s="19" customFormat="1" ht="15.75">
      <c r="A112" s="26">
        <v>92</v>
      </c>
      <c r="B112" s="26" t="s">
        <v>12</v>
      </c>
      <c r="C112" s="34"/>
      <c r="D112" s="76">
        <f>+D10/D111</f>
        <v>2215.2900652449293</v>
      </c>
      <c r="E112" s="236"/>
      <c r="F112" s="78">
        <f>+F10/F111</f>
        <v>2281.5587379691142</v>
      </c>
      <c r="G112" s="78"/>
      <c r="H112" s="78">
        <f>+H10/H111</f>
        <v>2229.9186522713644</v>
      </c>
      <c r="I112" s="334"/>
      <c r="J112" s="80">
        <f>+J10/J111</f>
        <v>384.38135727318684</v>
      </c>
      <c r="K112" s="236"/>
      <c r="L112" s="78">
        <v>531.67739648668123</v>
      </c>
      <c r="M112" s="78"/>
      <c r="N112" s="78">
        <v>435.4313260683536</v>
      </c>
      <c r="O112" s="79"/>
      <c r="P112" s="136">
        <f>+P10/P111</f>
        <v>815.95787428962831</v>
      </c>
      <c r="Q112" s="137">
        <f>+Q10/Q111</f>
        <v>841.74087280206959</v>
      </c>
      <c r="R112" s="138">
        <f>+R10/R111</f>
        <v>826.93093893103025</v>
      </c>
      <c r="S112" s="32"/>
      <c r="T112" s="80">
        <f>+T10/T111</f>
        <v>2202.8887214736455</v>
      </c>
      <c r="U112" s="77"/>
      <c r="V112" s="78">
        <f>+V10/V111</f>
        <v>2109.009613360512</v>
      </c>
      <c r="W112" s="78"/>
      <c r="X112" s="78">
        <f>+X10/X111</f>
        <v>2181.2283635981316</v>
      </c>
      <c r="Y112" s="79"/>
      <c r="Z112" s="247">
        <f>+Z10/Z111</f>
        <v>270.74856707501561</v>
      </c>
      <c r="AA112" s="78"/>
      <c r="AB112" s="78">
        <f>+AB10/AB111</f>
        <v>472.10341014147434</v>
      </c>
      <c r="AC112" s="78"/>
      <c r="AD112" s="78">
        <f>+AD10/AD111</f>
        <v>332.47670356831259</v>
      </c>
      <c r="AE112" s="81"/>
      <c r="AF112" s="136">
        <f>+AF10/AF111</f>
        <v>580.85170043897313</v>
      </c>
      <c r="AG112" s="137">
        <f>+AG10/AG111</f>
        <v>660.03782238609881</v>
      </c>
      <c r="AH112" s="138">
        <f>+AH10/AH111</f>
        <v>604.24452640946129</v>
      </c>
      <c r="AI112" s="32"/>
      <c r="AJ112" s="76">
        <f>+AJ10/AJ111</f>
        <v>2033.5596882400432</v>
      </c>
      <c r="AK112" s="77"/>
      <c r="AL112" s="78">
        <f>+AL10/AL111</f>
        <v>1950.8083642409515</v>
      </c>
      <c r="AM112" s="78"/>
      <c r="AN112" s="78">
        <f>+AN10/AN111</f>
        <v>2008.3104976329359</v>
      </c>
      <c r="AO112" s="79"/>
      <c r="AP112" s="80">
        <f>+AP10/AP111</f>
        <v>282.86184390358704</v>
      </c>
      <c r="AQ112" s="78"/>
      <c r="AR112" s="78">
        <f>+AR10/AR111</f>
        <v>459.3058920098764</v>
      </c>
      <c r="AS112" s="78"/>
      <c r="AT112" s="78">
        <f>+AT10/AT111</f>
        <v>368.53774117589228</v>
      </c>
      <c r="AU112" s="81"/>
      <c r="AV112" s="136">
        <f>+AV10/AV111</f>
        <v>755.1119338545642</v>
      </c>
      <c r="AW112" s="137">
        <f>+AW10/AW111</f>
        <v>678.02291927214026</v>
      </c>
      <c r="AX112" s="138">
        <f>+AX10/AX111</f>
        <v>720.66703772246103</v>
      </c>
      <c r="AY112" s="32"/>
      <c r="AZ112" s="76">
        <f>+AZ10/AZ111</f>
        <v>2191.4712395240067</v>
      </c>
      <c r="BA112" s="77"/>
      <c r="BB112" s="78">
        <f>+BB10/BB111</f>
        <v>2292.2176707054905</v>
      </c>
      <c r="BC112" s="78"/>
      <c r="BD112" s="78">
        <f>+BD10/BD111</f>
        <v>2215.367696812084</v>
      </c>
      <c r="BE112" s="79"/>
      <c r="BF112" s="80">
        <f>+BF10/BF111</f>
        <v>293.76094950235409</v>
      </c>
      <c r="BG112" s="78"/>
      <c r="BH112" s="78">
        <f>+BH10/BH111</f>
        <v>617.0946599508394</v>
      </c>
      <c r="BI112" s="78"/>
      <c r="BJ112" s="78">
        <f>+BJ10/BJ111</f>
        <v>404.33458813142659</v>
      </c>
      <c r="BK112" s="81"/>
      <c r="BL112" s="136">
        <f>+BL10/BL111</f>
        <v>582.08897058035052</v>
      </c>
      <c r="BM112" s="137">
        <f>+BM10/BM111</f>
        <v>779.26833122527842</v>
      </c>
      <c r="BN112" s="138">
        <f>+BN10/BN111</f>
        <v>646.75464648828245</v>
      </c>
      <c r="BO112" s="32"/>
      <c r="BP112" s="76">
        <f>+BP10/BP111</f>
        <v>1874.3483677726583</v>
      </c>
      <c r="BQ112" s="77"/>
      <c r="BR112" s="78">
        <f>+BR10/BR111</f>
        <v>1979.6489074123867</v>
      </c>
      <c r="BS112" s="78"/>
      <c r="BT112" s="78">
        <f>+BT10/BT111</f>
        <v>1893.8919111020552</v>
      </c>
      <c r="BU112" s="79"/>
      <c r="BV112" s="80">
        <f>+BV10/BV111</f>
        <v>242.7958091194381</v>
      </c>
      <c r="BW112" s="78"/>
      <c r="BX112" s="78">
        <f>+BX10/BX111</f>
        <v>473.55744851882571</v>
      </c>
      <c r="BY112" s="78"/>
      <c r="BZ112" s="78">
        <f>+BZ10/BZ111</f>
        <v>336.78865264115018</v>
      </c>
      <c r="CA112" s="81"/>
      <c r="CB112" s="136">
        <f>+CB10/CB111</f>
        <v>629.84047837445155</v>
      </c>
      <c r="CC112" s="137">
        <f>+CC10/CC111</f>
        <v>614.36101486512234</v>
      </c>
      <c r="CD112" s="138">
        <f>+CD10/CD111</f>
        <v>624.1688760853591</v>
      </c>
      <c r="CE112" s="32"/>
      <c r="CF112" s="76">
        <f>+CF10/CF111</f>
        <v>2060.550688036752</v>
      </c>
      <c r="CG112" s="236"/>
      <c r="CH112" s="78">
        <f>+CH10/CH111</f>
        <v>2155.2528539219898</v>
      </c>
      <c r="CI112" s="78"/>
      <c r="CJ112" s="78">
        <f>+CJ10/CJ111</f>
        <v>2077.0192674667455</v>
      </c>
      <c r="CK112" s="79"/>
      <c r="CL112" s="80">
        <f>+CL10/CL111</f>
        <v>246.53297504870679</v>
      </c>
      <c r="CM112" s="78"/>
      <c r="CN112" s="78">
        <f>+CN10/CN111</f>
        <v>519.53143542458872</v>
      </c>
      <c r="CO112" s="78"/>
      <c r="CP112" s="78">
        <f>+CP10/CP111</f>
        <v>340.3708458017461</v>
      </c>
      <c r="CQ112" s="81"/>
      <c r="CR112" s="136">
        <f>+CR10/CR111</f>
        <v>548.50739376568401</v>
      </c>
      <c r="CS112" s="137">
        <f>+CS10/CS111</f>
        <v>641.06932276101179</v>
      </c>
      <c r="CT112" s="138">
        <f>+CT10/CT111</f>
        <v>578.17119977277423</v>
      </c>
      <c r="CU112" s="32"/>
      <c r="CV112" s="80">
        <f>+CV10/CV111</f>
        <v>2117.151047512712</v>
      </c>
      <c r="CW112" s="78"/>
      <c r="CX112" s="78">
        <f>+CX10/CX111</f>
        <v>2138.1010681448352</v>
      </c>
      <c r="CY112" s="77"/>
      <c r="CZ112" s="78">
        <f>+CZ10/CZ111</f>
        <v>2121.7978890265636</v>
      </c>
      <c r="DA112" s="81"/>
      <c r="DB112" s="80">
        <f>+DB10/DB111</f>
        <v>281.27569688106308</v>
      </c>
      <c r="DC112" s="77"/>
      <c r="DD112" s="78">
        <f>+DD10/DD111</f>
        <v>545.77139028913666</v>
      </c>
      <c r="DE112" s="78"/>
      <c r="DF112" s="78">
        <f>+DF10/DF111</f>
        <v>377.90841701046077</v>
      </c>
      <c r="DG112" s="81"/>
      <c r="DH112" s="156"/>
      <c r="DI112" s="161" t="s">
        <v>12</v>
      </c>
      <c r="DJ112" s="80">
        <f>+DJ10/DJ111</f>
        <v>2121.7978890265636</v>
      </c>
      <c r="DK112" s="78">
        <f t="shared" ref="DK112:DL112" si="477">+DK10/DK111</f>
        <v>377.90841701046077</v>
      </c>
      <c r="DL112" s="79">
        <f t="shared" si="477"/>
        <v>648.76372054106048</v>
      </c>
      <c r="DM112"/>
    </row>
    <row r="113" spans="1:118" s="19" customFormat="1" ht="15.75">
      <c r="A113" s="26"/>
      <c r="B113" s="26"/>
      <c r="C113" s="34"/>
      <c r="D113" s="35"/>
      <c r="E113" s="203"/>
      <c r="F113" s="36"/>
      <c r="G113" s="36"/>
      <c r="H113" s="36"/>
      <c r="I113" s="203"/>
      <c r="J113" s="38"/>
      <c r="K113" s="203"/>
      <c r="L113" s="36"/>
      <c r="M113" s="36"/>
      <c r="N113" s="36"/>
      <c r="O113" s="37"/>
      <c r="P113" s="139"/>
      <c r="Q113" s="140"/>
      <c r="R113" s="141"/>
      <c r="S113" s="32"/>
      <c r="T113" s="38"/>
      <c r="U113" s="36"/>
      <c r="V113" s="36"/>
      <c r="W113" s="36"/>
      <c r="X113" s="36"/>
      <c r="Y113" s="37"/>
      <c r="Z113" s="244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9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9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8" s="19" customFormat="1" ht="15.75">
      <c r="A114" s="26"/>
      <c r="B114" s="50" t="s">
        <v>95</v>
      </c>
      <c r="C114" s="34"/>
      <c r="D114" s="224">
        <f>+D102</f>
        <v>19127915</v>
      </c>
      <c r="E114" s="203"/>
      <c r="F114" s="228">
        <f>+F102</f>
        <v>32853346.99999994</v>
      </c>
      <c r="G114" s="229"/>
      <c r="H114" s="228">
        <f>+H102</f>
        <v>51981262.000000238</v>
      </c>
      <c r="I114" s="203"/>
      <c r="J114" s="337">
        <f>+J102</f>
        <v>6926369</v>
      </c>
      <c r="K114" s="203"/>
      <c r="L114" s="228">
        <f>+L102</f>
        <v>-23859666</v>
      </c>
      <c r="M114" s="229"/>
      <c r="N114" s="228">
        <f>+N102</f>
        <v>-16933297.000000238</v>
      </c>
      <c r="O114" s="37"/>
      <c r="P114" s="116">
        <f t="shared" ref="P114:R114" si="478">+P102</f>
        <v>26054284.000000238</v>
      </c>
      <c r="Q114" s="140">
        <f t="shared" si="478"/>
        <v>8993681.0000002384</v>
      </c>
      <c r="R114" s="141">
        <f t="shared" si="478"/>
        <v>35047964.999999046</v>
      </c>
      <c r="S114" s="32"/>
      <c r="T114" s="73">
        <f>+T102</f>
        <v>75056274.426567316</v>
      </c>
      <c r="U114" s="36"/>
      <c r="V114" s="72">
        <f>+V102</f>
        <v>44980104.421239495</v>
      </c>
      <c r="W114" s="36"/>
      <c r="X114" s="72">
        <f>+X102</f>
        <v>120036378.84780741</v>
      </c>
      <c r="Y114" s="37"/>
      <c r="Z114" s="248">
        <f>+Z102</f>
        <v>-6751301.4699709415</v>
      </c>
      <c r="AA114" s="36"/>
      <c r="AB114" s="72">
        <f>+AB102</f>
        <v>128437701.81466067</v>
      </c>
      <c r="AC114" s="36"/>
      <c r="AD114" s="72">
        <f>+AD102</f>
        <v>121686400.34468985</v>
      </c>
      <c r="AE114" s="37"/>
      <c r="AF114" s="116">
        <f t="shared" ref="AF114:AH114" si="479">+AF102</f>
        <v>68304972.956597328</v>
      </c>
      <c r="AG114" s="140">
        <f t="shared" si="479"/>
        <v>173417806.23590016</v>
      </c>
      <c r="AH114" s="141">
        <f t="shared" si="479"/>
        <v>241722779.19249773</v>
      </c>
      <c r="AI114" s="32"/>
      <c r="AJ114" s="71">
        <f>+AJ102</f>
        <v>32752881.581517637</v>
      </c>
      <c r="AK114" s="36"/>
      <c r="AL114" s="72">
        <f>+AL102</f>
        <v>8923586.8782233</v>
      </c>
      <c r="AM114" s="36"/>
      <c r="AN114" s="72">
        <f>+AN102</f>
        <v>41676468.459740877</v>
      </c>
      <c r="AO114" s="37"/>
      <c r="AP114" s="72">
        <f>+AP102</f>
        <v>10029255.166834712</v>
      </c>
      <c r="AQ114" s="36"/>
      <c r="AR114" s="72">
        <f>+AR102</f>
        <v>314800.48300665617</v>
      </c>
      <c r="AS114" s="39"/>
      <c r="AT114" s="72">
        <f>+AT102</f>
        <v>10344055.649841428</v>
      </c>
      <c r="AU114" s="37"/>
      <c r="AV114" s="116">
        <f>+AV102</f>
        <v>42782136.748352051</v>
      </c>
      <c r="AW114" s="140">
        <f>+AW102</f>
        <v>9238387.3612298965</v>
      </c>
      <c r="AX114" s="118">
        <f>+AX102</f>
        <v>52020524.109581709</v>
      </c>
      <c r="AY114" s="32"/>
      <c r="AZ114" s="71">
        <f>+AZ102</f>
        <v>13972418.312729955</v>
      </c>
      <c r="BA114" s="36"/>
      <c r="BB114" s="72">
        <f>+BB102</f>
        <v>29881446.25749743</v>
      </c>
      <c r="BC114" s="36"/>
      <c r="BD114" s="72">
        <f>+BD102</f>
        <v>43853864.570227385</v>
      </c>
      <c r="BE114" s="37"/>
      <c r="BF114" s="72">
        <f>+BF102</f>
        <v>-24254806.93334198</v>
      </c>
      <c r="BG114" s="39"/>
      <c r="BH114" s="72">
        <f>+BH102</f>
        <v>56538884.393654943</v>
      </c>
      <c r="BI114" s="36"/>
      <c r="BJ114" s="72">
        <f>+BJ102</f>
        <v>32284077.460312605</v>
      </c>
      <c r="BK114" s="37"/>
      <c r="BL114" s="116">
        <f>+BL102</f>
        <v>-10282388.620612621</v>
      </c>
      <c r="BM114" s="140">
        <f>+BM102</f>
        <v>86420330.651152492</v>
      </c>
      <c r="BN114" s="141">
        <f>+BN102</f>
        <v>76137942.030539513</v>
      </c>
      <c r="BO114" s="32"/>
      <c r="BP114" s="71">
        <f>+BP102</f>
        <v>80326243.740000367</v>
      </c>
      <c r="BQ114" s="36"/>
      <c r="BR114" s="72">
        <f>+BR102</f>
        <v>-42249521.36999993</v>
      </c>
      <c r="BS114" s="36"/>
      <c r="BT114" s="72">
        <f>+BT102</f>
        <v>38076722.370000362</v>
      </c>
      <c r="BU114" s="37"/>
      <c r="BV114" s="72">
        <f>+BV102</f>
        <v>-21968874.723358989</v>
      </c>
      <c r="BW114" s="36"/>
      <c r="BX114" s="72">
        <f>+BX102</f>
        <v>34228551.799589157</v>
      </c>
      <c r="BY114" s="36"/>
      <c r="BZ114" s="72">
        <f>+BZ102</f>
        <v>12259677.076230049</v>
      </c>
      <c r="CA114" s="37"/>
      <c r="CB114" s="116">
        <f>+CB102</f>
        <v>58357369.016641498</v>
      </c>
      <c r="CC114" s="140">
        <f>+CC102</f>
        <v>-8020969.5704107285</v>
      </c>
      <c r="CD114" s="141">
        <f>+CD102</f>
        <v>50336399.446230412</v>
      </c>
      <c r="CE114" s="32"/>
      <c r="CF114" s="71">
        <f>+CF102</f>
        <v>47533209.057662249</v>
      </c>
      <c r="CG114" s="36"/>
      <c r="CH114" s="72">
        <f>+CH102</f>
        <v>-1596822.6033371985</v>
      </c>
      <c r="CI114" s="36"/>
      <c r="CJ114" s="72">
        <f>+CJ102</f>
        <v>45936386.454325199</v>
      </c>
      <c r="CK114" s="37"/>
      <c r="CL114" s="72">
        <f>+CL102</f>
        <v>-61688200.341535687</v>
      </c>
      <c r="CM114" s="36"/>
      <c r="CN114" s="72">
        <f>+CN102</f>
        <v>83900277.327845335</v>
      </c>
      <c r="CO114" s="36"/>
      <c r="CP114" s="72">
        <f>+CP102</f>
        <v>22212076.986310244</v>
      </c>
      <c r="CQ114" s="37"/>
      <c r="CR114" s="116">
        <f>+CR102</f>
        <v>-14154991.28387332</v>
      </c>
      <c r="CS114" s="140">
        <f>+CS102</f>
        <v>82303454.724508286</v>
      </c>
      <c r="CT114" s="141">
        <f>+CT102</f>
        <v>68148463.440634727</v>
      </c>
      <c r="CU114" s="32"/>
      <c r="CV114" s="73">
        <f>+CV102</f>
        <v>268768942.11847782</v>
      </c>
      <c r="CW114" s="72"/>
      <c r="CX114" s="72">
        <f>+CX102</f>
        <v>72792140.583622932</v>
      </c>
      <c r="CY114" s="72"/>
      <c r="CZ114" s="72">
        <f>+CZ102</f>
        <v>341561082.70210171</v>
      </c>
      <c r="DA114" s="74"/>
      <c r="DB114" s="73">
        <f>+DB102</f>
        <v>-97707559.301372528</v>
      </c>
      <c r="DC114" s="72"/>
      <c r="DD114" s="72">
        <f>+DD102</f>
        <v>279560549.81875706</v>
      </c>
      <c r="DE114" s="72"/>
      <c r="DF114" s="72">
        <f>+DF102</f>
        <v>181852990.51738167</v>
      </c>
      <c r="DG114" s="74"/>
      <c r="DH114" s="155"/>
      <c r="DI114" s="162" t="s">
        <v>95</v>
      </c>
      <c r="DJ114" s="322">
        <f>+DJ102</f>
        <v>341561082.70210171</v>
      </c>
      <c r="DK114" s="323">
        <f>+DK102</f>
        <v>181852990.51738167</v>
      </c>
      <c r="DL114" s="324">
        <f>+DL102</f>
        <v>523414073.21947861</v>
      </c>
      <c r="DM114"/>
    </row>
    <row r="115" spans="1:118" s="19" customFormat="1" ht="4.5" customHeight="1">
      <c r="A115" s="26"/>
      <c r="B115" s="50"/>
      <c r="C115" s="34"/>
      <c r="D115" s="225"/>
      <c r="E115" s="203"/>
      <c r="F115" s="228"/>
      <c r="G115" s="229"/>
      <c r="H115" s="228"/>
      <c r="I115" s="203"/>
      <c r="J115" s="338"/>
      <c r="K115" s="203"/>
      <c r="L115" s="228"/>
      <c r="M115" s="229"/>
      <c r="N115" s="228"/>
      <c r="O115" s="37"/>
      <c r="P115" s="139"/>
      <c r="Q115" s="140"/>
      <c r="R115" s="141"/>
      <c r="S115" s="32"/>
      <c r="T115" s="73"/>
      <c r="U115" s="36"/>
      <c r="V115" s="72"/>
      <c r="W115" s="36"/>
      <c r="X115" s="72"/>
      <c r="Y115" s="37"/>
      <c r="Z115" s="248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9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9"/>
      <c r="BH115" s="72"/>
      <c r="BI115" s="36"/>
      <c r="BJ115" s="72"/>
      <c r="BK115" s="37"/>
      <c r="BL115" s="139"/>
      <c r="BM115" s="140"/>
      <c r="BN115" s="141"/>
      <c r="BO115" s="32"/>
      <c r="BP115" s="71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1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8" s="19" customFormat="1" ht="15.75">
      <c r="A116" s="26"/>
      <c r="B116" s="50" t="s">
        <v>97</v>
      </c>
      <c r="C116" s="34"/>
      <c r="D116" s="226">
        <f>+D102/D16</f>
        <v>1.8630779223901366E-2</v>
      </c>
      <c r="E116" s="237"/>
      <c r="F116" s="230">
        <f>+F102/F16</f>
        <v>0.10320986029566855</v>
      </c>
      <c r="G116" s="231"/>
      <c r="H116" s="230">
        <f>+H102/H16</f>
        <v>3.8647791484087417E-2</v>
      </c>
      <c r="I116" s="237"/>
      <c r="J116" s="339">
        <f>+J102/J16</f>
        <v>1.2044941180230506E-2</v>
      </c>
      <c r="K116" s="237"/>
      <c r="L116" s="230">
        <f>+L102/L16</f>
        <v>-2.9441772913714921E-2</v>
      </c>
      <c r="M116" s="231"/>
      <c r="N116" s="230">
        <f>+N102/N16</f>
        <v>-1.2222274657015962E-2</v>
      </c>
      <c r="O116" s="85"/>
      <c r="P116" s="142">
        <f t="shared" ref="P116:R116" si="480">+P102/P16</f>
        <v>1.6266365975466279E-2</v>
      </c>
      <c r="Q116" s="143">
        <f t="shared" si="480"/>
        <v>7.9680511456107633E-3</v>
      </c>
      <c r="R116" s="144">
        <f t="shared" si="480"/>
        <v>1.2835989281491083E-2</v>
      </c>
      <c r="S116" s="32"/>
      <c r="T116" s="86">
        <f>+T102/T16</f>
        <v>4.2127373340133868E-2</v>
      </c>
      <c r="U116" s="83"/>
      <c r="V116" s="84">
        <f>+V102/V16</f>
        <v>8.9317726667297773E-2</v>
      </c>
      <c r="W116" s="83"/>
      <c r="X116" s="84">
        <f>+X102/X16</f>
        <v>5.2526641443911379E-2</v>
      </c>
      <c r="Y116" s="85"/>
      <c r="Z116" s="249">
        <f>+Z102/Z16</f>
        <v>-5.8521353641118106E-3</v>
      </c>
      <c r="AA116" s="83"/>
      <c r="AB116" s="84">
        <f>+AB102/AB16</f>
        <v>0.14689007704953289</v>
      </c>
      <c r="AC116" s="83"/>
      <c r="AD116" s="84">
        <f>+AD102/AD16</f>
        <v>6.0002350465412767E-2</v>
      </c>
      <c r="AE116" s="85"/>
      <c r="AF116" s="142">
        <f t="shared" ref="AF116:AH116" si="481">+AF102/AF16</f>
        <v>2.3270196793380837E-2</v>
      </c>
      <c r="AG116" s="143">
        <f t="shared" si="481"/>
        <v>0.1258496279131732</v>
      </c>
      <c r="AH116" s="144">
        <f t="shared" si="481"/>
        <v>5.6041590572622639E-2</v>
      </c>
      <c r="AI116" s="32"/>
      <c r="AJ116" s="82">
        <f>+AJ102/AJ16</f>
        <v>6.0441107823168624E-2</v>
      </c>
      <c r="AK116" s="83"/>
      <c r="AL116" s="84">
        <f>+AL102/AL16</f>
        <v>3.6310727951816835E-2</v>
      </c>
      <c r="AM116" s="83"/>
      <c r="AN116" s="84">
        <f>+AN102/AN16</f>
        <v>5.2912175908966221E-2</v>
      </c>
      <c r="AO116" s="85"/>
      <c r="AP116" s="84">
        <f>+AP102/AP16</f>
        <v>4.3990714958773228E-2</v>
      </c>
      <c r="AQ116" s="83"/>
      <c r="AR116" s="84">
        <f>+AR102/AR16</f>
        <v>1.0209553337663202E-3</v>
      </c>
      <c r="AS116" s="39"/>
      <c r="AT116" s="84">
        <f>+AT102/AT16</f>
        <v>1.9286921780168054E-2</v>
      </c>
      <c r="AU116" s="85"/>
      <c r="AV116" s="142">
        <f>+AV102/AV16</f>
        <v>5.5569648167621909E-2</v>
      </c>
      <c r="AW116" s="143">
        <f>+AW102/AW16</f>
        <v>1.6672920051256861E-2</v>
      </c>
      <c r="AX116" s="144">
        <f>+AX102/AX16</f>
        <v>3.9291063775800272E-2</v>
      </c>
      <c r="AY116" s="32"/>
      <c r="AZ116" s="82">
        <f>+AZ102/AZ16</f>
        <v>1.3945727311880181E-2</v>
      </c>
      <c r="BA116" s="83"/>
      <c r="BB116" s="84">
        <f>+BB102/BB16</f>
        <v>0.10638675633694267</v>
      </c>
      <c r="BC116" s="83"/>
      <c r="BD116" s="84">
        <f>+BD102/BD16</f>
        <v>3.4186328451058595E-2</v>
      </c>
      <c r="BE116" s="85"/>
      <c r="BF116" s="84">
        <f>+BF102/BF16</f>
        <v>-3.2855438991019066E-2</v>
      </c>
      <c r="BG116" s="39"/>
      <c r="BH116" s="84">
        <f>+BH102/BH16</f>
        <v>7.5999240036407484E-2</v>
      </c>
      <c r="BI116" s="83"/>
      <c r="BJ116" s="84">
        <f>+BJ102/BJ16</f>
        <v>2.1781655919785488E-2</v>
      </c>
      <c r="BK116" s="85"/>
      <c r="BL116" s="142">
        <f>+BL102/BL16</f>
        <v>-5.90893659871567E-3</v>
      </c>
      <c r="BM116" s="143">
        <f>+BM102/BM16</f>
        <v>8.4327676164892021E-2</v>
      </c>
      <c r="BN116" s="144">
        <f>+BN102/BN16</f>
        <v>2.7536747225622236E-2</v>
      </c>
      <c r="BO116" s="32"/>
      <c r="BP116" s="82">
        <f>+BP102/BP16</f>
        <v>0.1042485477911184</v>
      </c>
      <c r="BQ116" s="83"/>
      <c r="BR116" s="84">
        <f>+BR102/BR16</f>
        <v>-0.40900292587531395</v>
      </c>
      <c r="BS116" s="83"/>
      <c r="BT116" s="84">
        <f>+BT102/BT16</f>
        <v>4.3574764576073483E-2</v>
      </c>
      <c r="BU116" s="85"/>
      <c r="BV116" s="84">
        <f>+BV102/BV16</f>
        <v>-7.057520590618209E-2</v>
      </c>
      <c r="BW116" s="83"/>
      <c r="BX116" s="84">
        <f>+BX102/BX16</f>
        <v>7.7618257597786011E-2</v>
      </c>
      <c r="BY116" s="83"/>
      <c r="BZ116" s="84">
        <f>+BZ102/BZ16</f>
        <v>1.6296932156861933E-2</v>
      </c>
      <c r="CA116" s="85"/>
      <c r="CB116" s="142">
        <f>+CB102/CB16</f>
        <v>5.3944222202565416E-2</v>
      </c>
      <c r="CC116" s="143">
        <f>+CC102/CC16</f>
        <v>-1.4736718182124143E-2</v>
      </c>
      <c r="CD116" s="144">
        <f>+CD102/CD16</f>
        <v>3.0955403802377032E-2</v>
      </c>
      <c r="CE116" s="32"/>
      <c r="CF116" s="82">
        <f>+CF102/CF16</f>
        <v>4.5605529994593753E-2</v>
      </c>
      <c r="CG116" s="83"/>
      <c r="CH116" s="84">
        <f>+CH102/CH16</f>
        <v>-6.8640986496168845E-3</v>
      </c>
      <c r="CI116" s="83"/>
      <c r="CJ116" s="84">
        <f>+CJ102/CJ16</f>
        <v>3.6031293166796555E-2</v>
      </c>
      <c r="CK116" s="85"/>
      <c r="CL116" s="84">
        <f>+CL102/CL16</f>
        <v>-9.8538817659515027E-2</v>
      </c>
      <c r="CM116" s="83"/>
      <c r="CN116" s="84">
        <f>+CN102/CN16</f>
        <v>0.13326806339960981</v>
      </c>
      <c r="CO116" s="83"/>
      <c r="CP116" s="84">
        <f>+CP102/CP16</f>
        <v>1.7690553677320853E-2</v>
      </c>
      <c r="CQ116" s="85"/>
      <c r="CR116" s="142">
        <f>+CR102/CR16</f>
        <v>-8.4846900949083048E-3</v>
      </c>
      <c r="CS116" s="143">
        <f>+CS102/CS16</f>
        <v>9.5458134840580966E-2</v>
      </c>
      <c r="CT116" s="144">
        <f>+CT102/CT16</f>
        <v>2.6930912057930023E-2</v>
      </c>
      <c r="CU116" s="32"/>
      <c r="CV116" s="86">
        <f>+CV102/CV16</f>
        <v>4.3596354985641024E-2</v>
      </c>
      <c r="CW116" s="84"/>
      <c r="CX116" s="84">
        <f>+CX102/CX16</f>
        <v>4.3213490640468893E-2</v>
      </c>
      <c r="CY116" s="84"/>
      <c r="CZ116" s="84">
        <f>+CZ102/CZ16</f>
        <v>4.3514192680554585E-2</v>
      </c>
      <c r="DA116" s="85"/>
      <c r="DB116" s="87">
        <f>+DB102/DB16</f>
        <v>-2.6900248296611501E-2</v>
      </c>
      <c r="DC116" s="83"/>
      <c r="DD116" s="83">
        <f>+DD102/DD16</f>
        <v>7.3421589864549303E-2</v>
      </c>
      <c r="DE116" s="83"/>
      <c r="DF116" s="172">
        <f>+DF102/DF16</f>
        <v>2.4443182453204242E-2</v>
      </c>
      <c r="DG116" s="85"/>
      <c r="DH116" s="157"/>
      <c r="DI116" s="162" t="s">
        <v>97</v>
      </c>
      <c r="DJ116" s="179">
        <f>+DJ102/DJ16</f>
        <v>4.3514192680554592E-2</v>
      </c>
      <c r="DK116" s="172">
        <f>+DK102/DK16</f>
        <v>2.4443182453204242E-2</v>
      </c>
      <c r="DL116" s="180">
        <f>+DL102/DL16</f>
        <v>3.4234140300903271E-2</v>
      </c>
      <c r="DM116"/>
    </row>
    <row r="117" spans="1:118" s="19" customFormat="1" ht="5.25" customHeight="1">
      <c r="A117" s="26"/>
      <c r="B117" s="50"/>
      <c r="C117" s="34"/>
      <c r="D117" s="227"/>
      <c r="E117" s="83"/>
      <c r="F117" s="231"/>
      <c r="G117" s="231"/>
      <c r="H117" s="231"/>
      <c r="I117" s="237"/>
      <c r="J117" s="340"/>
      <c r="K117" s="83"/>
      <c r="L117" s="231"/>
      <c r="M117" s="231"/>
      <c r="N117" s="231"/>
      <c r="O117" s="85"/>
      <c r="P117" s="142"/>
      <c r="Q117" s="143"/>
      <c r="R117" s="144"/>
      <c r="S117" s="32"/>
      <c r="T117" s="87"/>
      <c r="U117" s="83"/>
      <c r="V117" s="83"/>
      <c r="W117" s="83"/>
      <c r="X117" s="83"/>
      <c r="Y117" s="85"/>
      <c r="Z117" s="250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39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39"/>
      <c r="BH117" s="83"/>
      <c r="BI117" s="83"/>
      <c r="BJ117" s="83"/>
      <c r="BK117" s="85"/>
      <c r="BL117" s="142"/>
      <c r="BM117" s="143"/>
      <c r="BN117" s="144"/>
      <c r="BO117" s="32"/>
      <c r="BP117" s="8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8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8" s="19" customFormat="1" ht="15.75">
      <c r="A118" s="26"/>
      <c r="B118" s="50" t="s">
        <v>93</v>
      </c>
      <c r="C118" s="34"/>
      <c r="D118" s="226">
        <f>+D63/D16</f>
        <v>0.88183464694254476</v>
      </c>
      <c r="E118" s="83"/>
      <c r="F118" s="230">
        <f>+F63/F16</f>
        <v>0.79458522112738994</v>
      </c>
      <c r="G118" s="231"/>
      <c r="H118" s="230">
        <f>+H63/H16</f>
        <v>0.86118565425894933</v>
      </c>
      <c r="I118" s="237"/>
      <c r="J118" s="339">
        <f>+J63/J16</f>
        <v>0.89315055869455207</v>
      </c>
      <c r="K118" s="83"/>
      <c r="L118" s="230">
        <f>+L63/L16</f>
        <v>0.92123782749507388</v>
      </c>
      <c r="M118" s="231"/>
      <c r="N118" s="230">
        <f>+N63/N16</f>
        <v>0.90957991033511731</v>
      </c>
      <c r="O118" s="85"/>
      <c r="P118" s="142">
        <f t="shared" ref="P118:R118" si="482">+P63/P16</f>
        <v>0.88589722660016046</v>
      </c>
      <c r="Q118" s="143">
        <f t="shared" si="482"/>
        <v>0.88551982232440773</v>
      </c>
      <c r="R118" s="144">
        <f t="shared" si="482"/>
        <v>0.88574121434245645</v>
      </c>
      <c r="S118" s="32"/>
      <c r="T118" s="86">
        <f>+T63/T16</f>
        <v>0.90237139254584031</v>
      </c>
      <c r="U118" s="83"/>
      <c r="V118" s="84">
        <f>+V63/V16</f>
        <v>0.8537595981217585</v>
      </c>
      <c r="W118" s="83"/>
      <c r="X118" s="84">
        <f>+X63/X16</f>
        <v>0.89165888357781031</v>
      </c>
      <c r="Y118" s="85"/>
      <c r="Z118" s="249">
        <f>+Z63/Z16</f>
        <v>0.89827802993900752</v>
      </c>
      <c r="AA118" s="83"/>
      <c r="AB118" s="84">
        <f>+AB63/AB16</f>
        <v>0.78764029727791895</v>
      </c>
      <c r="AC118" s="83"/>
      <c r="AD118" s="84">
        <f>+AD63/AD16</f>
        <v>0.85057680260566881</v>
      </c>
      <c r="AE118" s="85"/>
      <c r="AF118" s="142">
        <f t="shared" ref="AF118:AH118" si="483">+AF63/AF16</f>
        <v>0.90076259613604914</v>
      </c>
      <c r="AG118" s="143">
        <f t="shared" si="483"/>
        <v>0.8118043235353174</v>
      </c>
      <c r="AH118" s="144">
        <f t="shared" si="483"/>
        <v>0.87234279940394166</v>
      </c>
      <c r="AI118" s="32"/>
      <c r="AJ118" s="82">
        <f>+AJ63/AJ16</f>
        <v>0.84685725316700611</v>
      </c>
      <c r="AK118" s="83"/>
      <c r="AL118" s="84">
        <f>+AL63/AL16</f>
        <v>0.87695341326610932</v>
      </c>
      <c r="AM118" s="83"/>
      <c r="AN118" s="84">
        <f>+AN63/AN16</f>
        <v>0.85624757115922723</v>
      </c>
      <c r="AO118" s="85"/>
      <c r="AP118" s="84">
        <f>+AP63/AP16</f>
        <v>0.88627795274562249</v>
      </c>
      <c r="AQ118" s="83"/>
      <c r="AR118" s="84">
        <f>+AR63/AR16</f>
        <v>0.92324763226814954</v>
      </c>
      <c r="AS118" s="39"/>
      <c r="AT118" s="84">
        <f>+AT63/AT16</f>
        <v>0.90753223307611608</v>
      </c>
      <c r="AU118" s="85"/>
      <c r="AV118" s="142">
        <f>+AV63/AV16</f>
        <v>0.85853091647545421</v>
      </c>
      <c r="AW118" s="143">
        <f>+AW63/AW16</f>
        <v>0.90271489916481717</v>
      </c>
      <c r="AX118" s="144">
        <f>+AX63/AX16</f>
        <v>0.87702225818480917</v>
      </c>
      <c r="AY118" s="32"/>
      <c r="AZ118" s="82">
        <f>+AZ63/AZ16</f>
        <v>0.90123882045530113</v>
      </c>
      <c r="BA118" s="83"/>
      <c r="BB118" s="84">
        <f>+BB63/BB16</f>
        <v>0.81032587622155539</v>
      </c>
      <c r="BC118" s="83"/>
      <c r="BD118" s="84">
        <f>+BD63/BD16</f>
        <v>0.88133280402481851</v>
      </c>
      <c r="BE118" s="85"/>
      <c r="BF118" s="84">
        <f>+BF63/BF16</f>
        <v>0.92288649765760666</v>
      </c>
      <c r="BG118" s="39"/>
      <c r="BH118" s="84">
        <f>+BH63/BH16</f>
        <v>0.81779855647470867</v>
      </c>
      <c r="BI118" s="83"/>
      <c r="BJ118" s="84">
        <f>+BJ63/BJ16</f>
        <v>0.87014002991096617</v>
      </c>
      <c r="BK118" s="85"/>
      <c r="BL118" s="142">
        <f>+BL63/BL16</f>
        <v>0.91042250943679182</v>
      </c>
      <c r="BM118" s="143">
        <f>+BM63/BM16</f>
        <v>0.81575048714316278</v>
      </c>
      <c r="BN118" s="144">
        <f>+BN63/BN16</f>
        <v>0.87533286646738739</v>
      </c>
      <c r="BO118" s="32"/>
      <c r="BP118" s="82">
        <f>+BP63/BP16</f>
        <v>0.84181234507420921</v>
      </c>
      <c r="BQ118" s="83"/>
      <c r="BR118" s="84">
        <f>+BR63/BR16</f>
        <v>1.3562883016968248</v>
      </c>
      <c r="BS118" s="83"/>
      <c r="BT118" s="84">
        <f>+BT63/BT16</f>
        <v>0.90263087996995217</v>
      </c>
      <c r="BU118" s="85"/>
      <c r="BV118" s="84">
        <f>+BV63/BV16</f>
        <v>0.96094643237877986</v>
      </c>
      <c r="BW118" s="83"/>
      <c r="BX118" s="84">
        <f>+BX63/BX16</f>
        <v>0.82427123593169938</v>
      </c>
      <c r="BY118" s="83"/>
      <c r="BZ118" s="84">
        <f>+BZ63/BZ16</f>
        <v>0.88082639027431475</v>
      </c>
      <c r="CA118" s="85"/>
      <c r="CB118" s="142">
        <f>+CB63/CB16</f>
        <v>0.87609235445348821</v>
      </c>
      <c r="CC118" s="143">
        <f>+CC63/CC16</f>
        <v>0.92524181611186362</v>
      </c>
      <c r="CD118" s="144">
        <f>+CD63/CD16</f>
        <v>0.89254361505363133</v>
      </c>
      <c r="CE118" s="32"/>
      <c r="CF118" s="82">
        <f>+CF63/CF16</f>
        <v>0.87379901864892606</v>
      </c>
      <c r="CG118" s="83"/>
      <c r="CH118" s="84">
        <f>+CH63/CH16</f>
        <v>0.92619486453881783</v>
      </c>
      <c r="CI118" s="83"/>
      <c r="CJ118" s="84">
        <f>+CJ63/CJ16</f>
        <v>0.88335979219173522</v>
      </c>
      <c r="CK118" s="85"/>
      <c r="CL118" s="84">
        <f>+CL63/CL16</f>
        <v>0.99193806749492708</v>
      </c>
      <c r="CM118" s="83"/>
      <c r="CN118" s="84">
        <f>+CN63/CN16</f>
        <v>0.76272297422032642</v>
      </c>
      <c r="CO118" s="83"/>
      <c r="CP118" s="84">
        <f>+CP63/CP16</f>
        <v>0.87700823421950425</v>
      </c>
      <c r="CQ118" s="85"/>
      <c r="CR118" s="142">
        <f>+CR63/CR16</f>
        <v>0.91813074068480227</v>
      </c>
      <c r="CS118" s="143">
        <f>+CS63/CS16</f>
        <v>0.80683033975273222</v>
      </c>
      <c r="CT118" s="144">
        <f>+CT63/CT16</f>
        <v>0.88020825088035437</v>
      </c>
      <c r="CU118" s="32"/>
      <c r="CV118" s="86">
        <f>+CV63/CV16</f>
        <v>0.88148800068823097</v>
      </c>
      <c r="CW118" s="84"/>
      <c r="CX118" s="84">
        <f>+CX63/CX16</f>
        <v>0.87953966173321818</v>
      </c>
      <c r="CY118" s="84"/>
      <c r="CZ118" s="84">
        <f>+CZ63/CZ16</f>
        <v>0.88106988909948569</v>
      </c>
      <c r="DA118" s="85"/>
      <c r="DB118" s="87">
        <f>+DB63/DB16</f>
        <v>0.92322803591167646</v>
      </c>
      <c r="DC118" s="83"/>
      <c r="DD118" s="83">
        <f>+DD63/DD16</f>
        <v>0.83307130993959344</v>
      </c>
      <c r="DE118" s="83"/>
      <c r="DF118" s="83">
        <f>+DF63/DF16</f>
        <v>0.87708697927412127</v>
      </c>
      <c r="DG118" s="85"/>
      <c r="DH118" s="157"/>
      <c r="DI118" s="162" t="s">
        <v>93</v>
      </c>
      <c r="DJ118" s="179">
        <f>+DJ63/DJ16</f>
        <v>0.88106988909948569</v>
      </c>
      <c r="DK118" s="172">
        <f>+DK63/DK16</f>
        <v>0.87708697927412127</v>
      </c>
      <c r="DL118" s="180">
        <f>+DL63/DL16</f>
        <v>0.87913178454381846</v>
      </c>
      <c r="DM118"/>
    </row>
    <row r="119" spans="1:118" s="19" customFormat="1" ht="4.5" customHeight="1">
      <c r="A119" s="26"/>
      <c r="B119" s="50"/>
      <c r="C119" s="34"/>
      <c r="D119" s="227"/>
      <c r="E119" s="83"/>
      <c r="F119" s="231"/>
      <c r="G119" s="231"/>
      <c r="H119" s="231"/>
      <c r="I119" s="237"/>
      <c r="J119" s="340"/>
      <c r="K119" s="83"/>
      <c r="L119" s="231"/>
      <c r="M119" s="231"/>
      <c r="N119" s="231"/>
      <c r="O119" s="85"/>
      <c r="P119" s="142"/>
      <c r="Q119" s="143"/>
      <c r="R119" s="144"/>
      <c r="S119" s="32"/>
      <c r="T119" s="87"/>
      <c r="U119" s="83"/>
      <c r="V119" s="83"/>
      <c r="W119" s="83"/>
      <c r="X119" s="83"/>
      <c r="Y119" s="85"/>
      <c r="Z119" s="250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39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39"/>
      <c r="BH119" s="83"/>
      <c r="BI119" s="83"/>
      <c r="BJ119" s="83"/>
      <c r="BK119" s="85"/>
      <c r="BL119" s="142"/>
      <c r="BM119" s="143"/>
      <c r="BN119" s="144"/>
      <c r="BO119" s="32"/>
      <c r="BP119" s="8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8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  <c r="DN119"/>
    </row>
    <row r="120" spans="1:118" s="19" customFormat="1" ht="15.75">
      <c r="A120" s="26"/>
      <c r="B120" s="50" t="s">
        <v>94</v>
      </c>
      <c r="C120" s="34"/>
      <c r="D120" s="226">
        <f>+D95/D16</f>
        <v>6.8914543085700664E-2</v>
      </c>
      <c r="E120" s="83"/>
      <c r="F120" s="230">
        <f>+F95/F16</f>
        <v>9.9029615554396766E-2</v>
      </c>
      <c r="G120" s="231"/>
      <c r="H120" s="230">
        <f>+H95/H16</f>
        <v>7.6041763755203745E-2</v>
      </c>
      <c r="I120" s="237"/>
      <c r="J120" s="339">
        <f>+J95/J16</f>
        <v>8.6627874254816425E-2</v>
      </c>
      <c r="K120" s="83"/>
      <c r="L120" s="230">
        <f>+L95/L16</f>
        <v>0.10271328721176569</v>
      </c>
      <c r="M120" s="231"/>
      <c r="N120" s="230">
        <f>+N95/N16</f>
        <v>9.6036866906622817E-2</v>
      </c>
      <c r="O120" s="85"/>
      <c r="P120" s="142">
        <f t="shared" ref="P120:R120" si="484">+P95/P16</f>
        <v>7.5273890918498843E-2</v>
      </c>
      <c r="Q120" s="143">
        <f t="shared" si="484"/>
        <v>0.10167443450215014</v>
      </c>
      <c r="R120" s="144">
        <f t="shared" si="484"/>
        <v>8.6187409057361372E-2</v>
      </c>
      <c r="S120" s="32"/>
      <c r="T120" s="86">
        <f>+T95/T16</f>
        <v>3.1900989681433907E-2</v>
      </c>
      <c r="U120" s="83"/>
      <c r="V120" s="84">
        <f>+V95/V16</f>
        <v>3.2510690125645995E-2</v>
      </c>
      <c r="W120" s="83"/>
      <c r="X120" s="84">
        <f>+X95/X16</f>
        <v>3.2035348463161958E-2</v>
      </c>
      <c r="Y120" s="85"/>
      <c r="Z120" s="249">
        <f>+Z95/Z16</f>
        <v>8.0965901467407508E-2</v>
      </c>
      <c r="AA120" s="83"/>
      <c r="AB120" s="84">
        <f>+AB95/AB16</f>
        <v>5.4736548944142267E-2</v>
      </c>
      <c r="AC120" s="83"/>
      <c r="AD120" s="84">
        <f>+AD95/AD16</f>
        <v>6.9657170915677802E-2</v>
      </c>
      <c r="AE120" s="85"/>
      <c r="AF120" s="142">
        <f t="shared" ref="AF120:AH120" si="485">+AF95/AF16</f>
        <v>5.1184757456177954E-2</v>
      </c>
      <c r="AG120" s="143">
        <f t="shared" si="485"/>
        <v>4.6613864202635157E-2</v>
      </c>
      <c r="AH120" s="144">
        <f t="shared" si="485"/>
        <v>4.9724478908134528E-2</v>
      </c>
      <c r="AI120" s="32"/>
      <c r="AJ120" s="82">
        <f>+AJ95/AJ16</f>
        <v>6.6390959625799204E-2</v>
      </c>
      <c r="AK120" s="83"/>
      <c r="AL120" s="84">
        <f>+AL95/AL16</f>
        <v>6.1977915057832872E-2</v>
      </c>
      <c r="AM120" s="83"/>
      <c r="AN120" s="84">
        <f>+AN95/AN16</f>
        <v>6.5014043378989278E-2</v>
      </c>
      <c r="AO120" s="85"/>
      <c r="AP120" s="84">
        <f>+AP95/AP16</f>
        <v>5.6068788746302611E-2</v>
      </c>
      <c r="AQ120" s="83"/>
      <c r="AR120" s="84">
        <f>+AR95/AR16</f>
        <v>6.3527078418855978E-2</v>
      </c>
      <c r="AS120" s="39"/>
      <c r="AT120" s="84">
        <f>+AT95/AT16</f>
        <v>6.0356642510084442E-2</v>
      </c>
      <c r="AU120" s="85"/>
      <c r="AV120" s="142">
        <f>+AV95/AV16</f>
        <v>6.3334252140961222E-2</v>
      </c>
      <c r="AW120" s="143">
        <f>+AW95/AW16</f>
        <v>6.2839982740150457E-2</v>
      </c>
      <c r="AX120" s="144">
        <f>+AX95/AX16</f>
        <v>6.3127396537854402E-2</v>
      </c>
      <c r="AY120" s="32"/>
      <c r="AZ120" s="82">
        <f>+AZ95/AZ16</f>
        <v>5.4496785204169604E-2</v>
      </c>
      <c r="BA120" s="83"/>
      <c r="BB120" s="84">
        <f>+BB95/BB16</f>
        <v>5.2833694275790419E-2</v>
      </c>
      <c r="BC120" s="83"/>
      <c r="BD120" s="84">
        <f>+BD95/BD16</f>
        <v>5.4132639970234757E-2</v>
      </c>
      <c r="BE120" s="85"/>
      <c r="BF120" s="84">
        <f>+BF95/BF16</f>
        <v>7.6652743876651483E-2</v>
      </c>
      <c r="BG120" s="39"/>
      <c r="BH120" s="84">
        <f>+BH95/BH16</f>
        <v>7.7720396263668862E-2</v>
      </c>
      <c r="BI120" s="83"/>
      <c r="BJ120" s="84">
        <f>+BJ95/BJ16</f>
        <v>7.718862736206894E-2</v>
      </c>
      <c r="BK120" s="85"/>
      <c r="BL120" s="142">
        <f>+BL95/BL16</f>
        <v>6.3896104661555028E-2</v>
      </c>
      <c r="BM120" s="143">
        <f>+BM95/BM16</f>
        <v>7.0899591762742228E-2</v>
      </c>
      <c r="BN120" s="144">
        <f>+BN95/BN16</f>
        <v>6.6491907053514973E-2</v>
      </c>
      <c r="BO120" s="32"/>
      <c r="BP120" s="82">
        <f>+BP95/BP16</f>
        <v>3.3903851878393197E-2</v>
      </c>
      <c r="BQ120" s="83"/>
      <c r="BR120" s="84">
        <f>+BR95/BR16</f>
        <v>3.343187702348939E-2</v>
      </c>
      <c r="BS120" s="83"/>
      <c r="BT120" s="84">
        <f>+BT95/BT16</f>
        <v>3.3848057591384484E-2</v>
      </c>
      <c r="BU120" s="85"/>
      <c r="BV120" s="84">
        <f>+BV95/BV16</f>
        <v>9.3701579244286626E-2</v>
      </c>
      <c r="BW120" s="83"/>
      <c r="BX120" s="84">
        <f>+BX95/BX16</f>
        <v>8.3948174517725779E-2</v>
      </c>
      <c r="BY120" s="83"/>
      <c r="BZ120" s="84">
        <f>+BZ95/BZ16</f>
        <v>8.7984059038222651E-2</v>
      </c>
      <c r="CA120" s="85"/>
      <c r="CB120" s="142">
        <f>+CB95/CB16</f>
        <v>5.1110234210612178E-2</v>
      </c>
      <c r="CC120" s="143">
        <f>+CC95/CC16</f>
        <v>7.4360775551094382E-2</v>
      </c>
      <c r="CD120" s="144">
        <f>+CD95/CD16</f>
        <v>5.8892633076856639E-2</v>
      </c>
      <c r="CE120" s="32"/>
      <c r="CF120" s="82">
        <f>+CF95/CF16</f>
        <v>4.4849190305344733E-2</v>
      </c>
      <c r="CG120" s="83"/>
      <c r="CH120" s="84">
        <f>+CH95/CH16</f>
        <v>4.4878515629262254E-2</v>
      </c>
      <c r="CI120" s="83"/>
      <c r="CJ120" s="84">
        <f>+CJ95/CJ16</f>
        <v>4.4854541355151885E-2</v>
      </c>
      <c r="CK120" s="85"/>
      <c r="CL120" s="84">
        <f>+CL95/CL16</f>
        <v>8.1018715806562586E-2</v>
      </c>
      <c r="CM120" s="83"/>
      <c r="CN120" s="84">
        <f>+CN95/CN16</f>
        <v>7.8501791089017822E-2</v>
      </c>
      <c r="CO120" s="83"/>
      <c r="CP120" s="84">
        <f>+CP95/CP16</f>
        <v>7.975671453944852E-2</v>
      </c>
      <c r="CQ120" s="85"/>
      <c r="CR120" s="142">
        <f>+CR95/CR16</f>
        <v>5.8421818207400146E-2</v>
      </c>
      <c r="CS120" s="143">
        <f>+CS95/CS16</f>
        <v>6.9429686409670011E-2</v>
      </c>
      <c r="CT120" s="144">
        <f>+CT95/CT16</f>
        <v>6.2172440542750639E-2</v>
      </c>
      <c r="CU120" s="32"/>
      <c r="CV120" s="86">
        <f>+CV95/CV16</f>
        <v>4.7208360959074089E-2</v>
      </c>
      <c r="CW120" s="84"/>
      <c r="CX120" s="84">
        <f>+CX95/CX16</f>
        <v>5.4533166838627939E-2</v>
      </c>
      <c r="CY120" s="84"/>
      <c r="CZ120" s="84">
        <f>+CZ95/CZ16</f>
        <v>4.8780256966013923E-2</v>
      </c>
      <c r="DA120" s="85"/>
      <c r="DB120" s="87">
        <f>+DB95/DB16</f>
        <v>8.0523490709507678E-2</v>
      </c>
      <c r="DC120" s="83"/>
      <c r="DD120" s="83">
        <f>+DD95/DD16</f>
        <v>7.7462915955972447E-2</v>
      </c>
      <c r="DE120" s="83"/>
      <c r="DF120" s="83">
        <f>+DF95/DF16</f>
        <v>7.8957127784016479E-2</v>
      </c>
      <c r="DG120" s="85"/>
      <c r="DH120" s="157"/>
      <c r="DI120" s="162" t="s">
        <v>94</v>
      </c>
      <c r="DJ120" s="179">
        <f>+DJ95/DJ16</f>
        <v>4.878025696601393E-2</v>
      </c>
      <c r="DK120" s="172">
        <f>+DK95/DK16</f>
        <v>7.8957127784016479E-2</v>
      </c>
      <c r="DL120" s="180">
        <f>+DL95/DL16</f>
        <v>6.3464478646279576E-2</v>
      </c>
      <c r="DM120"/>
      <c r="DN120"/>
    </row>
    <row r="121" spans="1:118" s="19" customFormat="1" ht="4.9000000000000004" customHeight="1">
      <c r="A121" s="26"/>
      <c r="B121" s="26"/>
      <c r="C121" s="34"/>
      <c r="D121" s="224"/>
      <c r="E121" s="36"/>
      <c r="F121" s="229"/>
      <c r="G121" s="229"/>
      <c r="H121" s="229"/>
      <c r="I121" s="203"/>
      <c r="J121" s="337"/>
      <c r="K121" s="36"/>
      <c r="L121" s="229"/>
      <c r="M121" s="229"/>
      <c r="N121" s="229"/>
      <c r="O121" s="37"/>
      <c r="P121" s="116"/>
      <c r="Q121" s="117"/>
      <c r="R121" s="118"/>
      <c r="S121" s="32"/>
      <c r="T121" s="38"/>
      <c r="U121" s="36"/>
      <c r="V121" s="36"/>
      <c r="W121" s="36"/>
      <c r="X121" s="36"/>
      <c r="Y121" s="37"/>
      <c r="Z121" s="244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9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9"/>
      <c r="BH121" s="36"/>
      <c r="BI121" s="36"/>
      <c r="BJ121" s="36"/>
      <c r="BK121" s="37"/>
      <c r="BL121" s="116"/>
      <c r="BM121" s="117"/>
      <c r="BN121" s="118"/>
      <c r="BO121" s="32"/>
      <c r="BP121" s="35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  <c r="DN121"/>
    </row>
    <row r="122" spans="1:118" s="19" customFormat="1" ht="15.75">
      <c r="A122" s="26"/>
      <c r="B122" s="50" t="s">
        <v>99</v>
      </c>
      <c r="C122" s="34"/>
      <c r="D122" s="226">
        <f>+D73/D16</f>
        <v>3.0620030747853223E-2</v>
      </c>
      <c r="E122" s="36"/>
      <c r="F122" s="230">
        <f>+F73/F16</f>
        <v>3.175303022544759E-3</v>
      </c>
      <c r="G122" s="229"/>
      <c r="H122" s="230">
        <f>+H73/H16</f>
        <v>2.4124790501759558E-2</v>
      </c>
      <c r="I122" s="203"/>
      <c r="J122" s="339">
        <f>+J73/J16</f>
        <v>8.1766258704009925E-3</v>
      </c>
      <c r="K122" s="36"/>
      <c r="L122" s="230">
        <f>+L73/L16</f>
        <v>5.4906582068753309E-3</v>
      </c>
      <c r="M122" s="229"/>
      <c r="N122" s="230">
        <f>+N73/N16</f>
        <v>6.6054974152757913E-3</v>
      </c>
      <c r="O122" s="37"/>
      <c r="P122" s="142">
        <f t="shared" ref="P122:R122" si="486">+P73/P16</f>
        <v>2.2562516505874389E-2</v>
      </c>
      <c r="Q122" s="143">
        <f t="shared" si="486"/>
        <v>4.837692027831509E-3</v>
      </c>
      <c r="R122" s="144">
        <f t="shared" si="486"/>
        <v>1.5235387318691122E-2</v>
      </c>
      <c r="S122" s="32"/>
      <c r="T122" s="86">
        <f>+T73/T16</f>
        <v>2.3527315736581324E-2</v>
      </c>
      <c r="U122" s="36"/>
      <c r="V122" s="84">
        <f>+V73/V16</f>
        <v>2.4342558724476129E-2</v>
      </c>
      <c r="W122" s="36"/>
      <c r="X122" s="84">
        <f>+X73/X16</f>
        <v>2.3706969623511698E-2</v>
      </c>
      <c r="Y122" s="37"/>
      <c r="Z122" s="249">
        <f>+Z73/Z16</f>
        <v>1.6340611604961065E-2</v>
      </c>
      <c r="AA122" s="36"/>
      <c r="AB122" s="84">
        <f>+AB73/AB16</f>
        <v>1.021544596810384E-2</v>
      </c>
      <c r="AC122" s="36"/>
      <c r="AD122" s="84">
        <f>+AD73/AD16</f>
        <v>1.3699759235063938E-2</v>
      </c>
      <c r="AE122" s="37"/>
      <c r="AF122" s="142">
        <f t="shared" ref="AF122:AH122" si="487">+AF73/AF16</f>
        <v>2.0702756830932242E-2</v>
      </c>
      <c r="AG122" s="143">
        <f t="shared" si="487"/>
        <v>1.5378354819672757E-2</v>
      </c>
      <c r="AH122" s="144">
        <f t="shared" si="487"/>
        <v>1.9001752321108005E-2</v>
      </c>
      <c r="AI122" s="32"/>
      <c r="AJ122" s="82">
        <f>+AJ73/AJ16</f>
        <v>2.6310679384026057E-2</v>
      </c>
      <c r="AK122" s="36"/>
      <c r="AL122" s="84">
        <f>+AL73/AL16</f>
        <v>2.4757943724240932E-2</v>
      </c>
      <c r="AM122" s="36"/>
      <c r="AN122" s="84">
        <f>+AN73/AN16</f>
        <v>2.5826209552817329E-2</v>
      </c>
      <c r="AO122" s="37"/>
      <c r="AP122" s="84">
        <f>+AP73/AP16</f>
        <v>1.3662543549301692E-2</v>
      </c>
      <c r="AQ122" s="36"/>
      <c r="AR122" s="84">
        <f>+AR73/AR16</f>
        <v>1.2204333979228174E-2</v>
      </c>
      <c r="AS122" s="39"/>
      <c r="AT122" s="84">
        <f>+AT73/AT16</f>
        <v>1.2824202633631435E-2</v>
      </c>
      <c r="AU122" s="37"/>
      <c r="AV122" s="142">
        <f>+AV73/AV16</f>
        <v>2.2565183215962712E-2</v>
      </c>
      <c r="AW122" s="143">
        <f>+AW73/AW16</f>
        <v>1.7772198043775406E-2</v>
      </c>
      <c r="AX122" s="144">
        <f>+AX73/AX16</f>
        <v>2.0559281501536169E-2</v>
      </c>
      <c r="AY122" s="32"/>
      <c r="AZ122" s="82">
        <f>+AZ73/AZ16</f>
        <v>2.8779023328518099E-2</v>
      </c>
      <c r="BA122" s="36"/>
      <c r="BB122" s="84">
        <f>+BB73/BB16</f>
        <v>2.8817679397732009E-2</v>
      </c>
      <c r="BC122" s="36"/>
      <c r="BD122" s="84">
        <f>+BD73/BD16</f>
        <v>2.8787487341595617E-2</v>
      </c>
      <c r="BE122" s="37"/>
      <c r="BF122" s="84">
        <f>+BF73/BF16</f>
        <v>2.5287129614026595E-2</v>
      </c>
      <c r="BG122" s="39"/>
      <c r="BH122" s="84">
        <f>+BH73/BH16</f>
        <v>2.5359070411974962E-2</v>
      </c>
      <c r="BI122" s="36"/>
      <c r="BJ122" s="84">
        <f>+BJ73/BJ16</f>
        <v>2.5323238637915902E-2</v>
      </c>
      <c r="BK122" s="37"/>
      <c r="BL122" s="142">
        <f>+BL73/BL16</f>
        <v>2.7297641953019029E-2</v>
      </c>
      <c r="BM122" s="143">
        <f>+BM73/BM16</f>
        <v>2.6306986120070288E-2</v>
      </c>
      <c r="BN122" s="144">
        <f>+BN73/BN16</f>
        <v>2.6930461041049975E-2</v>
      </c>
      <c r="BO122" s="32"/>
      <c r="BP122" s="82">
        <f>+BP73/BP16</f>
        <v>2.0035255256279194E-2</v>
      </c>
      <c r="BQ122" s="36"/>
      <c r="BR122" s="84">
        <f>+BR73/BR16</f>
        <v>1.9282747154999853E-2</v>
      </c>
      <c r="BS122" s="36"/>
      <c r="BT122" s="84">
        <f>+BT73/BT16</f>
        <v>1.9946297862589831E-2</v>
      </c>
      <c r="BU122" s="37"/>
      <c r="BV122" s="84">
        <f>+BV73/BV16</f>
        <v>1.5927194283115578E-2</v>
      </c>
      <c r="BW122" s="36"/>
      <c r="BX122" s="84">
        <f>+BX73/BX16</f>
        <v>1.4162331952788843E-2</v>
      </c>
      <c r="BY122" s="36"/>
      <c r="BZ122" s="84">
        <f>+BZ73/BZ16</f>
        <v>1.4892618530600662E-2</v>
      </c>
      <c r="CA122" s="37"/>
      <c r="CB122" s="142">
        <f>+CB73/CB16</f>
        <v>1.8853189133334242E-2</v>
      </c>
      <c r="CC122" s="143">
        <f>+CC73/CC16</f>
        <v>1.5134126519166211E-2</v>
      </c>
      <c r="CD122" s="144">
        <f>+CD73/CD16</f>
        <v>1.7608348067135082E-2</v>
      </c>
      <c r="CE122" s="32"/>
      <c r="CF122" s="82">
        <f>+CF73/CF16</f>
        <v>3.5746261051135354E-2</v>
      </c>
      <c r="CG122" s="36"/>
      <c r="CH122" s="84">
        <f>+CH73/CH16</f>
        <v>3.5790718481536823E-2</v>
      </c>
      <c r="CI122" s="36"/>
      <c r="CJ122" s="84">
        <f>+CJ73/CJ16</f>
        <v>3.5754373286316317E-2</v>
      </c>
      <c r="CK122" s="37"/>
      <c r="CL122" s="84">
        <f>+CL73/CL16</f>
        <v>2.5582034358025276E-2</v>
      </c>
      <c r="CM122" s="36"/>
      <c r="CN122" s="84">
        <f>+CN73/CN16</f>
        <v>2.5507171291045842E-2</v>
      </c>
      <c r="CO122" s="36"/>
      <c r="CP122" s="84">
        <f>+CP73/CP16</f>
        <v>2.5544497563726457E-2</v>
      </c>
      <c r="CQ122" s="37"/>
      <c r="CR122" s="142">
        <f>+CR73/CR16</f>
        <v>3.1932131202705993E-2</v>
      </c>
      <c r="CS122" s="143">
        <f>+CS73/CS16</f>
        <v>2.8281838997016719E-2</v>
      </c>
      <c r="CT122" s="144">
        <f>+CT73/CT16</f>
        <v>3.0688396518964881E-2</v>
      </c>
      <c r="CU122" s="32"/>
      <c r="CV122" s="86">
        <f>+CV73/CV16</f>
        <v>2.7435987336378722E-2</v>
      </c>
      <c r="CW122" s="84"/>
      <c r="CX122" s="84">
        <f>+CX73/CX16</f>
        <v>2.24201335436372E-2</v>
      </c>
      <c r="CY122" s="84"/>
      <c r="CZ122" s="84">
        <f>+CZ73/CZ16</f>
        <v>2.6359590135162422E-2</v>
      </c>
      <c r="DA122" s="74"/>
      <c r="DB122" s="87">
        <f>+DB73/DB16</f>
        <v>1.825571500985949E-2</v>
      </c>
      <c r="DC122" s="83"/>
      <c r="DD122" s="83">
        <f>+DD73/DD16</f>
        <v>1.5315186958330484E-2</v>
      </c>
      <c r="DE122" s="83"/>
      <c r="DF122" s="83">
        <f>+DF73/DF16</f>
        <v>1.6750790447581872E-2</v>
      </c>
      <c r="DG122" s="74"/>
      <c r="DH122" s="155"/>
      <c r="DI122" s="162" t="s">
        <v>99</v>
      </c>
      <c r="DJ122" s="179">
        <f>+DJ73/DJ16</f>
        <v>2.6359590135162429E-2</v>
      </c>
      <c r="DK122" s="172">
        <f>+DK73/DK16</f>
        <v>1.6750790447581872E-2</v>
      </c>
      <c r="DL122" s="180">
        <f>+DL73/DL16</f>
        <v>2.1683898425950292E-2</v>
      </c>
      <c r="DM122"/>
      <c r="DN122"/>
    </row>
    <row r="123" spans="1:118" s="19" customFormat="1" ht="16.5" thickBot="1">
      <c r="A123" s="26"/>
      <c r="B123" s="26"/>
      <c r="C123" s="34"/>
      <c r="D123" s="89"/>
      <c r="E123" s="90"/>
      <c r="F123" s="90"/>
      <c r="G123" s="90"/>
      <c r="H123" s="90"/>
      <c r="I123" s="335"/>
      <c r="J123" s="93"/>
      <c r="K123" s="94"/>
      <c r="L123" s="94"/>
      <c r="M123" s="94"/>
      <c r="N123" s="94"/>
      <c r="O123" s="95"/>
      <c r="P123" s="145"/>
      <c r="Q123" s="146"/>
      <c r="R123" s="147"/>
      <c r="S123" s="32"/>
      <c r="T123" s="93"/>
      <c r="U123" s="94"/>
      <c r="V123" s="94"/>
      <c r="W123" s="94"/>
      <c r="X123" s="94"/>
      <c r="Y123" s="95"/>
      <c r="Z123" s="251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238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238"/>
      <c r="BH123" s="90"/>
      <c r="BI123" s="90"/>
      <c r="BJ123" s="90"/>
      <c r="BK123" s="91"/>
      <c r="BL123" s="145"/>
      <c r="BM123" s="146"/>
      <c r="BN123" s="147"/>
      <c r="BO123" s="32"/>
      <c r="BP123" s="89"/>
      <c r="BQ123" s="90"/>
      <c r="BR123" s="90"/>
      <c r="BS123" s="90"/>
      <c r="BT123" s="90"/>
      <c r="BU123" s="91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89"/>
      <c r="CG123" s="90"/>
      <c r="CH123" s="90"/>
      <c r="CI123" s="90"/>
      <c r="CJ123" s="90"/>
      <c r="CK123" s="91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  <c r="DN123"/>
    </row>
    <row r="124" spans="1:118" ht="13.5" thickTop="1">
      <c r="AI124" s="15"/>
      <c r="BG124" s="239"/>
      <c r="DI124" s="353" t="s">
        <v>95</v>
      </c>
      <c r="DJ124" s="354">
        <f>+DJ102</f>
        <v>341561082.70210171</v>
      </c>
      <c r="DK124" s="354">
        <f>+DK102</f>
        <v>181852990.51738167</v>
      </c>
      <c r="DL124" s="355">
        <f>+DL102</f>
        <v>523414073.21947861</v>
      </c>
      <c r="DN124"/>
    </row>
    <row r="125" spans="1:118" ht="15.75">
      <c r="AI125" s="15"/>
      <c r="BG125" s="239"/>
      <c r="DI125" s="161" t="s">
        <v>125</v>
      </c>
      <c r="DJ125" s="173">
        <f>+H114</f>
        <v>51981262.000000238</v>
      </c>
      <c r="DK125" s="173">
        <f>+N114</f>
        <v>-16933297.000000238</v>
      </c>
      <c r="DL125" s="174">
        <f>+DJ125+DK125</f>
        <v>35047965</v>
      </c>
      <c r="DN125"/>
    </row>
    <row r="126" spans="1:118" ht="15.75">
      <c r="A126" s="17" t="s">
        <v>206</v>
      </c>
      <c r="C126"/>
      <c r="AI126" s="15"/>
      <c r="DI126" s="161" t="s">
        <v>131</v>
      </c>
      <c r="DJ126" s="173">
        <f>+X114</f>
        <v>120036378.84780741</v>
      </c>
      <c r="DK126" s="173">
        <f>+AD114</f>
        <v>121686400.34468985</v>
      </c>
      <c r="DL126" s="174">
        <f t="shared" ref="DL126:DL130" si="488">+DJ126+DK126</f>
        <v>241722779.19249725</v>
      </c>
      <c r="DN126"/>
    </row>
    <row r="127" spans="1:118" ht="15.75" customHeight="1">
      <c r="C127"/>
      <c r="D127"/>
      <c r="E127"/>
      <c r="F127"/>
      <c r="G127"/>
      <c r="H127"/>
      <c r="I127"/>
      <c r="J127"/>
      <c r="K127"/>
      <c r="AZ127"/>
      <c r="BA127"/>
      <c r="BB127"/>
      <c r="BC127"/>
      <c r="BD127"/>
      <c r="BE127"/>
      <c r="BF127"/>
      <c r="BG127"/>
      <c r="CZ127" s="352"/>
      <c r="DI127" s="161" t="s">
        <v>203</v>
      </c>
      <c r="DJ127" s="173">
        <f>+AN114</f>
        <v>41676468.459740877</v>
      </c>
      <c r="DK127" s="173">
        <f>+AT114</f>
        <v>10344055.649841428</v>
      </c>
      <c r="DL127" s="174">
        <f t="shared" si="488"/>
        <v>52020524.109582305</v>
      </c>
      <c r="DN127"/>
    </row>
    <row r="128" spans="1:118" ht="15.75" customHeight="1">
      <c r="A128" s="261" t="s">
        <v>207</v>
      </c>
      <c r="B128" s="262"/>
      <c r="C128"/>
      <c r="D128"/>
      <c r="E128"/>
      <c r="F128"/>
      <c r="G128"/>
      <c r="H128"/>
      <c r="I128"/>
      <c r="J128"/>
      <c r="K128"/>
      <c r="P128" s="262"/>
      <c r="T128"/>
      <c r="U128"/>
      <c r="V128"/>
      <c r="W128"/>
      <c r="X128"/>
      <c r="Y128"/>
      <c r="Z128"/>
      <c r="AA128"/>
      <c r="AF128" s="262"/>
      <c r="AJ128"/>
      <c r="AK128"/>
      <c r="AL128"/>
      <c r="AM128"/>
      <c r="AN128"/>
      <c r="AO128"/>
      <c r="AP128"/>
      <c r="AQ128"/>
      <c r="AV128" s="262"/>
      <c r="AZ128"/>
      <c r="BA128"/>
      <c r="BB128"/>
      <c r="BC128"/>
      <c r="BD128"/>
      <c r="BE128"/>
      <c r="BF128"/>
      <c r="BG128"/>
      <c r="BL128" s="262"/>
      <c r="BP128"/>
      <c r="BQ128"/>
      <c r="BR128"/>
      <c r="BS128"/>
      <c r="BT128"/>
      <c r="BU128"/>
      <c r="BV128"/>
      <c r="BW128"/>
      <c r="BX128"/>
      <c r="CB128" s="262"/>
      <c r="CF128"/>
      <c r="CG128"/>
      <c r="CH128"/>
      <c r="CI128"/>
      <c r="CJ128"/>
      <c r="CK128"/>
      <c r="CL128"/>
      <c r="CM128"/>
      <c r="CR128" s="262"/>
      <c r="DF128" s="200"/>
      <c r="DI128" s="161" t="s">
        <v>164</v>
      </c>
      <c r="DJ128" s="173">
        <f>+BD114</f>
        <v>43853864.570227385</v>
      </c>
      <c r="DK128" s="173">
        <f>+BJ114</f>
        <v>32284077.460312605</v>
      </c>
      <c r="DL128" s="174">
        <f t="shared" si="488"/>
        <v>76137942.030539989</v>
      </c>
      <c r="DN128"/>
    </row>
    <row r="129" spans="1:118" ht="15.75" customHeight="1">
      <c r="A129" s="263">
        <v>1.1000000000000001</v>
      </c>
      <c r="B129" s="264" t="s">
        <v>208</v>
      </c>
      <c r="C129"/>
      <c r="D129"/>
      <c r="E129"/>
      <c r="F129"/>
      <c r="G129"/>
      <c r="H129"/>
      <c r="I129"/>
      <c r="J129"/>
      <c r="K129"/>
      <c r="P129" s="265">
        <f>+P63</f>
        <v>1418965856.9999998</v>
      </c>
      <c r="T129"/>
      <c r="U129"/>
      <c r="V129"/>
      <c r="W129"/>
      <c r="X129"/>
      <c r="Y129"/>
      <c r="Z129"/>
      <c r="AA129"/>
      <c r="AF129" s="265">
        <f>+AF63</f>
        <v>2644007066.8799996</v>
      </c>
      <c r="AJ129"/>
      <c r="AK129"/>
      <c r="AL129"/>
      <c r="AM129"/>
      <c r="AN129"/>
      <c r="AO129"/>
      <c r="AP129"/>
      <c r="AQ129"/>
      <c r="AV129" s="265">
        <f>+AV63</f>
        <v>660968501.37593269</v>
      </c>
      <c r="AZ129"/>
      <c r="BA129"/>
      <c r="BB129"/>
      <c r="BC129"/>
      <c r="BD129"/>
      <c r="BE129"/>
      <c r="BF129"/>
      <c r="BG129"/>
      <c r="BL129" s="265">
        <f>+BL63</f>
        <v>1584264426.3634803</v>
      </c>
      <c r="BP129"/>
      <c r="BQ129"/>
      <c r="BR129"/>
      <c r="BS129"/>
      <c r="BT129"/>
      <c r="BU129"/>
      <c r="BV129"/>
      <c r="BW129"/>
      <c r="BX129"/>
      <c r="CB129" s="265">
        <f>+CB63</f>
        <v>947764982.68000019</v>
      </c>
      <c r="CF129"/>
      <c r="CG129"/>
      <c r="CH129"/>
      <c r="CI129"/>
      <c r="CJ129"/>
      <c r="CK129"/>
      <c r="CL129"/>
      <c r="CM129"/>
      <c r="CN129" s="320"/>
      <c r="CR129" s="265">
        <f>+CR63</f>
        <v>1531715653.3093131</v>
      </c>
      <c r="DI129" s="161" t="s">
        <v>166</v>
      </c>
      <c r="DJ129" s="173">
        <f>+BT114</f>
        <v>38076722.370000362</v>
      </c>
      <c r="DK129" s="173">
        <f>+BZ114</f>
        <v>12259677.076230049</v>
      </c>
      <c r="DL129" s="174">
        <f t="shared" si="488"/>
        <v>50336399.446230412</v>
      </c>
      <c r="DN129"/>
    </row>
    <row r="130" spans="1:118" ht="15" customHeight="1">
      <c r="A130" s="263">
        <v>1.2</v>
      </c>
      <c r="B130" s="264" t="s">
        <v>209</v>
      </c>
      <c r="C130"/>
      <c r="D130"/>
      <c r="E130"/>
      <c r="F130"/>
      <c r="G130"/>
      <c r="H130"/>
      <c r="I130"/>
      <c r="J130"/>
      <c r="K130"/>
      <c r="P130" s="266">
        <f>+P73</f>
        <v>36139000.787598684</v>
      </c>
      <c r="T130"/>
      <c r="U130"/>
      <c r="V130"/>
      <c r="W130"/>
      <c r="X130"/>
      <c r="Y130"/>
      <c r="Z130"/>
      <c r="AA130"/>
      <c r="AB130"/>
      <c r="AC130"/>
      <c r="AD130"/>
      <c r="AE130"/>
      <c r="AF130" s="266">
        <f>+AF73</f>
        <v>60768770.37267153</v>
      </c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 s="266">
        <f>+AV73</f>
        <v>17372554.729605529</v>
      </c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 s="266">
        <f>+BL73</f>
        <v>47501772.662155241</v>
      </c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 s="266">
        <f>+CB73</f>
        <v>20395558.050000001</v>
      </c>
      <c r="CC130"/>
      <c r="CD130"/>
      <c r="CE130"/>
      <c r="CF130"/>
      <c r="CG130"/>
      <c r="CH130"/>
      <c r="CI130"/>
      <c r="CJ130"/>
      <c r="CK130"/>
      <c r="CL130"/>
      <c r="CM130"/>
      <c r="CR130" s="266">
        <f>+CR73</f>
        <v>53272309.747771338</v>
      </c>
      <c r="DI130" s="161" t="s">
        <v>165</v>
      </c>
      <c r="DJ130" s="173">
        <f>+CJ114</f>
        <v>45936386.454325199</v>
      </c>
      <c r="DK130" s="173">
        <f>+CP114</f>
        <v>22212076.986310244</v>
      </c>
      <c r="DL130" s="174">
        <f t="shared" si="488"/>
        <v>68148463.440635443</v>
      </c>
      <c r="DN130"/>
    </row>
    <row r="131" spans="1:118" ht="15" customHeight="1">
      <c r="A131" s="263">
        <v>1.3</v>
      </c>
      <c r="B131" s="264" t="s">
        <v>210</v>
      </c>
      <c r="C131"/>
      <c r="D131"/>
      <c r="E131"/>
      <c r="F131"/>
      <c r="G131"/>
      <c r="H131"/>
      <c r="I131"/>
      <c r="J131"/>
      <c r="K131"/>
      <c r="P131" s="265">
        <f>+P129+P130</f>
        <v>1455104857.7875984</v>
      </c>
      <c r="T131"/>
      <c r="U131"/>
      <c r="V131"/>
      <c r="W131"/>
      <c r="X131"/>
      <c r="Y131"/>
      <c r="Z131"/>
      <c r="AA131"/>
      <c r="AB131"/>
      <c r="AC131"/>
      <c r="AD131"/>
      <c r="AE131"/>
      <c r="AF131" s="265">
        <f>+AF129+AF130</f>
        <v>2704775837.2526712</v>
      </c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 s="265">
        <f>+AV129+AV130</f>
        <v>678341056.10553825</v>
      </c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 s="265">
        <f>+BL129+BL130</f>
        <v>1631766199.0256355</v>
      </c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 s="265">
        <f>+CB129+CB130</f>
        <v>968160540.73000014</v>
      </c>
      <c r="CC131"/>
      <c r="CD131"/>
      <c r="CE131"/>
      <c r="CF131"/>
      <c r="CG131"/>
      <c r="CH131"/>
      <c r="CI131"/>
      <c r="CJ131"/>
      <c r="CK131"/>
      <c r="CL131"/>
      <c r="CM131"/>
      <c r="CR131" s="265">
        <f>+CR129+CR130</f>
        <v>1584987963.0570843</v>
      </c>
      <c r="DI131" s="148"/>
      <c r="DJ131" s="219"/>
      <c r="DK131" s="219"/>
      <c r="DL131" s="220"/>
      <c r="DN131"/>
    </row>
    <row r="132" spans="1:118" ht="15" customHeight="1">
      <c r="A132" s="263"/>
      <c r="B132" s="264" t="s">
        <v>211</v>
      </c>
      <c r="C132"/>
      <c r="D132"/>
      <c r="E132"/>
      <c r="F132"/>
      <c r="G132"/>
      <c r="H132"/>
      <c r="I132"/>
      <c r="J132"/>
      <c r="K132"/>
      <c r="P132" s="265"/>
      <c r="T132"/>
      <c r="U132"/>
      <c r="V132"/>
      <c r="W132"/>
      <c r="X132"/>
      <c r="Y132"/>
      <c r="Z132"/>
      <c r="AA132"/>
      <c r="AB132"/>
      <c r="AC132"/>
      <c r="AD132"/>
      <c r="AE132"/>
      <c r="AF132" s="265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 s="265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 s="265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 s="265"/>
      <c r="CC132"/>
      <c r="CD132"/>
      <c r="CE132"/>
      <c r="CF132"/>
      <c r="CG132"/>
      <c r="CH132"/>
      <c r="CI132"/>
      <c r="CJ132"/>
      <c r="CK132"/>
      <c r="CL132"/>
      <c r="CM132"/>
      <c r="CR132" s="265"/>
      <c r="DI132" s="167" t="s">
        <v>97</v>
      </c>
      <c r="DJ132" s="171">
        <f>+DJ124/DJ16</f>
        <v>4.3514192680554592E-2</v>
      </c>
      <c r="DK132" s="171">
        <f>+DK124/DK16</f>
        <v>2.4443182453204242E-2</v>
      </c>
      <c r="DL132" s="181">
        <f>+DL124/DL16</f>
        <v>3.4234140300903271E-2</v>
      </c>
      <c r="DN132"/>
    </row>
    <row r="133" spans="1:118" ht="15.75">
      <c r="A133" s="267" t="s">
        <v>212</v>
      </c>
      <c r="B133" s="264"/>
      <c r="C133"/>
      <c r="D133"/>
      <c r="E133"/>
      <c r="F133"/>
      <c r="G133"/>
      <c r="H133"/>
      <c r="I133"/>
      <c r="J133"/>
      <c r="K133"/>
      <c r="P133" s="265"/>
      <c r="T133"/>
      <c r="U133"/>
      <c r="V133"/>
      <c r="W133"/>
      <c r="X133"/>
      <c r="Y133"/>
      <c r="Z133"/>
      <c r="AA133"/>
      <c r="AB133"/>
      <c r="AC133"/>
      <c r="AD133"/>
      <c r="AE133"/>
      <c r="AF133" s="265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 s="265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 s="265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 s="265"/>
      <c r="CC133"/>
      <c r="CD133"/>
      <c r="CE133"/>
      <c r="CF133"/>
      <c r="CG133"/>
      <c r="CH133"/>
      <c r="CI133"/>
      <c r="CJ133"/>
      <c r="CK133"/>
      <c r="CL133"/>
      <c r="CM133"/>
      <c r="CR133" s="265"/>
      <c r="DI133" s="161" t="s">
        <v>125</v>
      </c>
      <c r="DJ133" s="189">
        <f>+H116</f>
        <v>3.8647791484087417E-2</v>
      </c>
      <c r="DK133" s="189">
        <f>+N116</f>
        <v>-1.2222274657015962E-2</v>
      </c>
      <c r="DL133" s="190">
        <f>+R116</f>
        <v>1.2835989281491083E-2</v>
      </c>
      <c r="DN133"/>
    </row>
    <row r="134" spans="1:118" ht="15.75">
      <c r="A134" s="263">
        <v>2.1</v>
      </c>
      <c r="B134" s="264" t="s">
        <v>51</v>
      </c>
      <c r="C134"/>
      <c r="D134"/>
      <c r="E134"/>
      <c r="F134"/>
      <c r="G134"/>
      <c r="H134"/>
      <c r="I134"/>
      <c r="J134"/>
      <c r="K134"/>
      <c r="P134" s="265">
        <f>+P16</f>
        <v>1601727395</v>
      </c>
      <c r="T134"/>
      <c r="U134"/>
      <c r="V134"/>
      <c r="W134"/>
      <c r="X134"/>
      <c r="Y134"/>
      <c r="Z134"/>
      <c r="AA134"/>
      <c r="AB134"/>
      <c r="AC134"/>
      <c r="AD134"/>
      <c r="AE134"/>
      <c r="AF134" s="265">
        <f>+AF16</f>
        <v>2935298466.2349977</v>
      </c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 s="265">
        <f>+AV16</f>
        <v>769883167.50364816</v>
      </c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 s="265">
        <f>+BL16</f>
        <v>1740141977.9740975</v>
      </c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 s="265">
        <f>+CB16</f>
        <v>1081809443.7900007</v>
      </c>
      <c r="CC134"/>
      <c r="CD134"/>
      <c r="CE134"/>
      <c r="CF134"/>
      <c r="CG134"/>
      <c r="CH134"/>
      <c r="CI134"/>
      <c r="CJ134"/>
      <c r="CK134"/>
      <c r="CL134"/>
      <c r="CM134"/>
      <c r="CR134" s="265">
        <f>+CR16</f>
        <v>1668297972.6469662</v>
      </c>
      <c r="DI134" s="161" t="s">
        <v>131</v>
      </c>
      <c r="DJ134" s="189">
        <f>+X116</f>
        <v>5.2526641443911379E-2</v>
      </c>
      <c r="DK134" s="189">
        <f>+AD116</f>
        <v>6.0002350465412767E-2</v>
      </c>
      <c r="DL134" s="190">
        <f>+AH116</f>
        <v>5.6041590572622639E-2</v>
      </c>
      <c r="DN134"/>
    </row>
    <row r="135" spans="1:118" ht="16.5" customHeight="1">
      <c r="A135" s="263">
        <v>2.2000000000000002</v>
      </c>
      <c r="B135" s="264" t="s">
        <v>213</v>
      </c>
      <c r="C135"/>
      <c r="D135"/>
      <c r="E135"/>
      <c r="F135"/>
      <c r="G135"/>
      <c r="H135"/>
      <c r="I135"/>
      <c r="J135"/>
      <c r="K135"/>
      <c r="P135" s="266">
        <f>0.27*MAX((P102),0)</f>
        <v>7034656.6800000649</v>
      </c>
      <c r="T135"/>
      <c r="U135"/>
      <c r="V135"/>
      <c r="W135"/>
      <c r="X135"/>
      <c r="Y135"/>
      <c r="Z135"/>
      <c r="AA135"/>
      <c r="AF135" s="266">
        <f>0.27*MAX((AF102),0)</f>
        <v>18442342.698281281</v>
      </c>
      <c r="AJ135"/>
      <c r="AK135"/>
      <c r="AL135"/>
      <c r="AM135"/>
      <c r="AN135"/>
      <c r="AO135"/>
      <c r="AP135"/>
      <c r="AQ135"/>
      <c r="AV135" s="266">
        <f>0.27*MAX((AV102),0)</f>
        <v>11551176.922055054</v>
      </c>
      <c r="AZ135"/>
      <c r="BA135"/>
      <c r="BB135"/>
      <c r="BC135"/>
      <c r="BD135"/>
      <c r="BE135"/>
      <c r="BF135"/>
      <c r="BG135"/>
      <c r="BL135" s="266">
        <f>0.27*MAX((BL102),0)</f>
        <v>0</v>
      </c>
      <c r="BP135"/>
      <c r="BQ135"/>
      <c r="BR135"/>
      <c r="BS135"/>
      <c r="BT135"/>
      <c r="BU135"/>
      <c r="BV135"/>
      <c r="BW135"/>
      <c r="BX135"/>
      <c r="CB135" s="266">
        <f>0.27*MAX((CB102),0)</f>
        <v>15756489.634493206</v>
      </c>
      <c r="CF135"/>
      <c r="CG135"/>
      <c r="CH135"/>
      <c r="CI135"/>
      <c r="CJ135"/>
      <c r="CK135"/>
      <c r="CL135"/>
      <c r="CM135"/>
      <c r="CR135" s="266">
        <f>0.27*MAX((CR102),0)</f>
        <v>0</v>
      </c>
      <c r="DI135" s="161" t="s">
        <v>203</v>
      </c>
      <c r="DJ135" s="189">
        <f>+AN116</f>
        <v>5.2912175908966221E-2</v>
      </c>
      <c r="DK135" s="189">
        <f>+AT116</f>
        <v>1.9286921780168054E-2</v>
      </c>
      <c r="DL135" s="190">
        <f>+AX116</f>
        <v>3.9291063775800272E-2</v>
      </c>
      <c r="DN135"/>
    </row>
    <row r="136" spans="1:118" ht="16.5" customHeight="1">
      <c r="A136" s="263">
        <v>2.2999999999999998</v>
      </c>
      <c r="B136" s="264" t="s">
        <v>214</v>
      </c>
      <c r="C136"/>
      <c r="D136"/>
      <c r="E136"/>
      <c r="F136"/>
      <c r="G136"/>
      <c r="H136"/>
      <c r="I136"/>
      <c r="J136"/>
      <c r="K136"/>
      <c r="P136" s="265">
        <f>+P134-P135</f>
        <v>1594692738.3199999</v>
      </c>
      <c r="T136"/>
      <c r="U136"/>
      <c r="V136"/>
      <c r="W136"/>
      <c r="X136"/>
      <c r="Y136"/>
      <c r="Z136"/>
      <c r="AA136"/>
      <c r="AF136" s="265">
        <f>+AF134-AF135</f>
        <v>2916856123.5367165</v>
      </c>
      <c r="AJ136"/>
      <c r="AK136"/>
      <c r="AL136"/>
      <c r="AM136"/>
      <c r="AN136"/>
      <c r="AO136"/>
      <c r="AP136"/>
      <c r="AQ136"/>
      <c r="AV136" s="265">
        <f>+AV134-AV135</f>
        <v>758331990.58159316</v>
      </c>
      <c r="AZ136"/>
      <c r="BA136"/>
      <c r="BB136"/>
      <c r="BC136"/>
      <c r="BD136"/>
      <c r="BE136"/>
      <c r="BF136"/>
      <c r="BG136"/>
      <c r="BL136" s="265">
        <f>+BL134-BL135</f>
        <v>1740141977.9740975</v>
      </c>
      <c r="BP136"/>
      <c r="BQ136"/>
      <c r="BR136"/>
      <c r="BS136"/>
      <c r="BT136"/>
      <c r="BU136"/>
      <c r="BV136"/>
      <c r="BW136"/>
      <c r="BX136"/>
      <c r="CB136" s="265">
        <f>+CB134-CB135</f>
        <v>1066052954.1555074</v>
      </c>
      <c r="CF136"/>
      <c r="CG136"/>
      <c r="CH136"/>
      <c r="CI136"/>
      <c r="CJ136"/>
      <c r="CK136"/>
      <c r="CL136"/>
      <c r="CM136"/>
      <c r="CR136" s="265">
        <f>+CR134-CR135</f>
        <v>1668297972.6469662</v>
      </c>
      <c r="DI136" s="161" t="s">
        <v>164</v>
      </c>
      <c r="DJ136" s="189">
        <f>+BD116</f>
        <v>3.4186328451058595E-2</v>
      </c>
      <c r="DK136" s="189">
        <f>+BJ116</f>
        <v>2.1781655919785488E-2</v>
      </c>
      <c r="DL136" s="190">
        <f>+BN116</f>
        <v>2.7536747225622236E-2</v>
      </c>
      <c r="DN136"/>
    </row>
    <row r="137" spans="1:118" ht="16.5" customHeight="1">
      <c r="A137" s="263"/>
      <c r="B137" s="264"/>
      <c r="C137"/>
      <c r="D137"/>
      <c r="E137"/>
      <c r="F137"/>
      <c r="G137"/>
      <c r="H137"/>
      <c r="I137"/>
      <c r="J137"/>
      <c r="K137"/>
      <c r="P137" s="268"/>
      <c r="T137"/>
      <c r="U137"/>
      <c r="V137"/>
      <c r="W137"/>
      <c r="X137"/>
      <c r="Y137"/>
      <c r="Z137"/>
      <c r="AA137"/>
      <c r="AF137" s="268"/>
      <c r="AJ137"/>
      <c r="AK137"/>
      <c r="AL137"/>
      <c r="AM137"/>
      <c r="AN137"/>
      <c r="AO137"/>
      <c r="AP137"/>
      <c r="AQ137"/>
      <c r="AV137" s="268"/>
      <c r="AZ137"/>
      <c r="BA137"/>
      <c r="BB137"/>
      <c r="BC137"/>
      <c r="BD137"/>
      <c r="BE137"/>
      <c r="BF137"/>
      <c r="BG137"/>
      <c r="BL137" s="268"/>
      <c r="BP137"/>
      <c r="BQ137"/>
      <c r="BR137"/>
      <c r="BS137"/>
      <c r="BT137"/>
      <c r="BU137"/>
      <c r="BV137"/>
      <c r="BW137"/>
      <c r="BX137"/>
      <c r="CB137" s="268"/>
      <c r="CF137"/>
      <c r="CG137"/>
      <c r="CH137"/>
      <c r="CI137"/>
      <c r="CJ137"/>
      <c r="CK137"/>
      <c r="CL137"/>
      <c r="CM137"/>
      <c r="CR137" s="268"/>
      <c r="DI137" s="161" t="s">
        <v>166</v>
      </c>
      <c r="DJ137" s="189">
        <f>+BT116</f>
        <v>4.3574764576073483E-2</v>
      </c>
      <c r="DK137" s="189">
        <f>+BZ116</f>
        <v>1.6296932156861933E-2</v>
      </c>
      <c r="DL137" s="190">
        <f>+CD116</f>
        <v>3.0955403802377032E-2</v>
      </c>
      <c r="DN137"/>
    </row>
    <row r="138" spans="1:118" ht="16.5" customHeight="1">
      <c r="A138" s="264" t="s">
        <v>215</v>
      </c>
      <c r="B138" s="262"/>
      <c r="C138"/>
      <c r="D138"/>
      <c r="E138"/>
      <c r="F138"/>
      <c r="G138"/>
      <c r="H138"/>
      <c r="I138"/>
      <c r="J138"/>
      <c r="K138"/>
      <c r="P138" s="268"/>
      <c r="T138"/>
      <c r="U138"/>
      <c r="V138"/>
      <c r="W138"/>
      <c r="X138"/>
      <c r="Y138"/>
      <c r="Z138"/>
      <c r="AA138"/>
      <c r="AF138" s="268"/>
      <c r="AJ138"/>
      <c r="AK138"/>
      <c r="AL138"/>
      <c r="AM138"/>
      <c r="AN138"/>
      <c r="AO138"/>
      <c r="AP138"/>
      <c r="AQ138"/>
      <c r="AV138" s="268"/>
      <c r="AZ138"/>
      <c r="BA138"/>
      <c r="BB138"/>
      <c r="BC138"/>
      <c r="BD138"/>
      <c r="BE138"/>
      <c r="BF138"/>
      <c r="BG138"/>
      <c r="BL138" s="268"/>
      <c r="BP138"/>
      <c r="BQ138"/>
      <c r="BR138"/>
      <c r="BS138"/>
      <c r="BT138"/>
      <c r="BU138"/>
      <c r="BV138"/>
      <c r="BW138"/>
      <c r="BX138"/>
      <c r="CB138" s="268"/>
      <c r="CF138"/>
      <c r="CG138"/>
      <c r="CH138"/>
      <c r="CI138"/>
      <c r="CJ138"/>
      <c r="CK138"/>
      <c r="CL138"/>
      <c r="CM138"/>
      <c r="CR138" s="268"/>
      <c r="DI138" s="161" t="s">
        <v>165</v>
      </c>
      <c r="DJ138" s="189">
        <f>+CJ116</f>
        <v>3.6031293166796555E-2</v>
      </c>
      <c r="DK138" s="189">
        <f>+CP116</f>
        <v>1.7690553677320853E-2</v>
      </c>
      <c r="DL138" s="190">
        <f>+CT116</f>
        <v>2.6930912057930023E-2</v>
      </c>
      <c r="DN138"/>
    </row>
    <row r="139" spans="1:118" ht="16.5" customHeight="1">
      <c r="A139" s="263">
        <v>3.1</v>
      </c>
      <c r="B139" s="264" t="s">
        <v>216</v>
      </c>
      <c r="C139"/>
      <c r="D139"/>
      <c r="E139"/>
      <c r="F139"/>
      <c r="G139"/>
      <c r="H139"/>
      <c r="I139"/>
      <c r="J139"/>
      <c r="K139"/>
      <c r="P139" s="269">
        <f>+P111</f>
        <v>1868740</v>
      </c>
      <c r="T139"/>
      <c r="U139"/>
      <c r="V139"/>
      <c r="W139"/>
      <c r="X139"/>
      <c r="Y139"/>
      <c r="Z139"/>
      <c r="AA139"/>
      <c r="AF139" s="269">
        <f>+AF111</f>
        <v>4912141</v>
      </c>
      <c r="AJ139"/>
      <c r="AK139"/>
      <c r="AL139"/>
      <c r="AM139"/>
      <c r="AN139"/>
      <c r="AO139"/>
      <c r="AP139"/>
      <c r="AQ139"/>
      <c r="AV139" s="269">
        <f>+AV111</f>
        <v>897771.4</v>
      </c>
      <c r="AZ139"/>
      <c r="BA139"/>
      <c r="BB139"/>
      <c r="BC139"/>
      <c r="BD139"/>
      <c r="BE139"/>
      <c r="BF139"/>
      <c r="BG139"/>
      <c r="BL139" s="269">
        <f>+BL111</f>
        <v>2915121</v>
      </c>
      <c r="BP139"/>
      <c r="BQ139"/>
      <c r="BR139"/>
      <c r="BS139"/>
      <c r="BT139"/>
      <c r="BU139"/>
      <c r="BV139"/>
      <c r="BW139"/>
      <c r="BX139"/>
      <c r="CB139" s="269">
        <f>+CB111</f>
        <v>1650987</v>
      </c>
      <c r="CF139"/>
      <c r="CG139"/>
      <c r="CH139"/>
      <c r="CI139"/>
      <c r="CJ139"/>
      <c r="CK139"/>
      <c r="CL139"/>
      <c r="CM139"/>
      <c r="CR139" s="269">
        <f>+CR111</f>
        <v>3014450</v>
      </c>
      <c r="DI139" s="148"/>
      <c r="DJ139" s="219"/>
      <c r="DK139" s="219"/>
      <c r="DL139" s="220"/>
      <c r="DN139"/>
    </row>
    <row r="140" spans="1:118" ht="16.5" customHeight="1">
      <c r="A140" s="263">
        <v>3.2</v>
      </c>
      <c r="B140" s="264" t="s">
        <v>217</v>
      </c>
      <c r="C140"/>
      <c r="D140"/>
      <c r="E140"/>
      <c r="F140"/>
      <c r="G140"/>
      <c r="H140"/>
      <c r="I140"/>
      <c r="J140"/>
      <c r="K140"/>
      <c r="P140" s="270">
        <f>IF(P148="Yes",IF(P139&lt;$J$194,ROUND(VLOOKUP(P139,$G$188:$J$194,3)+((VLOOKUP(P139,$G$188:$J$194,4)-P139)/(VLOOKUP(P139,$G$188:$J$194,4)-VLOOKUP(P139,$G$188:$J$194,1)))*(VLOOKUP(P139,$G$188:$J$194,2)-VLOOKUP(P139,$G$188:$J$194,3)),3),0),0)</f>
        <v>0</v>
      </c>
      <c r="T140"/>
      <c r="U140"/>
      <c r="V140"/>
      <c r="W140"/>
      <c r="X140"/>
      <c r="Y140"/>
      <c r="Z140"/>
      <c r="AA140"/>
      <c r="AF140" s="270">
        <f>IF(AF148="Yes",IF(AF139&lt;$J$194,ROUND(VLOOKUP(AF139,$G$188:$J$194,3)+((VLOOKUP(AF139,$G$188:$J$194,4)-AF139)/(VLOOKUP(AF139,$G$188:$J$194,4)-VLOOKUP(AF139,$G$188:$J$194,1)))*(VLOOKUP(AF139,$G$188:$J$194,2)-VLOOKUP(AF139,$G$188:$J$194,3)),3),0),0)</f>
        <v>0</v>
      </c>
      <c r="AJ140"/>
      <c r="AK140"/>
      <c r="AL140"/>
      <c r="AM140"/>
      <c r="AN140"/>
      <c r="AO140"/>
      <c r="AP140"/>
      <c r="AQ140"/>
      <c r="AV140" s="270">
        <f>IF(AV148="Yes",IF(AV139&lt;$J$194,ROUND(VLOOKUP(AV139,$G$188:$J$194,3)+((VLOOKUP(AV139,$G$188:$J$194,4)-AV139)/(VLOOKUP(AV139,$G$188:$J$194,4)-VLOOKUP(AV139,$G$188:$J$194,1)))*(VLOOKUP(AV139,$G$188:$J$194,2)-VLOOKUP(AV139,$G$188:$J$194,3)),3),0),0)</f>
        <v>0</v>
      </c>
      <c r="AZ140"/>
      <c r="BA140"/>
      <c r="BB140"/>
      <c r="BC140"/>
      <c r="BD140"/>
      <c r="BE140"/>
      <c r="BF140"/>
      <c r="BG140"/>
      <c r="BL140" s="270">
        <f>IF(BL148="Yes",IF(BL139&lt;$J$194,ROUND(VLOOKUP(BL139,$G$188:$J$194,3)+((VLOOKUP(BL139,$G$188:$J$194,4)-BL139)/(VLOOKUP(BL139,$G$188:$J$194,4)-VLOOKUP(BL139,$G$188:$J$194,1)))*(VLOOKUP(BL139,$G$188:$J$194,2)-VLOOKUP(BL139,$G$188:$J$194,3)),3),0),0)</f>
        <v>0</v>
      </c>
      <c r="BP140"/>
      <c r="BQ140"/>
      <c r="BR140"/>
      <c r="BS140"/>
      <c r="BT140"/>
      <c r="BU140"/>
      <c r="BV140"/>
      <c r="BW140"/>
      <c r="BX140"/>
      <c r="CB140" s="270">
        <f>IF(CB148="Yes",IF(CB139&lt;$J$194,ROUND(VLOOKUP(CB139,$G$188:$J$194,3)+((VLOOKUP(CB139,$G$188:$J$194,4)-CB139)/(VLOOKUP(CB139,$G$188:$J$194,4)-VLOOKUP(CB139,$G$188:$J$194,1)))*(VLOOKUP(CB139,$G$188:$J$194,2)-VLOOKUP(CB139,$G$188:$J$194,3)),3),0),0)</f>
        <v>0</v>
      </c>
      <c r="CF140"/>
      <c r="CG140"/>
      <c r="CH140"/>
      <c r="CI140"/>
      <c r="CJ140"/>
      <c r="CK140"/>
      <c r="CL140"/>
      <c r="CM140"/>
      <c r="CR140" s="270">
        <f>IF(CR148="Yes",IF(CR139&lt;$J$194,ROUND(VLOOKUP(CR139,$G$188:$J$194,3)+((VLOOKUP(CR139,$G$188:$J$194,4)-CR139)/(VLOOKUP(CR139,$G$188:$J$194,4)-VLOOKUP(CR139,$G$188:$J$194,1)))*(VLOOKUP(CR139,$G$188:$J$194,2)-VLOOKUP(CR139,$G$188:$J$194,3)),3),0),0)</f>
        <v>0</v>
      </c>
      <c r="DI140" s="167" t="s">
        <v>167</v>
      </c>
      <c r="DJ140" s="191">
        <f>+DJ63/DJ16</f>
        <v>0.88106988909948569</v>
      </c>
      <c r="DK140" s="191">
        <f>+DK63/DK16</f>
        <v>0.87708697927412127</v>
      </c>
      <c r="DL140" s="192">
        <f>+DL63/DL16</f>
        <v>0.87913178454381846</v>
      </c>
      <c r="DN140"/>
    </row>
    <row r="141" spans="1:118" ht="15.75">
      <c r="A141" s="271"/>
      <c r="B141" s="264"/>
      <c r="C141"/>
      <c r="D141"/>
      <c r="E141"/>
      <c r="F141"/>
      <c r="G141"/>
      <c r="H141"/>
      <c r="I141"/>
      <c r="J141"/>
      <c r="K141"/>
      <c r="P141" s="272"/>
      <c r="T141"/>
      <c r="U141"/>
      <c r="V141"/>
      <c r="W141"/>
      <c r="X141"/>
      <c r="Y141"/>
      <c r="Z141"/>
      <c r="AA141"/>
      <c r="AF141" s="272"/>
      <c r="AJ141"/>
      <c r="AK141"/>
      <c r="AL141"/>
      <c r="AM141"/>
      <c r="AN141"/>
      <c r="AO141"/>
      <c r="AP141"/>
      <c r="AQ141"/>
      <c r="AV141" s="272"/>
      <c r="AZ141"/>
      <c r="BA141"/>
      <c r="BB141"/>
      <c r="BC141"/>
      <c r="BD141"/>
      <c r="BE141"/>
      <c r="BF141"/>
      <c r="BG141"/>
      <c r="BL141" s="272"/>
      <c r="BP141"/>
      <c r="BQ141"/>
      <c r="BR141"/>
      <c r="BS141"/>
      <c r="BT141"/>
      <c r="BU141"/>
      <c r="BV141"/>
      <c r="BW141"/>
      <c r="BX141"/>
      <c r="CB141" s="272"/>
      <c r="CF141"/>
      <c r="CG141"/>
      <c r="CH141"/>
      <c r="CI141"/>
      <c r="CJ141"/>
      <c r="CK141"/>
      <c r="CL141"/>
      <c r="CM141"/>
      <c r="CR141" s="272"/>
      <c r="DI141" s="161" t="s">
        <v>125</v>
      </c>
      <c r="DJ141" s="189">
        <f>+H118</f>
        <v>0.86118565425894933</v>
      </c>
      <c r="DK141" s="189">
        <f>+N118</f>
        <v>0.90957991033511731</v>
      </c>
      <c r="DL141" s="190">
        <f>+R118</f>
        <v>0.88574121434245645</v>
      </c>
      <c r="DN141"/>
    </row>
    <row r="142" spans="1:118" ht="15.75">
      <c r="A142" s="264" t="s">
        <v>218</v>
      </c>
      <c r="B142" s="273"/>
      <c r="C142"/>
      <c r="D142"/>
      <c r="E142"/>
      <c r="F142"/>
      <c r="G142"/>
      <c r="H142"/>
      <c r="I142"/>
      <c r="J142"/>
      <c r="K142"/>
      <c r="P142" s="268"/>
      <c r="T142"/>
      <c r="U142"/>
      <c r="V142"/>
      <c r="W142"/>
      <c r="X142"/>
      <c r="Y142"/>
      <c r="Z142"/>
      <c r="AA142"/>
      <c r="AF142" s="268"/>
      <c r="AJ142"/>
      <c r="AK142"/>
      <c r="AL142"/>
      <c r="AM142"/>
      <c r="AN142"/>
      <c r="AO142"/>
      <c r="AP142"/>
      <c r="AQ142"/>
      <c r="AV142" s="268"/>
      <c r="AZ142"/>
      <c r="BA142"/>
      <c r="BB142"/>
      <c r="BC142"/>
      <c r="BD142"/>
      <c r="BE142"/>
      <c r="BF142"/>
      <c r="BG142"/>
      <c r="BL142" s="268"/>
      <c r="BP142"/>
      <c r="BQ142"/>
      <c r="BR142"/>
      <c r="BS142"/>
      <c r="BT142"/>
      <c r="BU142"/>
      <c r="BV142"/>
      <c r="BW142"/>
      <c r="BX142"/>
      <c r="CB142" s="268"/>
      <c r="CF142"/>
      <c r="CG142"/>
      <c r="CH142"/>
      <c r="CI142"/>
      <c r="CJ142"/>
      <c r="CK142"/>
      <c r="CL142"/>
      <c r="CM142"/>
      <c r="CR142" s="268"/>
      <c r="DI142" s="161" t="s">
        <v>131</v>
      </c>
      <c r="DJ142" s="189">
        <f>+X118</f>
        <v>0.89165888357781031</v>
      </c>
      <c r="DK142" s="189">
        <f>+AD118</f>
        <v>0.85057680260566881</v>
      </c>
      <c r="DL142" s="190">
        <f>+AH118</f>
        <v>0.87234279940394166</v>
      </c>
      <c r="DN142"/>
    </row>
    <row r="143" spans="1:118" ht="15" customHeight="1">
      <c r="A143" s="274">
        <v>4.0999999999999996</v>
      </c>
      <c r="B143" s="264" t="s">
        <v>219</v>
      </c>
      <c r="C143"/>
      <c r="D143"/>
      <c r="E143"/>
      <c r="F143"/>
      <c r="G143"/>
      <c r="H143"/>
      <c r="I143"/>
      <c r="J143"/>
      <c r="K143"/>
      <c r="P143" s="275">
        <f>IFERROR(P131/P136,"")</f>
        <v>0.9124672250784458</v>
      </c>
      <c r="T143"/>
      <c r="U143"/>
      <c r="V143"/>
      <c r="W143"/>
      <c r="X143"/>
      <c r="Y143"/>
      <c r="Z143"/>
      <c r="AA143"/>
      <c r="AF143" s="275">
        <f>IFERROR(AF131/AF136,"")</f>
        <v>0.92729148188944754</v>
      </c>
      <c r="AJ143"/>
      <c r="AK143"/>
      <c r="AL143"/>
      <c r="AM143"/>
      <c r="AN143"/>
      <c r="AO143"/>
      <c r="AP143"/>
      <c r="AQ143"/>
      <c r="AV143" s="275">
        <f>IFERROR(AV131/AV136,"")</f>
        <v>0.89451726226832806</v>
      </c>
      <c r="AZ143"/>
      <c r="BA143"/>
      <c r="BB143"/>
      <c r="BC143"/>
      <c r="BD143"/>
      <c r="BE143"/>
      <c r="BF143"/>
      <c r="BG143"/>
      <c r="BL143" s="275">
        <f>IFERROR(BL131/BL136,"")</f>
        <v>0.9377201513898108</v>
      </c>
      <c r="BP143"/>
      <c r="BQ143"/>
      <c r="BR143"/>
      <c r="BS143"/>
      <c r="BT143"/>
      <c r="BU143"/>
      <c r="BV143"/>
      <c r="BW143"/>
      <c r="BX143"/>
      <c r="CB143" s="275">
        <f>IFERROR(CB131/CB136,"")</f>
        <v>0.90817302926283383</v>
      </c>
      <c r="CF143"/>
      <c r="CG143"/>
      <c r="CH143"/>
      <c r="CI143"/>
      <c r="CJ143"/>
      <c r="CK143"/>
      <c r="CL143"/>
      <c r="CM143"/>
      <c r="CR143" s="275">
        <f>IFERROR(CR131/CR136,"")</f>
        <v>0.95006287188750815</v>
      </c>
      <c r="DI143" s="161" t="s">
        <v>203</v>
      </c>
      <c r="DJ143" s="189">
        <f>+AN118</f>
        <v>0.85624757115922723</v>
      </c>
      <c r="DK143" s="189">
        <f>+AT118</f>
        <v>0.90753223307611608</v>
      </c>
      <c r="DL143" s="190">
        <f>+AX118</f>
        <v>0.87702225818480917</v>
      </c>
      <c r="DN143"/>
    </row>
    <row r="144" spans="1:118" ht="15" customHeight="1">
      <c r="A144" s="274">
        <v>4.2</v>
      </c>
      <c r="B144" s="264" t="s">
        <v>217</v>
      </c>
      <c r="C144"/>
      <c r="D144"/>
      <c r="E144"/>
      <c r="F144"/>
      <c r="G144"/>
      <c r="H144"/>
      <c r="I144"/>
      <c r="J144"/>
      <c r="K144"/>
      <c r="P144" s="276">
        <f>+P140</f>
        <v>0</v>
      </c>
      <c r="T144"/>
      <c r="U144"/>
      <c r="V144"/>
      <c r="W144"/>
      <c r="X144"/>
      <c r="Y144"/>
      <c r="Z144"/>
      <c r="AA144"/>
      <c r="AF144" s="276">
        <f>+AF140</f>
        <v>0</v>
      </c>
      <c r="AJ144"/>
      <c r="AK144"/>
      <c r="AL144"/>
      <c r="AM144"/>
      <c r="AN144"/>
      <c r="AO144"/>
      <c r="AP144"/>
      <c r="AQ144"/>
      <c r="AV144" s="276">
        <f>+AV140</f>
        <v>0</v>
      </c>
      <c r="AZ144"/>
      <c r="BA144"/>
      <c r="BB144"/>
      <c r="BC144"/>
      <c r="BD144"/>
      <c r="BE144"/>
      <c r="BF144"/>
      <c r="BG144"/>
      <c r="BL144" s="276">
        <f>+BL140</f>
        <v>0</v>
      </c>
      <c r="BP144"/>
      <c r="BQ144"/>
      <c r="BR144"/>
      <c r="BS144"/>
      <c r="BT144"/>
      <c r="BU144"/>
      <c r="BV144"/>
      <c r="BW144"/>
      <c r="BX144"/>
      <c r="CB144" s="276">
        <f>+CB140</f>
        <v>0</v>
      </c>
      <c r="CF144"/>
      <c r="CG144"/>
      <c r="CH144"/>
      <c r="CI144"/>
      <c r="CJ144"/>
      <c r="CK144"/>
      <c r="CL144"/>
      <c r="CM144"/>
      <c r="CR144" s="276">
        <f>+CR140</f>
        <v>0</v>
      </c>
      <c r="DI144" s="161" t="s">
        <v>164</v>
      </c>
      <c r="DJ144" s="189">
        <f>+BD118</f>
        <v>0.88133280402481851</v>
      </c>
      <c r="DK144" s="189">
        <f>+BJ118</f>
        <v>0.87014002991096617</v>
      </c>
      <c r="DL144" s="190">
        <f>+BN118</f>
        <v>0.87533286646738739</v>
      </c>
      <c r="DN144"/>
    </row>
    <row r="145" spans="1:119" ht="15" customHeight="1">
      <c r="A145" s="274">
        <v>4.3</v>
      </c>
      <c r="B145" s="264" t="s">
        <v>253</v>
      </c>
      <c r="C145"/>
      <c r="D145"/>
      <c r="E145"/>
      <c r="F145"/>
      <c r="G145"/>
      <c r="H145"/>
      <c r="I145"/>
      <c r="J145"/>
      <c r="K145"/>
      <c r="P145" s="277">
        <f>IFERROR(P143+P144,"")</f>
        <v>0.9124672250784458</v>
      </c>
      <c r="T145"/>
      <c r="U145"/>
      <c r="V145"/>
      <c r="W145"/>
      <c r="X145"/>
      <c r="Y145"/>
      <c r="Z145"/>
      <c r="AA145"/>
      <c r="AF145" s="277">
        <f>IFERROR(AF143+AF144,"")</f>
        <v>0.92729148188944754</v>
      </c>
      <c r="AJ145"/>
      <c r="AK145"/>
      <c r="AL145"/>
      <c r="AM145"/>
      <c r="AN145"/>
      <c r="AO145"/>
      <c r="AP145"/>
      <c r="AQ145"/>
      <c r="AV145" s="277">
        <f>IFERROR(AV143+AV144,"")</f>
        <v>0.89451726226832806</v>
      </c>
      <c r="AZ145"/>
      <c r="BA145"/>
      <c r="BB145"/>
      <c r="BC145"/>
      <c r="BD145"/>
      <c r="BE145"/>
      <c r="BF145"/>
      <c r="BG145"/>
      <c r="BL145" s="277">
        <f>IFERROR(BL143+BL144,"")</f>
        <v>0.9377201513898108</v>
      </c>
      <c r="BP145"/>
      <c r="BQ145"/>
      <c r="BR145"/>
      <c r="BS145"/>
      <c r="BT145"/>
      <c r="BU145"/>
      <c r="BV145"/>
      <c r="BW145"/>
      <c r="BX145"/>
      <c r="CB145" s="277">
        <f>IFERROR(CB143+CB144,"")</f>
        <v>0.90817302926283383</v>
      </c>
      <c r="CF145"/>
      <c r="CG145"/>
      <c r="CH145"/>
      <c r="CI145"/>
      <c r="CJ145"/>
      <c r="CK145"/>
      <c r="CL145"/>
      <c r="CM145"/>
      <c r="CR145" s="277">
        <f>IFERROR(CR143+CR144,"")</f>
        <v>0.95006287188750815</v>
      </c>
      <c r="DI145" s="161" t="s">
        <v>166</v>
      </c>
      <c r="DJ145" s="189">
        <f>+BT118</f>
        <v>0.90263087996995217</v>
      </c>
      <c r="DK145" s="189">
        <f>+BZ118</f>
        <v>0.88082639027431475</v>
      </c>
      <c r="DL145" s="190">
        <f>+CD118</f>
        <v>0.89254361505363133</v>
      </c>
      <c r="DN145"/>
    </row>
    <row r="146" spans="1:119" ht="15" customHeight="1">
      <c r="A146" s="263"/>
      <c r="B146" s="264"/>
      <c r="C146"/>
      <c r="D146"/>
      <c r="E146"/>
      <c r="F146"/>
      <c r="G146"/>
      <c r="H146"/>
      <c r="I146"/>
      <c r="J146"/>
      <c r="K146"/>
      <c r="P146" s="268"/>
      <c r="T146"/>
      <c r="U146"/>
      <c r="V146"/>
      <c r="W146"/>
      <c r="X146"/>
      <c r="Y146"/>
      <c r="Z146"/>
      <c r="AA146"/>
      <c r="AF146" s="268"/>
      <c r="AJ146"/>
      <c r="AK146"/>
      <c r="AL146"/>
      <c r="AM146"/>
      <c r="AN146"/>
      <c r="AO146"/>
      <c r="AP146"/>
      <c r="AQ146"/>
      <c r="AV146" s="268"/>
      <c r="AZ146"/>
      <c r="BA146"/>
      <c r="BB146"/>
      <c r="BC146"/>
      <c r="BD146"/>
      <c r="BE146"/>
      <c r="BF146"/>
      <c r="BG146"/>
      <c r="BL146" s="268"/>
      <c r="BP146"/>
      <c r="BQ146"/>
      <c r="BR146"/>
      <c r="BS146"/>
      <c r="BT146"/>
      <c r="BU146"/>
      <c r="BV146"/>
      <c r="BW146"/>
      <c r="BX146"/>
      <c r="CB146" s="268"/>
      <c r="CF146"/>
      <c r="CG146"/>
      <c r="CH146"/>
      <c r="CI146"/>
      <c r="CJ146"/>
      <c r="CK146"/>
      <c r="CL146"/>
      <c r="CM146"/>
      <c r="CR146" s="268"/>
      <c r="DI146" s="161" t="s">
        <v>165</v>
      </c>
      <c r="DJ146" s="189">
        <f>+CJ118</f>
        <v>0.88335979219173522</v>
      </c>
      <c r="DK146" s="189">
        <f>+CP118</f>
        <v>0.87700823421950425</v>
      </c>
      <c r="DL146" s="190">
        <f>+CT118</f>
        <v>0.88020825088035437</v>
      </c>
      <c r="DN146"/>
    </row>
    <row r="147" spans="1:119" ht="15" customHeight="1">
      <c r="A147" s="267" t="s">
        <v>221</v>
      </c>
      <c r="B147" s="262"/>
      <c r="C147"/>
      <c r="D147"/>
      <c r="E147"/>
      <c r="F147"/>
      <c r="G147"/>
      <c r="H147"/>
      <c r="I147"/>
      <c r="J147"/>
      <c r="K147"/>
      <c r="P147" s="268"/>
      <c r="T147"/>
      <c r="U147"/>
      <c r="V147"/>
      <c r="W147"/>
      <c r="X147"/>
      <c r="Y147"/>
      <c r="Z147"/>
      <c r="AA147"/>
      <c r="AF147" s="268"/>
      <c r="AJ147"/>
      <c r="AK147"/>
      <c r="AL147"/>
      <c r="AM147"/>
      <c r="AN147"/>
      <c r="AO147"/>
      <c r="AP147"/>
      <c r="AQ147"/>
      <c r="AV147" s="268"/>
      <c r="AZ147"/>
      <c r="BA147"/>
      <c r="BB147"/>
      <c r="BC147"/>
      <c r="BD147"/>
      <c r="BE147"/>
      <c r="BF147"/>
      <c r="BG147"/>
      <c r="BL147" s="268"/>
      <c r="BP147"/>
      <c r="BQ147"/>
      <c r="BR147"/>
      <c r="BS147"/>
      <c r="BT147"/>
      <c r="BU147"/>
      <c r="BV147"/>
      <c r="BW147"/>
      <c r="BX147"/>
      <c r="CB147" s="268"/>
      <c r="CF147"/>
      <c r="CG147"/>
      <c r="CH147"/>
      <c r="CI147"/>
      <c r="CJ147"/>
      <c r="CK147"/>
      <c r="CL147"/>
      <c r="CM147"/>
      <c r="CR147" s="268"/>
      <c r="DI147" s="148"/>
      <c r="DJ147" s="219"/>
      <c r="DK147" s="219"/>
      <c r="DL147" s="220"/>
      <c r="DN147"/>
    </row>
    <row r="148" spans="1:119" ht="15" customHeight="1">
      <c r="A148" s="263">
        <v>5.0999999999999996</v>
      </c>
      <c r="B148" s="278" t="s">
        <v>222</v>
      </c>
      <c r="C148"/>
      <c r="D148"/>
      <c r="E148"/>
      <c r="F148"/>
      <c r="G148"/>
      <c r="H148"/>
      <c r="I148"/>
      <c r="J148"/>
      <c r="K148"/>
      <c r="P148" s="279" t="str">
        <f>+IF(P139&lt;$H$186,"No","Yes")</f>
        <v>Yes</v>
      </c>
      <c r="T148"/>
      <c r="U148"/>
      <c r="V148"/>
      <c r="W148"/>
      <c r="X148"/>
      <c r="Y148"/>
      <c r="Z148"/>
      <c r="AA148"/>
      <c r="AF148" s="279" t="str">
        <f>+IF(AF139&lt;$H$186,"No","Yes")</f>
        <v>Yes</v>
      </c>
      <c r="AJ148"/>
      <c r="AK148"/>
      <c r="AL148"/>
      <c r="AM148"/>
      <c r="AN148"/>
      <c r="AO148"/>
      <c r="AP148"/>
      <c r="AQ148"/>
      <c r="AV148" s="279" t="str">
        <f>+IF(AV139&lt;$H$186,"No","Yes")</f>
        <v>Yes</v>
      </c>
      <c r="AZ148"/>
      <c r="BA148"/>
      <c r="BB148"/>
      <c r="BC148"/>
      <c r="BD148"/>
      <c r="BE148"/>
      <c r="BF148"/>
      <c r="BG148"/>
      <c r="BL148" s="279" t="str">
        <f>+IF(BL139&lt;$H$186,"No","Yes")</f>
        <v>Yes</v>
      </c>
      <c r="BP148"/>
      <c r="BQ148"/>
      <c r="BR148"/>
      <c r="BS148"/>
      <c r="BT148"/>
      <c r="BU148"/>
      <c r="BV148"/>
      <c r="BW148"/>
      <c r="BX148"/>
      <c r="CB148" s="279" t="str">
        <f>+IF(CB139&lt;$H$186,"No","Yes")</f>
        <v>Yes</v>
      </c>
      <c r="CF148"/>
      <c r="CG148"/>
      <c r="CH148"/>
      <c r="CI148"/>
      <c r="CJ148"/>
      <c r="CK148"/>
      <c r="CL148"/>
      <c r="CM148"/>
      <c r="CR148" s="279" t="str">
        <f>+IF(CR139&lt;$H$186,"No","Yes")</f>
        <v>Yes</v>
      </c>
      <c r="DI148" s="167" t="s">
        <v>94</v>
      </c>
      <c r="DJ148" s="191">
        <f>+DJ95/DJ16</f>
        <v>4.878025696601393E-2</v>
      </c>
      <c r="DK148" s="191">
        <f>+DK95/DK16</f>
        <v>7.8957127784016479E-2</v>
      </c>
      <c r="DL148" s="192">
        <f>+DL95/DL16</f>
        <v>6.3464478646279576E-2</v>
      </c>
      <c r="DN148"/>
    </row>
    <row r="149" spans="1:119" ht="18" customHeight="1">
      <c r="A149" s="263">
        <v>5.2</v>
      </c>
      <c r="B149" s="264" t="s">
        <v>223</v>
      </c>
      <c r="C149"/>
      <c r="D149"/>
      <c r="E149"/>
      <c r="F149"/>
      <c r="G149"/>
      <c r="H149"/>
      <c r="I149"/>
      <c r="J149"/>
      <c r="K149"/>
      <c r="P149" s="277">
        <f>IF(P148="No","NA",0.85)</f>
        <v>0.85</v>
      </c>
      <c r="T149"/>
      <c r="U149"/>
      <c r="V149"/>
      <c r="W149"/>
      <c r="X149"/>
      <c r="Y149"/>
      <c r="Z149"/>
      <c r="AA149"/>
      <c r="AF149" s="277">
        <f>IF(AF148="No","NA",0.85)</f>
        <v>0.85</v>
      </c>
      <c r="AJ149"/>
      <c r="AK149"/>
      <c r="AL149"/>
      <c r="AM149"/>
      <c r="AN149"/>
      <c r="AO149"/>
      <c r="AP149"/>
      <c r="AQ149"/>
      <c r="AV149" s="277">
        <f>IF(AV148="No","NA",0.85)</f>
        <v>0.85</v>
      </c>
      <c r="AZ149"/>
      <c r="BA149"/>
      <c r="BB149"/>
      <c r="BC149"/>
      <c r="BD149"/>
      <c r="BE149"/>
      <c r="BF149"/>
      <c r="BG149"/>
      <c r="BL149" s="277">
        <f>IF(BL148="No","NA",0.85)</f>
        <v>0.85</v>
      </c>
      <c r="BP149"/>
      <c r="BQ149"/>
      <c r="BR149"/>
      <c r="BS149"/>
      <c r="BT149"/>
      <c r="BU149"/>
      <c r="BV149"/>
      <c r="BW149"/>
      <c r="BX149"/>
      <c r="CB149" s="277">
        <f>IF(CB148="No","NA",0.85)</f>
        <v>0.85</v>
      </c>
      <c r="CF149"/>
      <c r="CG149"/>
      <c r="CH149"/>
      <c r="CI149"/>
      <c r="CJ149"/>
      <c r="CK149"/>
      <c r="CL149"/>
      <c r="CM149"/>
      <c r="CR149" s="277">
        <f>IF(CR148="No","NA",0.85)</f>
        <v>0.85</v>
      </c>
      <c r="DI149" s="161" t="s">
        <v>125</v>
      </c>
      <c r="DJ149" s="189">
        <f>+H120</f>
        <v>7.6041763755203745E-2</v>
      </c>
      <c r="DK149" s="189">
        <f>+N120</f>
        <v>9.6036866906622817E-2</v>
      </c>
      <c r="DL149" s="190">
        <f>+R120</f>
        <v>8.6187409057361372E-2</v>
      </c>
      <c r="DN149"/>
    </row>
    <row r="150" spans="1:119" ht="15.75">
      <c r="A150" s="263">
        <v>5.3</v>
      </c>
      <c r="B150" s="264" t="s">
        <v>220</v>
      </c>
      <c r="C150"/>
      <c r="D150"/>
      <c r="E150"/>
      <c r="F150"/>
      <c r="G150"/>
      <c r="H150"/>
      <c r="I150"/>
      <c r="J150"/>
      <c r="K150"/>
      <c r="P150" s="275">
        <f>IF(P148="No","",ROUND(P145,3))</f>
        <v>0.91200000000000003</v>
      </c>
      <c r="T150"/>
      <c r="U150"/>
      <c r="V150"/>
      <c r="W150"/>
      <c r="X150"/>
      <c r="Y150"/>
      <c r="Z150"/>
      <c r="AA150"/>
      <c r="AF150" s="275">
        <f>IF(AF148="No","",ROUND(AF145,3))</f>
        <v>0.92700000000000005</v>
      </c>
      <c r="AJ150"/>
      <c r="AK150"/>
      <c r="AL150"/>
      <c r="AM150"/>
      <c r="AN150"/>
      <c r="AO150"/>
      <c r="AP150"/>
      <c r="AQ150"/>
      <c r="AV150" s="275">
        <f>IF(AV148="No","",ROUND(AV145,3))</f>
        <v>0.89500000000000002</v>
      </c>
      <c r="AZ150"/>
      <c r="BA150"/>
      <c r="BB150"/>
      <c r="BC150"/>
      <c r="BD150"/>
      <c r="BE150"/>
      <c r="BF150"/>
      <c r="BG150"/>
      <c r="BL150" s="275">
        <f>IF(BL148="No","",ROUND(BL145,3))</f>
        <v>0.93799999999999994</v>
      </c>
      <c r="BP150"/>
      <c r="BQ150"/>
      <c r="BR150"/>
      <c r="BS150"/>
      <c r="BT150"/>
      <c r="BU150"/>
      <c r="BV150"/>
      <c r="BW150"/>
      <c r="BX150"/>
      <c r="CB150" s="275">
        <f>IF(CB148="No","",ROUND(CB145,3))</f>
        <v>0.90800000000000003</v>
      </c>
      <c r="CF150"/>
      <c r="CG150"/>
      <c r="CH150"/>
      <c r="CI150"/>
      <c r="CJ150"/>
      <c r="CK150"/>
      <c r="CL150"/>
      <c r="CM150"/>
      <c r="CR150" s="275">
        <f>IF(CR148="No","",ROUND(CR145,3))</f>
        <v>0.95</v>
      </c>
      <c r="DI150" s="161" t="s">
        <v>131</v>
      </c>
      <c r="DJ150" s="189">
        <f>+X120</f>
        <v>3.2035348463161958E-2</v>
      </c>
      <c r="DK150" s="189">
        <f>+AD120</f>
        <v>6.9657170915677802E-2</v>
      </c>
      <c r="DL150" s="190">
        <f>+AH120</f>
        <v>4.9724478908134528E-2</v>
      </c>
      <c r="DN150"/>
    </row>
    <row r="151" spans="1:119" ht="15.75" customHeight="1">
      <c r="A151" s="263">
        <v>5.4</v>
      </c>
      <c r="B151" s="264" t="s">
        <v>214</v>
      </c>
      <c r="C151"/>
      <c r="D151"/>
      <c r="E151"/>
      <c r="F151"/>
      <c r="G151"/>
      <c r="H151"/>
      <c r="I151"/>
      <c r="J151"/>
      <c r="K151"/>
      <c r="P151" s="280">
        <f>+P136</f>
        <v>1594692738.3199999</v>
      </c>
      <c r="T151"/>
      <c r="U151"/>
      <c r="V151"/>
      <c r="W151"/>
      <c r="X151"/>
      <c r="Y151"/>
      <c r="Z151"/>
      <c r="AA151"/>
      <c r="AF151" s="280">
        <f>+AF136</f>
        <v>2916856123.5367165</v>
      </c>
      <c r="AJ151"/>
      <c r="AK151"/>
      <c r="AL151"/>
      <c r="AM151"/>
      <c r="AN151"/>
      <c r="AO151"/>
      <c r="AP151"/>
      <c r="AQ151"/>
      <c r="AV151" s="280">
        <f>+AV136</f>
        <v>758331990.58159316</v>
      </c>
      <c r="AZ151"/>
      <c r="BA151"/>
      <c r="BB151"/>
      <c r="BC151"/>
      <c r="BD151"/>
      <c r="BE151"/>
      <c r="BF151"/>
      <c r="BG151"/>
      <c r="BL151" s="280">
        <f>+BL136</f>
        <v>1740141977.9740975</v>
      </c>
      <c r="BP151"/>
      <c r="BQ151"/>
      <c r="BR151"/>
      <c r="BS151"/>
      <c r="BT151"/>
      <c r="BU151"/>
      <c r="BV151"/>
      <c r="BW151"/>
      <c r="BX151"/>
      <c r="CB151" s="280">
        <f>+CB136</f>
        <v>1066052954.1555074</v>
      </c>
      <c r="CF151"/>
      <c r="CG151"/>
      <c r="CH151"/>
      <c r="CI151"/>
      <c r="CJ151"/>
      <c r="CK151"/>
      <c r="CL151"/>
      <c r="CM151"/>
      <c r="CR151" s="280">
        <f>+CR136</f>
        <v>1668297972.6469662</v>
      </c>
      <c r="DI151" s="161" t="s">
        <v>203</v>
      </c>
      <c r="DJ151" s="189">
        <f>+AN120</f>
        <v>6.5014043378989278E-2</v>
      </c>
      <c r="DK151" s="189">
        <f>+AT120</f>
        <v>6.0356642510084442E-2</v>
      </c>
      <c r="DL151" s="190">
        <f>+AX120</f>
        <v>6.3127396537854402E-2</v>
      </c>
      <c r="DN151"/>
    </row>
    <row r="152" spans="1:119" ht="15.75" customHeight="1" thickBot="1">
      <c r="A152" s="281">
        <v>5.5</v>
      </c>
      <c r="B152" s="282" t="s">
        <v>224</v>
      </c>
      <c r="C152"/>
      <c r="D152"/>
      <c r="E152"/>
      <c r="F152"/>
      <c r="G152"/>
      <c r="H152"/>
      <c r="I152"/>
      <c r="J152"/>
      <c r="K152"/>
      <c r="P152" s="331">
        <f>IF(OR(P150&gt;=P149,P148="No"),0,(P149-P150)*P151)</f>
        <v>0</v>
      </c>
      <c r="T152"/>
      <c r="U152"/>
      <c r="V152"/>
      <c r="W152"/>
      <c r="X152"/>
      <c r="Y152"/>
      <c r="Z152"/>
      <c r="AA152"/>
      <c r="AF152" s="331">
        <f>IF(OR(AF150&gt;=AF149,AF148="No"),0,(AF149-AF150)*AF151)</f>
        <v>0</v>
      </c>
      <c r="AJ152"/>
      <c r="AK152"/>
      <c r="AL152"/>
      <c r="AM152"/>
      <c r="AN152"/>
      <c r="AO152"/>
      <c r="AP152"/>
      <c r="AQ152"/>
      <c r="AV152" s="331">
        <f>IF(OR(AV150&gt;=AV149,AV148="No"),0,(AV149-AV150)*AV151)</f>
        <v>0</v>
      </c>
      <c r="AZ152"/>
      <c r="BA152"/>
      <c r="BB152"/>
      <c r="BC152"/>
      <c r="BD152"/>
      <c r="BE152"/>
      <c r="BF152"/>
      <c r="BG152"/>
      <c r="BL152" s="331">
        <f>IF(OR(BL150&gt;=BL149,BL148="No"),0,(BL149-BL150)*BL151)</f>
        <v>0</v>
      </c>
      <c r="BP152"/>
      <c r="BQ152"/>
      <c r="BR152"/>
      <c r="BS152"/>
      <c r="BT152"/>
      <c r="BU152"/>
      <c r="BV152"/>
      <c r="BW152"/>
      <c r="BX152"/>
      <c r="CB152" s="331">
        <f>IF(OR(CB150&gt;=CB149,CB148="No"),0,(CB149-CB150)*CB151)</f>
        <v>0</v>
      </c>
      <c r="CF152"/>
      <c r="CG152"/>
      <c r="CH152"/>
      <c r="CI152"/>
      <c r="CJ152"/>
      <c r="CK152"/>
      <c r="CL152"/>
      <c r="CM152"/>
      <c r="CR152" s="331">
        <f>IF(OR(CR150&gt;=CR149,CR148="No"),0,(CR149-CR150)*CR151)</f>
        <v>0</v>
      </c>
      <c r="DI152" s="161" t="s">
        <v>164</v>
      </c>
      <c r="DJ152" s="189">
        <f>+BD120</f>
        <v>5.4132639970234757E-2</v>
      </c>
      <c r="DK152" s="189">
        <f>+BJ120</f>
        <v>7.718862736206894E-2</v>
      </c>
      <c r="DL152" s="190">
        <f>+BN120</f>
        <v>6.6491907053514973E-2</v>
      </c>
      <c r="DN152"/>
    </row>
    <row r="153" spans="1:119" ht="15.75" customHeight="1">
      <c r="A153"/>
      <c r="B153"/>
      <c r="C153"/>
      <c r="D153"/>
      <c r="E153"/>
      <c r="F153"/>
      <c r="G153"/>
      <c r="H153"/>
      <c r="I153"/>
      <c r="J153"/>
      <c r="K153"/>
      <c r="P153"/>
      <c r="T153"/>
      <c r="U153"/>
      <c r="V153"/>
      <c r="W153"/>
      <c r="X153"/>
      <c r="Y153"/>
      <c r="Z153"/>
      <c r="AA153"/>
      <c r="AF153"/>
      <c r="AJ153"/>
      <c r="AK153"/>
      <c r="AL153"/>
      <c r="AM153"/>
      <c r="AN153"/>
      <c r="AO153"/>
      <c r="AP153"/>
      <c r="AQ153"/>
      <c r="AV153"/>
      <c r="AZ153"/>
      <c r="BA153"/>
      <c r="BB153"/>
      <c r="BC153"/>
      <c r="BD153"/>
      <c r="BE153"/>
      <c r="BF153"/>
      <c r="BG153"/>
      <c r="BL153"/>
      <c r="BP153"/>
      <c r="BQ153"/>
      <c r="BR153"/>
      <c r="BS153"/>
      <c r="BT153"/>
      <c r="BU153"/>
      <c r="BV153"/>
      <c r="BW153"/>
      <c r="BX153"/>
      <c r="CB153"/>
      <c r="CF153"/>
      <c r="CG153"/>
      <c r="CH153"/>
      <c r="CI153"/>
      <c r="CJ153"/>
      <c r="CK153"/>
      <c r="CL153"/>
      <c r="CM153"/>
      <c r="CR153"/>
      <c r="DI153" s="161" t="s">
        <v>166</v>
      </c>
      <c r="DJ153" s="189">
        <f>+BT120</f>
        <v>3.3848057591384484E-2</v>
      </c>
      <c r="DK153" s="189">
        <f>+BZ120</f>
        <v>8.7984059038222651E-2</v>
      </c>
      <c r="DL153" s="190">
        <f>+CD120</f>
        <v>5.8892633076856639E-2</v>
      </c>
      <c r="DN153"/>
    </row>
    <row r="154" spans="1:119" ht="15.75" customHeight="1">
      <c r="A154"/>
      <c r="B154"/>
      <c r="C154"/>
      <c r="D154"/>
      <c r="E154"/>
      <c r="F154"/>
      <c r="G154"/>
      <c r="H154"/>
      <c r="I154"/>
      <c r="J154"/>
      <c r="K154"/>
      <c r="P154"/>
      <c r="T154"/>
      <c r="U154"/>
      <c r="V154"/>
      <c r="W154"/>
      <c r="X154"/>
      <c r="Y154"/>
      <c r="Z154"/>
      <c r="AA154"/>
      <c r="AF154"/>
      <c r="AJ154"/>
      <c r="AK154"/>
      <c r="AL154"/>
      <c r="AM154"/>
      <c r="AN154"/>
      <c r="AO154"/>
      <c r="AP154"/>
      <c r="AQ154"/>
      <c r="AV154"/>
      <c r="AZ154"/>
      <c r="BA154"/>
      <c r="BB154"/>
      <c r="BC154"/>
      <c r="BD154"/>
      <c r="BE154"/>
      <c r="BF154"/>
      <c r="BG154"/>
      <c r="BL154"/>
      <c r="BP154"/>
      <c r="BQ154"/>
      <c r="BR154"/>
      <c r="BS154"/>
      <c r="BT154"/>
      <c r="BU154"/>
      <c r="BV154"/>
      <c r="BW154"/>
      <c r="BX154"/>
      <c r="CB154"/>
      <c r="CF154"/>
      <c r="CG154"/>
      <c r="CH154"/>
      <c r="CI154"/>
      <c r="CJ154"/>
      <c r="CK154"/>
      <c r="CL154"/>
      <c r="CM154"/>
      <c r="CR154"/>
      <c r="DI154" s="161" t="s">
        <v>165</v>
      </c>
      <c r="DJ154" s="189">
        <f>+CJ120</f>
        <v>4.4854541355151885E-2</v>
      </c>
      <c r="DK154" s="189">
        <f>+CP120</f>
        <v>7.975671453944852E-2</v>
      </c>
      <c r="DL154" s="190">
        <f>+CT120</f>
        <v>6.2172440542750639E-2</v>
      </c>
      <c r="DN154"/>
      <c r="DO154"/>
    </row>
    <row r="155" spans="1:119" ht="15.75" customHeight="1" thickBot="1">
      <c r="A155" s="283" t="s">
        <v>212</v>
      </c>
      <c r="B155" s="284"/>
      <c r="C155"/>
      <c r="D155"/>
      <c r="E155"/>
      <c r="F155"/>
      <c r="G155"/>
      <c r="H155"/>
      <c r="I155"/>
      <c r="J155"/>
      <c r="K155"/>
      <c r="T155"/>
      <c r="U155"/>
      <c r="V155"/>
      <c r="W155"/>
      <c r="X155"/>
      <c r="Y155"/>
      <c r="Z155"/>
      <c r="AA155"/>
      <c r="AJ155"/>
      <c r="AK155"/>
      <c r="AL155"/>
      <c r="AM155"/>
      <c r="AN155"/>
      <c r="AO155"/>
      <c r="AP155"/>
      <c r="AQ155"/>
      <c r="AZ155"/>
      <c r="BA155"/>
      <c r="BB155"/>
      <c r="BC155"/>
      <c r="BD155"/>
      <c r="BE155"/>
      <c r="BF155"/>
      <c r="BG155"/>
      <c r="BP155"/>
      <c r="BQ155"/>
      <c r="BR155"/>
      <c r="BS155"/>
      <c r="BT155"/>
      <c r="BU155"/>
      <c r="BV155"/>
      <c r="BW155"/>
      <c r="BX155"/>
      <c r="CF155"/>
      <c r="CG155"/>
      <c r="CH155"/>
      <c r="CI155"/>
      <c r="CJ155"/>
      <c r="CK155"/>
      <c r="CL155"/>
      <c r="CM155"/>
      <c r="DI155" s="148"/>
      <c r="DJ155" s="219"/>
      <c r="DK155" s="219"/>
      <c r="DL155" s="220"/>
      <c r="DN155"/>
      <c r="DO155"/>
    </row>
    <row r="156" spans="1:119" ht="15.75" customHeight="1" thickTop="1">
      <c r="A156" s="285">
        <v>1.1000000000000001</v>
      </c>
      <c r="B156" s="284" t="s">
        <v>51</v>
      </c>
      <c r="C156"/>
      <c r="D156"/>
      <c r="E156"/>
      <c r="F156"/>
      <c r="G156"/>
      <c r="H156"/>
      <c r="I156"/>
      <c r="J156"/>
      <c r="K156"/>
      <c r="P156" s="286">
        <f>+P134</f>
        <v>1601727395</v>
      </c>
      <c r="T156"/>
      <c r="U156"/>
      <c r="V156"/>
      <c r="W156"/>
      <c r="X156"/>
      <c r="Y156"/>
      <c r="Z156"/>
      <c r="AA156"/>
      <c r="AF156" s="286">
        <f>+AF134</f>
        <v>2935298466.2349977</v>
      </c>
      <c r="AJ156"/>
      <c r="AK156"/>
      <c r="AL156"/>
      <c r="AM156"/>
      <c r="AN156"/>
      <c r="AO156"/>
      <c r="AP156"/>
      <c r="AQ156"/>
      <c r="AV156" s="286">
        <f>+AV134</f>
        <v>769883167.50364816</v>
      </c>
      <c r="AZ156"/>
      <c r="BA156"/>
      <c r="BB156"/>
      <c r="BC156"/>
      <c r="BD156"/>
      <c r="BE156"/>
      <c r="BF156"/>
      <c r="BG156"/>
      <c r="BL156" s="286">
        <f>+BL134</f>
        <v>1740141977.9740975</v>
      </c>
      <c r="BP156"/>
      <c r="BQ156"/>
      <c r="BR156"/>
      <c r="BS156"/>
      <c r="BT156"/>
      <c r="BU156"/>
      <c r="BV156"/>
      <c r="BW156"/>
      <c r="BX156"/>
      <c r="CB156" s="286">
        <f>+CB134</f>
        <v>1081809443.7900007</v>
      </c>
      <c r="CF156"/>
      <c r="CG156"/>
      <c r="CH156"/>
      <c r="CI156"/>
      <c r="CJ156"/>
      <c r="CK156"/>
      <c r="CL156"/>
      <c r="CM156"/>
      <c r="CR156" s="286">
        <f>+CR134</f>
        <v>1668297972.6469662</v>
      </c>
      <c r="DI156" s="167" t="s">
        <v>168</v>
      </c>
      <c r="DJ156" s="191">
        <f>+DJ73/DJ16</f>
        <v>2.6359590135162429E-2</v>
      </c>
      <c r="DK156" s="191">
        <f>+DK73/DK16</f>
        <v>1.6750790447581872E-2</v>
      </c>
      <c r="DL156" s="192">
        <f>+DL73/DL16</f>
        <v>2.1683898425950292E-2</v>
      </c>
      <c r="DN156"/>
      <c r="DO156"/>
    </row>
    <row r="157" spans="1:119" ht="15" customHeight="1">
      <c r="A157" s="285">
        <v>1.3</v>
      </c>
      <c r="B157" s="284" t="s">
        <v>213</v>
      </c>
      <c r="C157"/>
      <c r="D157"/>
      <c r="E157"/>
      <c r="F157"/>
      <c r="G157"/>
      <c r="H157"/>
      <c r="I157"/>
      <c r="J157"/>
      <c r="K157"/>
      <c r="P157" s="287">
        <f>+P135</f>
        <v>7034656.6800000649</v>
      </c>
      <c r="T157"/>
      <c r="U157"/>
      <c r="V157"/>
      <c r="W157"/>
      <c r="X157"/>
      <c r="Y157"/>
      <c r="Z157"/>
      <c r="AA157"/>
      <c r="AF157" s="287">
        <f>+AF135</f>
        <v>18442342.698281281</v>
      </c>
      <c r="AJ157"/>
      <c r="AK157"/>
      <c r="AL157"/>
      <c r="AM157"/>
      <c r="AN157"/>
      <c r="AO157"/>
      <c r="AP157"/>
      <c r="AQ157"/>
      <c r="AV157" s="287">
        <f>+AV135</f>
        <v>11551176.922055054</v>
      </c>
      <c r="AZ157"/>
      <c r="BA157"/>
      <c r="BB157"/>
      <c r="BC157"/>
      <c r="BD157"/>
      <c r="BE157"/>
      <c r="BF157"/>
      <c r="BG157"/>
      <c r="BL157" s="287">
        <f>+BL135</f>
        <v>0</v>
      </c>
      <c r="BP157"/>
      <c r="BQ157"/>
      <c r="BR157"/>
      <c r="BS157"/>
      <c r="BT157"/>
      <c r="BU157"/>
      <c r="BV157"/>
      <c r="BW157"/>
      <c r="BX157"/>
      <c r="CB157" s="287">
        <f>+CB135</f>
        <v>15756489.634493206</v>
      </c>
      <c r="CF157"/>
      <c r="CG157"/>
      <c r="CH157"/>
      <c r="CI157"/>
      <c r="CJ157"/>
      <c r="CK157"/>
      <c r="CL157"/>
      <c r="CM157"/>
      <c r="CR157" s="287">
        <f>+CR135</f>
        <v>0</v>
      </c>
      <c r="DI157" s="161" t="s">
        <v>125</v>
      </c>
      <c r="DJ157" s="189">
        <f>+H122</f>
        <v>2.4124790501759558E-2</v>
      </c>
      <c r="DK157" s="189">
        <f>+N122</f>
        <v>6.6054974152757913E-3</v>
      </c>
      <c r="DL157" s="190">
        <f>+R122</f>
        <v>1.5235387318691122E-2</v>
      </c>
      <c r="DN157"/>
      <c r="DO157"/>
    </row>
    <row r="158" spans="1:119" ht="15.75">
      <c r="A158" s="285">
        <v>1.4</v>
      </c>
      <c r="B158" s="284" t="s">
        <v>225</v>
      </c>
      <c r="C158"/>
      <c r="D158"/>
      <c r="E158"/>
      <c r="F158"/>
      <c r="G158"/>
      <c r="H158"/>
      <c r="I158"/>
      <c r="J158"/>
      <c r="K158"/>
      <c r="P158" s="288">
        <f>P156-P157</f>
        <v>1594692738.3199999</v>
      </c>
      <c r="T158"/>
      <c r="U158"/>
      <c r="V158"/>
      <c r="W158"/>
      <c r="X158"/>
      <c r="Y158"/>
      <c r="Z158"/>
      <c r="AA158"/>
      <c r="AF158" s="288">
        <f>AF156-AF157</f>
        <v>2916856123.5367165</v>
      </c>
      <c r="AJ158"/>
      <c r="AK158"/>
      <c r="AL158"/>
      <c r="AM158"/>
      <c r="AN158"/>
      <c r="AO158"/>
      <c r="AP158"/>
      <c r="AQ158"/>
      <c r="AV158" s="288">
        <f>AV156-AV157</f>
        <v>758331990.58159316</v>
      </c>
      <c r="AZ158"/>
      <c r="BA158"/>
      <c r="BB158"/>
      <c r="BC158"/>
      <c r="BD158"/>
      <c r="BE158"/>
      <c r="BF158"/>
      <c r="BG158"/>
      <c r="BL158" s="288">
        <f>BL156-BL157</f>
        <v>1740141977.9740975</v>
      </c>
      <c r="BP158"/>
      <c r="BQ158"/>
      <c r="BR158"/>
      <c r="BS158"/>
      <c r="BT158"/>
      <c r="BU158"/>
      <c r="BV158"/>
      <c r="BW158"/>
      <c r="BX158"/>
      <c r="CB158" s="288">
        <f>CB156-CB157</f>
        <v>1066052954.1555074</v>
      </c>
      <c r="CF158"/>
      <c r="CG158"/>
      <c r="CH158"/>
      <c r="CI158"/>
      <c r="CJ158"/>
      <c r="CK158"/>
      <c r="CL158"/>
      <c r="CM158"/>
      <c r="CR158" s="288">
        <f>CR156-CR157</f>
        <v>1668297972.6469662</v>
      </c>
      <c r="DI158" s="161" t="s">
        <v>131</v>
      </c>
      <c r="DJ158" s="189">
        <f>+X122</f>
        <v>2.3706969623511698E-2</v>
      </c>
      <c r="DK158" s="189">
        <f>+AD122</f>
        <v>1.3699759235063938E-2</v>
      </c>
      <c r="DL158" s="190">
        <f>+AH122</f>
        <v>1.9001752321108005E-2</v>
      </c>
      <c r="DN158"/>
      <c r="DO158"/>
    </row>
    <row r="159" spans="1:119" ht="15.75" customHeight="1">
      <c r="A159" s="285"/>
      <c r="B159" s="284"/>
      <c r="C159"/>
      <c r="D159"/>
      <c r="E159"/>
      <c r="F159"/>
      <c r="G159"/>
      <c r="H159"/>
      <c r="I159"/>
      <c r="J159"/>
      <c r="K159"/>
      <c r="P159" s="288"/>
      <c r="T159"/>
      <c r="U159"/>
      <c r="V159"/>
      <c r="W159"/>
      <c r="X159"/>
      <c r="Y159"/>
      <c r="Z159"/>
      <c r="AA159"/>
      <c r="AF159" s="288"/>
      <c r="AJ159"/>
      <c r="AK159"/>
      <c r="AL159"/>
      <c r="AM159"/>
      <c r="AN159"/>
      <c r="AO159"/>
      <c r="AP159"/>
      <c r="AQ159"/>
      <c r="AV159" s="288"/>
      <c r="AZ159"/>
      <c r="BA159"/>
      <c r="BB159"/>
      <c r="BC159"/>
      <c r="BD159"/>
      <c r="BE159"/>
      <c r="BF159"/>
      <c r="BG159"/>
      <c r="BL159" s="288"/>
      <c r="BP159"/>
      <c r="BQ159"/>
      <c r="BR159"/>
      <c r="BS159"/>
      <c r="BT159"/>
      <c r="BU159"/>
      <c r="BV159"/>
      <c r="BW159"/>
      <c r="BX159"/>
      <c r="CB159" s="288"/>
      <c r="CF159"/>
      <c r="CG159"/>
      <c r="CH159"/>
      <c r="CI159"/>
      <c r="CJ159"/>
      <c r="CK159"/>
      <c r="CL159"/>
      <c r="CM159"/>
      <c r="CR159" s="288"/>
      <c r="DI159" s="161" t="s">
        <v>203</v>
      </c>
      <c r="DJ159" s="189">
        <f>+AN122</f>
        <v>2.5826209552817329E-2</v>
      </c>
      <c r="DK159" s="189">
        <f>+AT122</f>
        <v>1.2824202633631435E-2</v>
      </c>
      <c r="DL159" s="190">
        <f>+AX122</f>
        <v>2.0559281501536169E-2</v>
      </c>
      <c r="DN159"/>
      <c r="DO159"/>
    </row>
    <row r="160" spans="1:119" ht="15.75" customHeight="1">
      <c r="A160" s="289" t="s">
        <v>226</v>
      </c>
      <c r="B160" s="290"/>
      <c r="C160"/>
      <c r="D160"/>
      <c r="E160"/>
      <c r="F160"/>
      <c r="G160"/>
      <c r="H160"/>
      <c r="I160"/>
      <c r="J160"/>
      <c r="K160"/>
      <c r="P160" s="288"/>
      <c r="T160"/>
      <c r="U160"/>
      <c r="V160"/>
      <c r="W160"/>
      <c r="X160"/>
      <c r="Y160"/>
      <c r="Z160"/>
      <c r="AA160"/>
      <c r="AF160" s="288"/>
      <c r="AJ160"/>
      <c r="AK160"/>
      <c r="AL160"/>
      <c r="AM160"/>
      <c r="AN160"/>
      <c r="AO160"/>
      <c r="AP160"/>
      <c r="AQ160"/>
      <c r="AV160" s="288"/>
      <c r="AZ160"/>
      <c r="BA160"/>
      <c r="BB160"/>
      <c r="BC160"/>
      <c r="BD160"/>
      <c r="BE160"/>
      <c r="BF160"/>
      <c r="BG160"/>
      <c r="BL160" s="288"/>
      <c r="BP160"/>
      <c r="BQ160"/>
      <c r="BR160"/>
      <c r="BS160"/>
      <c r="BT160"/>
      <c r="BU160"/>
      <c r="BV160"/>
      <c r="BW160"/>
      <c r="BX160"/>
      <c r="CB160" s="288"/>
      <c r="CF160"/>
      <c r="CG160"/>
      <c r="CH160"/>
      <c r="CI160"/>
      <c r="CJ160"/>
      <c r="CK160"/>
      <c r="CL160"/>
      <c r="CM160"/>
      <c r="CR160" s="288"/>
      <c r="DI160" s="161" t="s">
        <v>164</v>
      </c>
      <c r="DJ160" s="189">
        <f>+BD122</f>
        <v>2.8787487341595617E-2</v>
      </c>
      <c r="DK160" s="189">
        <f>+BJ122</f>
        <v>2.5323238637915902E-2</v>
      </c>
      <c r="DL160" s="190">
        <f>+BN122</f>
        <v>2.6930461041049975E-2</v>
      </c>
      <c r="DN160"/>
      <c r="DO160"/>
    </row>
    <row r="161" spans="1:119" ht="15.75" customHeight="1">
      <c r="A161" s="285">
        <v>2.1</v>
      </c>
      <c r="B161" s="284" t="s">
        <v>208</v>
      </c>
      <c r="C161"/>
      <c r="D161"/>
      <c r="E161"/>
      <c r="F161"/>
      <c r="G161"/>
      <c r="H161"/>
      <c r="I161"/>
      <c r="J161"/>
      <c r="K161"/>
      <c r="P161" s="288">
        <f>+P129</f>
        <v>1418965856.9999998</v>
      </c>
      <c r="T161"/>
      <c r="U161"/>
      <c r="V161"/>
      <c r="W161"/>
      <c r="X161"/>
      <c r="Y161"/>
      <c r="Z161"/>
      <c r="AA161"/>
      <c r="AF161" s="288">
        <f>+AF129</f>
        <v>2644007066.8799996</v>
      </c>
      <c r="AJ161"/>
      <c r="AK161"/>
      <c r="AL161"/>
      <c r="AM161"/>
      <c r="AN161"/>
      <c r="AO161"/>
      <c r="AP161"/>
      <c r="AQ161"/>
      <c r="AV161" s="288">
        <f>+AV129</f>
        <v>660968501.37593269</v>
      </c>
      <c r="AZ161"/>
      <c r="BA161"/>
      <c r="BB161"/>
      <c r="BC161"/>
      <c r="BD161"/>
      <c r="BE161"/>
      <c r="BF161"/>
      <c r="BG161"/>
      <c r="BL161" s="288">
        <f>+BL129</f>
        <v>1584264426.3634803</v>
      </c>
      <c r="BP161"/>
      <c r="BQ161"/>
      <c r="BR161"/>
      <c r="BS161"/>
      <c r="BT161"/>
      <c r="BU161"/>
      <c r="BV161"/>
      <c r="BW161"/>
      <c r="BX161"/>
      <c r="CB161" s="288">
        <f>+CB129</f>
        <v>947764982.68000019</v>
      </c>
      <c r="CF161"/>
      <c r="CG161"/>
      <c r="CH161"/>
      <c r="CI161"/>
      <c r="CJ161"/>
      <c r="CK161"/>
      <c r="CL161"/>
      <c r="CM161"/>
      <c r="CR161" s="288">
        <f>+CR129</f>
        <v>1531715653.3093131</v>
      </c>
      <c r="DI161" s="161" t="s">
        <v>166</v>
      </c>
      <c r="DJ161" s="189">
        <f>+BT122</f>
        <v>1.9946297862589831E-2</v>
      </c>
      <c r="DK161" s="189">
        <f>+BZ122</f>
        <v>1.4892618530600662E-2</v>
      </c>
      <c r="DL161" s="190">
        <f>+CD122</f>
        <v>1.7608348067135082E-2</v>
      </c>
      <c r="DN161"/>
      <c r="DO161"/>
    </row>
    <row r="162" spans="1:119" ht="15.75" customHeight="1" thickBot="1">
      <c r="A162" s="285">
        <f>+A161+0.1</f>
        <v>2.2000000000000002</v>
      </c>
      <c r="B162" s="284" t="s">
        <v>209</v>
      </c>
      <c r="C162"/>
      <c r="D162"/>
      <c r="E162"/>
      <c r="F162"/>
      <c r="G162"/>
      <c r="H162"/>
      <c r="I162"/>
      <c r="J162"/>
      <c r="K162"/>
      <c r="P162" s="287">
        <f>+P130</f>
        <v>36139000.787598684</v>
      </c>
      <c r="T162"/>
      <c r="U162"/>
      <c r="V162"/>
      <c r="W162"/>
      <c r="X162"/>
      <c r="Y162"/>
      <c r="Z162"/>
      <c r="AA162"/>
      <c r="AF162" s="287">
        <f>+AF130</f>
        <v>60768770.37267153</v>
      </c>
      <c r="AJ162"/>
      <c r="AK162"/>
      <c r="AL162"/>
      <c r="AM162"/>
      <c r="AN162"/>
      <c r="AO162"/>
      <c r="AP162"/>
      <c r="AQ162"/>
      <c r="AV162" s="287">
        <f>+AV130</f>
        <v>17372554.729605529</v>
      </c>
      <c r="AZ162"/>
      <c r="BA162"/>
      <c r="BB162"/>
      <c r="BC162"/>
      <c r="BD162"/>
      <c r="BE162"/>
      <c r="BF162"/>
      <c r="BG162"/>
      <c r="BL162" s="287">
        <f>+BL130</f>
        <v>47501772.662155241</v>
      </c>
      <c r="BP162"/>
      <c r="BQ162"/>
      <c r="BR162"/>
      <c r="BS162"/>
      <c r="BT162"/>
      <c r="BU162"/>
      <c r="BV162"/>
      <c r="BW162"/>
      <c r="BX162"/>
      <c r="CB162" s="287">
        <f>+CB130</f>
        <v>20395558.050000001</v>
      </c>
      <c r="CF162"/>
      <c r="CG162"/>
      <c r="CH162"/>
      <c r="CI162"/>
      <c r="CJ162"/>
      <c r="CK162"/>
      <c r="CL162"/>
      <c r="CM162"/>
      <c r="CR162" s="287">
        <f>+CR130</f>
        <v>53272309.747771338</v>
      </c>
      <c r="DI162" s="165" t="s">
        <v>165</v>
      </c>
      <c r="DJ162" s="196">
        <f>+CJ122</f>
        <v>3.5754373286316317E-2</v>
      </c>
      <c r="DK162" s="196">
        <f>+CP122</f>
        <v>2.5544497563726457E-2</v>
      </c>
      <c r="DL162" s="197">
        <f>+CT122</f>
        <v>3.0688396518964881E-2</v>
      </c>
      <c r="DN162"/>
      <c r="DO162"/>
    </row>
    <row r="163" spans="1:119" ht="15.75" customHeight="1">
      <c r="A163" s="285">
        <f>+A162+0.1</f>
        <v>2.3000000000000003</v>
      </c>
      <c r="B163" s="284" t="s">
        <v>227</v>
      </c>
      <c r="C163"/>
      <c r="D163"/>
      <c r="E163"/>
      <c r="F163"/>
      <c r="G163"/>
      <c r="H163"/>
      <c r="I163"/>
      <c r="J163"/>
      <c r="K163"/>
      <c r="P163" s="288">
        <f>+P161+P162</f>
        <v>1455104857.7875984</v>
      </c>
      <c r="T163"/>
      <c r="U163"/>
      <c r="V163"/>
      <c r="W163"/>
      <c r="X163"/>
      <c r="Y163"/>
      <c r="Z163"/>
      <c r="AA163"/>
      <c r="AF163" s="288">
        <f>+AF161+AF162</f>
        <v>2704775837.2526712</v>
      </c>
      <c r="AJ163"/>
      <c r="AK163"/>
      <c r="AL163"/>
      <c r="AM163"/>
      <c r="AN163"/>
      <c r="AO163"/>
      <c r="AP163"/>
      <c r="AQ163"/>
      <c r="AV163" s="288">
        <f>+AV161+AV162</f>
        <v>678341056.10553825</v>
      </c>
      <c r="AZ163"/>
      <c r="BA163"/>
      <c r="BB163"/>
      <c r="BC163"/>
      <c r="BD163"/>
      <c r="BE163"/>
      <c r="BF163"/>
      <c r="BG163"/>
      <c r="BL163" s="288">
        <f>+BL161+BL162</f>
        <v>1631766199.0256355</v>
      </c>
      <c r="BP163"/>
      <c r="BQ163"/>
      <c r="BR163"/>
      <c r="BS163"/>
      <c r="BT163"/>
      <c r="BU163"/>
      <c r="BV163"/>
      <c r="BW163"/>
      <c r="BX163"/>
      <c r="CB163" s="288">
        <f>+CB161+CB162</f>
        <v>968160540.73000014</v>
      </c>
      <c r="CF163"/>
      <c r="CG163"/>
      <c r="CH163"/>
      <c r="CI163"/>
      <c r="CJ163"/>
      <c r="CK163"/>
      <c r="CL163"/>
      <c r="CM163"/>
      <c r="CR163" s="288">
        <f>+CR161+CR162</f>
        <v>1584987963.0570843</v>
      </c>
      <c r="DI163" s="148"/>
      <c r="DJ163" s="219"/>
      <c r="DK163" s="219"/>
      <c r="DL163" s="220"/>
      <c r="DN163"/>
      <c r="DO163"/>
    </row>
    <row r="164" spans="1:119" ht="15.75" customHeight="1">
      <c r="A164" s="285"/>
      <c r="B164" s="284"/>
      <c r="C164"/>
      <c r="D164"/>
      <c r="E164"/>
      <c r="F164"/>
      <c r="G164"/>
      <c r="H164"/>
      <c r="I164"/>
      <c r="J164"/>
      <c r="K164"/>
      <c r="P164" s="288"/>
      <c r="T164"/>
      <c r="U164"/>
      <c r="V164"/>
      <c r="W164"/>
      <c r="X164"/>
      <c r="Y164"/>
      <c r="Z164"/>
      <c r="AA164"/>
      <c r="AF164" s="288"/>
      <c r="AJ164"/>
      <c r="AK164"/>
      <c r="AL164"/>
      <c r="AM164"/>
      <c r="AN164"/>
      <c r="AO164"/>
      <c r="AP164"/>
      <c r="AQ164"/>
      <c r="AV164" s="288"/>
      <c r="AZ164"/>
      <c r="BA164"/>
      <c r="BB164"/>
      <c r="BC164"/>
      <c r="BD164"/>
      <c r="BE164"/>
      <c r="BF164"/>
      <c r="BG164"/>
      <c r="BL164" s="288"/>
      <c r="BP164"/>
      <c r="BQ164"/>
      <c r="BR164"/>
      <c r="BS164"/>
      <c r="BT164"/>
      <c r="BU164"/>
      <c r="BV164"/>
      <c r="BW164"/>
      <c r="BX164"/>
      <c r="CB164" s="288"/>
      <c r="CF164"/>
      <c r="CG164"/>
      <c r="CH164"/>
      <c r="CI164"/>
      <c r="CJ164"/>
      <c r="CK164"/>
      <c r="CL164"/>
      <c r="CM164"/>
      <c r="CR164" s="288"/>
      <c r="DI164" s="167" t="s">
        <v>282</v>
      </c>
      <c r="DJ164" s="356"/>
      <c r="DK164" s="356"/>
      <c r="DL164" s="357">
        <f>+P152+AF152+AV152+BL152+CB152+CR152</f>
        <v>0</v>
      </c>
      <c r="DN164"/>
      <c r="DO164"/>
    </row>
    <row r="165" spans="1:119">
      <c r="A165" s="285" t="s">
        <v>228</v>
      </c>
      <c r="B165" s="284"/>
      <c r="C165"/>
      <c r="D165"/>
      <c r="E165"/>
      <c r="F165"/>
      <c r="G165"/>
      <c r="H165"/>
      <c r="I165"/>
      <c r="J165"/>
      <c r="K165"/>
      <c r="P165" s="288"/>
      <c r="T165"/>
      <c r="U165"/>
      <c r="V165"/>
      <c r="W165"/>
      <c r="X165"/>
      <c r="Y165"/>
      <c r="Z165"/>
      <c r="AA165"/>
      <c r="AF165" s="288"/>
      <c r="AJ165"/>
      <c r="AK165"/>
      <c r="AL165"/>
      <c r="AM165"/>
      <c r="AN165"/>
      <c r="AO165"/>
      <c r="AP165"/>
      <c r="AQ165"/>
      <c r="AV165" s="288"/>
      <c r="AZ165"/>
      <c r="BA165"/>
      <c r="BB165"/>
      <c r="BC165"/>
      <c r="BD165"/>
      <c r="BE165"/>
      <c r="BF165"/>
      <c r="BG165"/>
      <c r="BL165" s="288"/>
      <c r="BP165"/>
      <c r="BQ165"/>
      <c r="BR165"/>
      <c r="BS165"/>
      <c r="BT165"/>
      <c r="BU165"/>
      <c r="BV165"/>
      <c r="BW165"/>
      <c r="BX165"/>
      <c r="CB165" s="288"/>
      <c r="CF165"/>
      <c r="CG165"/>
      <c r="CH165"/>
      <c r="CI165"/>
      <c r="CJ165"/>
      <c r="CK165"/>
      <c r="CL165"/>
      <c r="CM165"/>
      <c r="CR165" s="288"/>
      <c r="DI165" s="167" t="s">
        <v>283</v>
      </c>
      <c r="DJ165" s="358"/>
      <c r="DK165" s="358"/>
      <c r="DL165" s="359">
        <f>+P180+AF180+AV180+BL180+CB180+CR180</f>
        <v>9550145.4331661183</v>
      </c>
      <c r="DN165"/>
      <c r="DO165"/>
    </row>
    <row r="166" spans="1:119">
      <c r="A166" s="285">
        <v>3.1</v>
      </c>
      <c r="B166" s="284" t="s">
        <v>229</v>
      </c>
      <c r="C166"/>
      <c r="D166"/>
      <c r="E166"/>
      <c r="F166"/>
      <c r="G166"/>
      <c r="H166"/>
      <c r="I166"/>
      <c r="J166"/>
      <c r="K166"/>
      <c r="P166" s="288">
        <f>+P95</f>
        <v>120568253.21240132</v>
      </c>
      <c r="T166"/>
      <c r="U166"/>
      <c r="V166"/>
      <c r="W166"/>
      <c r="X166"/>
      <c r="Y166"/>
      <c r="Z166"/>
      <c r="AA166"/>
      <c r="AF166" s="288">
        <f>+AF95</f>
        <v>150242540.05572951</v>
      </c>
      <c r="AJ166"/>
      <c r="AK166"/>
      <c r="AL166"/>
      <c r="AM166"/>
      <c r="AN166"/>
      <c r="AO166"/>
      <c r="AP166"/>
      <c r="AQ166"/>
      <c r="AV166" s="288">
        <f>+AV95</f>
        <v>48759974.649757937</v>
      </c>
      <c r="AZ166"/>
      <c r="BA166"/>
      <c r="BB166"/>
      <c r="BC166"/>
      <c r="BD166"/>
      <c r="BE166"/>
      <c r="BF166"/>
      <c r="BG166"/>
      <c r="BL166" s="288">
        <f>+BL95</f>
        <v>111188293.95059831</v>
      </c>
      <c r="BP166"/>
      <c r="BQ166"/>
      <c r="BR166"/>
      <c r="BS166"/>
      <c r="BT166"/>
      <c r="BU166"/>
      <c r="BV166"/>
      <c r="BW166"/>
      <c r="BX166"/>
      <c r="CB166" s="288">
        <f>+CB95</f>
        <v>55291534.043359026</v>
      </c>
      <c r="CF166"/>
      <c r="CG166"/>
      <c r="CH166"/>
      <c r="CI166"/>
      <c r="CJ166"/>
      <c r="CK166"/>
      <c r="CL166"/>
      <c r="CM166"/>
      <c r="CR166" s="288">
        <f>+CR95</f>
        <v>97465000.873755276</v>
      </c>
      <c r="DN166"/>
      <c r="DO166"/>
    </row>
    <row r="167" spans="1:119" ht="15">
      <c r="A167" s="285">
        <f>+A166+0.1</f>
        <v>3.2</v>
      </c>
      <c r="B167" s="284" t="s">
        <v>230</v>
      </c>
      <c r="C167"/>
      <c r="D167"/>
      <c r="E167"/>
      <c r="F167"/>
      <c r="G167"/>
      <c r="H167"/>
      <c r="I167"/>
      <c r="J167"/>
      <c r="K167"/>
      <c r="P167" s="287">
        <v>0</v>
      </c>
      <c r="T167"/>
      <c r="U167"/>
      <c r="V167"/>
      <c r="W167"/>
      <c r="X167"/>
      <c r="Y167"/>
      <c r="Z167"/>
      <c r="AA167"/>
      <c r="AF167" s="287">
        <v>0</v>
      </c>
      <c r="AJ167"/>
      <c r="AK167"/>
      <c r="AL167"/>
      <c r="AM167"/>
      <c r="AN167"/>
      <c r="AO167"/>
      <c r="AP167"/>
      <c r="AQ167"/>
      <c r="AV167" s="287">
        <v>0</v>
      </c>
      <c r="AZ167"/>
      <c r="BA167"/>
      <c r="BB167"/>
      <c r="BC167"/>
      <c r="BD167"/>
      <c r="BE167"/>
      <c r="BF167"/>
      <c r="BG167"/>
      <c r="BL167" s="287">
        <v>0</v>
      </c>
      <c r="BP167"/>
      <c r="BQ167"/>
      <c r="BR167"/>
      <c r="BS167"/>
      <c r="BT167"/>
      <c r="BU167"/>
      <c r="BV167"/>
      <c r="BW167"/>
      <c r="BX167"/>
      <c r="CB167" s="287">
        <v>0</v>
      </c>
      <c r="CF167"/>
      <c r="CG167"/>
      <c r="CH167"/>
      <c r="CI167"/>
      <c r="CJ167"/>
      <c r="CK167"/>
      <c r="CL167"/>
      <c r="CM167"/>
      <c r="CR167" s="287">
        <v>0</v>
      </c>
      <c r="DN167"/>
      <c r="DO167"/>
    </row>
    <row r="168" spans="1:119">
      <c r="A168" s="285">
        <f>+A167+0.1</f>
        <v>3.3000000000000003</v>
      </c>
      <c r="B168" s="284" t="s">
        <v>231</v>
      </c>
      <c r="C168"/>
      <c r="D168"/>
      <c r="E168"/>
      <c r="F168"/>
      <c r="G168"/>
      <c r="H168"/>
      <c r="I168"/>
      <c r="J168"/>
      <c r="K168"/>
      <c r="P168" s="288">
        <f>+P166+P167</f>
        <v>120568253.21240132</v>
      </c>
      <c r="T168"/>
      <c r="U168"/>
      <c r="V168"/>
      <c r="W168"/>
      <c r="X168"/>
      <c r="Y168"/>
      <c r="Z168"/>
      <c r="AA168"/>
      <c r="AF168" s="288">
        <f>+AF166+AF167</f>
        <v>150242540.05572951</v>
      </c>
      <c r="AJ168"/>
      <c r="AK168"/>
      <c r="AL168"/>
      <c r="AM168"/>
      <c r="AN168"/>
      <c r="AO168"/>
      <c r="AP168"/>
      <c r="AQ168"/>
      <c r="AV168" s="288">
        <f>+AV166+AV167</f>
        <v>48759974.649757937</v>
      </c>
      <c r="AZ168"/>
      <c r="BA168"/>
      <c r="BB168"/>
      <c r="BC168"/>
      <c r="BD168"/>
      <c r="BE168"/>
      <c r="BF168"/>
      <c r="BG168"/>
      <c r="BL168" s="288">
        <f>+BL166+BL167</f>
        <v>111188293.95059831</v>
      </c>
      <c r="BP168"/>
      <c r="BQ168"/>
      <c r="BR168"/>
      <c r="BS168"/>
      <c r="BT168"/>
      <c r="BU168"/>
      <c r="BV168"/>
      <c r="BW168"/>
      <c r="BX168"/>
      <c r="CB168" s="288">
        <f>+CB166+CB167</f>
        <v>55291534.043359026</v>
      </c>
      <c r="CF168"/>
      <c r="CG168"/>
      <c r="CH168"/>
      <c r="CI168"/>
      <c r="CJ168"/>
      <c r="CK168"/>
      <c r="CL168"/>
      <c r="CM168"/>
      <c r="CR168" s="288">
        <f>+CR166+CR167</f>
        <v>97465000.873755276</v>
      </c>
      <c r="DN168"/>
      <c r="DO168"/>
    </row>
    <row r="169" spans="1:119">
      <c r="A169" s="285"/>
      <c r="B169" s="284"/>
      <c r="C169"/>
      <c r="D169"/>
      <c r="E169"/>
      <c r="F169"/>
      <c r="G169"/>
      <c r="H169"/>
      <c r="I169"/>
      <c r="J169"/>
      <c r="K169"/>
      <c r="L169" s="320"/>
      <c r="P169" s="288"/>
      <c r="T169"/>
      <c r="U169"/>
      <c r="V169"/>
      <c r="W169"/>
      <c r="X169"/>
      <c r="Y169"/>
      <c r="Z169"/>
      <c r="AA169"/>
      <c r="AF169" s="288"/>
      <c r="AJ169"/>
      <c r="AK169"/>
      <c r="AL169"/>
      <c r="AM169"/>
      <c r="AN169"/>
      <c r="AO169"/>
      <c r="AP169"/>
      <c r="AQ169"/>
      <c r="AV169" s="288"/>
      <c r="AZ169"/>
      <c r="BA169"/>
      <c r="BB169"/>
      <c r="BC169"/>
      <c r="BD169"/>
      <c r="BE169"/>
      <c r="BF169"/>
      <c r="BG169"/>
      <c r="BL169" s="288"/>
      <c r="BP169"/>
      <c r="BQ169"/>
      <c r="BR169"/>
      <c r="BS169"/>
      <c r="BT169"/>
      <c r="BU169"/>
      <c r="BV169"/>
      <c r="BW169"/>
      <c r="BX169"/>
      <c r="CB169" s="288"/>
      <c r="CF169"/>
      <c r="CG169"/>
      <c r="CH169"/>
      <c r="CI169"/>
      <c r="CJ169"/>
      <c r="CK169"/>
      <c r="CL169"/>
      <c r="CM169"/>
      <c r="CR169" s="288"/>
      <c r="DN169"/>
      <c r="DO169"/>
    </row>
    <row r="170" spans="1:119">
      <c r="A170" s="285" t="s">
        <v>232</v>
      </c>
      <c r="B170" s="284"/>
      <c r="C170"/>
      <c r="D170"/>
      <c r="E170"/>
      <c r="F170"/>
      <c r="G170"/>
      <c r="H170"/>
      <c r="I170"/>
      <c r="J170"/>
      <c r="K170"/>
      <c r="P170" s="288"/>
      <c r="T170"/>
      <c r="U170"/>
      <c r="V170"/>
      <c r="W170"/>
      <c r="X170"/>
      <c r="Y170"/>
      <c r="Z170"/>
      <c r="AA170"/>
      <c r="AF170" s="288"/>
      <c r="AJ170"/>
      <c r="AK170"/>
      <c r="AL170"/>
      <c r="AM170"/>
      <c r="AN170"/>
      <c r="AO170"/>
      <c r="AP170"/>
      <c r="AQ170"/>
      <c r="AV170" s="288"/>
      <c r="AZ170"/>
      <c r="BA170"/>
      <c r="BB170"/>
      <c r="BC170"/>
      <c r="BD170"/>
      <c r="BE170"/>
      <c r="BF170"/>
      <c r="BG170"/>
      <c r="BL170" s="288"/>
      <c r="BP170"/>
      <c r="BQ170"/>
      <c r="BR170"/>
      <c r="BS170"/>
      <c r="BT170"/>
      <c r="BU170"/>
      <c r="BV170"/>
      <c r="BW170"/>
      <c r="BX170"/>
      <c r="CB170" s="288"/>
      <c r="CF170"/>
      <c r="CG170"/>
      <c r="CH170"/>
      <c r="CI170"/>
      <c r="CJ170"/>
      <c r="CK170"/>
      <c r="CL170"/>
      <c r="CM170"/>
      <c r="CR170" s="288"/>
      <c r="DN170"/>
      <c r="DO170"/>
    </row>
    <row r="171" spans="1:119">
      <c r="A171" s="285">
        <v>4.0999999999999996</v>
      </c>
      <c r="B171" s="284" t="s">
        <v>233</v>
      </c>
      <c r="C171"/>
      <c r="D171"/>
      <c r="E171"/>
      <c r="F171"/>
      <c r="G171"/>
      <c r="H171"/>
      <c r="I171"/>
      <c r="J171"/>
      <c r="K171"/>
      <c r="P171" s="291">
        <f>+P158-P163-P168</f>
        <v>19019627.320000246</v>
      </c>
      <c r="T171"/>
      <c r="U171"/>
      <c r="V171"/>
      <c r="W171"/>
      <c r="X171"/>
      <c r="Y171"/>
      <c r="Z171"/>
      <c r="AA171"/>
      <c r="AF171" s="291">
        <f>+AF158-AF163-AF168</f>
        <v>61837746.228315711</v>
      </c>
      <c r="AJ171"/>
      <c r="AK171"/>
      <c r="AL171"/>
      <c r="AM171"/>
      <c r="AN171"/>
      <c r="AO171"/>
      <c r="AP171"/>
      <c r="AQ171"/>
      <c r="AV171" s="291">
        <f>+AV158-AV163-AV168</f>
        <v>31230959.82629697</v>
      </c>
      <c r="AZ171"/>
      <c r="BA171"/>
      <c r="BB171"/>
      <c r="BC171"/>
      <c r="BD171"/>
      <c r="BE171"/>
      <c r="BF171"/>
      <c r="BG171"/>
      <c r="BL171" s="291">
        <f>+BL158-BL163-BL168</f>
        <v>-2812515.002136305</v>
      </c>
      <c r="BP171"/>
      <c r="BQ171"/>
      <c r="BR171"/>
      <c r="BS171"/>
      <c r="BT171"/>
      <c r="BU171"/>
      <c r="BV171"/>
      <c r="BW171"/>
      <c r="BX171"/>
      <c r="CB171" s="291">
        <f>+CB158-CB163-CB168</f>
        <v>42600879.382148281</v>
      </c>
      <c r="CF171"/>
      <c r="CG171"/>
      <c r="CH171"/>
      <c r="CI171"/>
      <c r="CJ171"/>
      <c r="CK171"/>
      <c r="CL171"/>
      <c r="CM171"/>
      <c r="CR171" s="291">
        <f>+CR158-CR163-CR168</f>
        <v>-14154991.283873379</v>
      </c>
      <c r="DN171"/>
      <c r="DO171"/>
    </row>
    <row r="172" spans="1:119">
      <c r="A172" s="285">
        <f>+A171+0.1</f>
        <v>4.1999999999999993</v>
      </c>
      <c r="B172" s="284" t="s">
        <v>234</v>
      </c>
      <c r="C172"/>
      <c r="D172"/>
      <c r="E172"/>
      <c r="F172"/>
      <c r="G172"/>
      <c r="H172"/>
      <c r="I172"/>
      <c r="J172"/>
      <c r="K172"/>
      <c r="P172" s="288">
        <f>-P152</f>
        <v>0</v>
      </c>
      <c r="T172"/>
      <c r="U172"/>
      <c r="V172"/>
      <c r="W172"/>
      <c r="X172"/>
      <c r="Y172"/>
      <c r="Z172"/>
      <c r="AA172"/>
      <c r="AF172" s="288">
        <f>-AF152</f>
        <v>0</v>
      </c>
      <c r="AJ172"/>
      <c r="AK172"/>
      <c r="AL172"/>
      <c r="AM172"/>
      <c r="AN172"/>
      <c r="AO172"/>
      <c r="AP172"/>
      <c r="AQ172"/>
      <c r="AV172" s="288">
        <f>-AV152</f>
        <v>0</v>
      </c>
      <c r="AZ172"/>
      <c r="BA172"/>
      <c r="BB172"/>
      <c r="BC172"/>
      <c r="BD172"/>
      <c r="BE172"/>
      <c r="BF172"/>
      <c r="BG172"/>
      <c r="BL172" s="288">
        <f>-BL152</f>
        <v>0</v>
      </c>
      <c r="BP172"/>
      <c r="BQ172"/>
      <c r="BR172"/>
      <c r="BS172"/>
      <c r="BT172"/>
      <c r="BU172"/>
      <c r="BV172"/>
      <c r="BW172"/>
      <c r="BX172"/>
      <c r="CB172" s="288">
        <f>-CB152</f>
        <v>0</v>
      </c>
      <c r="CF172"/>
      <c r="CG172"/>
      <c r="CH172"/>
      <c r="CI172"/>
      <c r="CJ172"/>
      <c r="CK172"/>
      <c r="CL172"/>
      <c r="CM172"/>
      <c r="CR172" s="288">
        <f>-CR152</f>
        <v>0</v>
      </c>
      <c r="DN172"/>
      <c r="DO172"/>
    </row>
    <row r="173" spans="1:119" ht="13.5" thickBot="1">
      <c r="A173" s="285">
        <f>+A172+0.1</f>
        <v>4.2999999999999989</v>
      </c>
      <c r="B173" s="284" t="s">
        <v>235</v>
      </c>
      <c r="C173"/>
      <c r="D173"/>
      <c r="E173"/>
      <c r="F173"/>
      <c r="G173"/>
      <c r="H173"/>
      <c r="I173"/>
      <c r="J173"/>
      <c r="K173"/>
      <c r="P173" s="288">
        <f>SUM(P171+P172)</f>
        <v>19019627.320000246</v>
      </c>
      <c r="T173"/>
      <c r="U173"/>
      <c r="V173"/>
      <c r="W173"/>
      <c r="X173"/>
      <c r="Y173"/>
      <c r="Z173"/>
      <c r="AA173"/>
      <c r="AF173" s="288">
        <f>SUM(AF171+AF172)</f>
        <v>61837746.228315711</v>
      </c>
      <c r="AJ173"/>
      <c r="AK173"/>
      <c r="AL173"/>
      <c r="AM173"/>
      <c r="AN173"/>
      <c r="AO173"/>
      <c r="AP173"/>
      <c r="AQ173"/>
      <c r="AV173" s="288">
        <f>SUM(AV171+AV172)</f>
        <v>31230959.82629697</v>
      </c>
      <c r="AZ173"/>
      <c r="BA173"/>
      <c r="BB173"/>
      <c r="BC173"/>
      <c r="BD173"/>
      <c r="BE173"/>
      <c r="BF173"/>
      <c r="BG173"/>
      <c r="BL173" s="288">
        <f>SUM(BL171+BL172)</f>
        <v>-2812515.002136305</v>
      </c>
      <c r="BP173"/>
      <c r="BQ173"/>
      <c r="BR173"/>
      <c r="BS173"/>
      <c r="BT173"/>
      <c r="BU173"/>
      <c r="BV173"/>
      <c r="BW173"/>
      <c r="BX173"/>
      <c r="CB173" s="288">
        <f>SUM(CB171+CB172)</f>
        <v>42600879.382148281</v>
      </c>
      <c r="CF173"/>
      <c r="CG173"/>
      <c r="CH173"/>
      <c r="CI173"/>
      <c r="CJ173"/>
      <c r="CK173"/>
      <c r="CL173"/>
      <c r="CM173"/>
      <c r="CR173" s="288">
        <f>SUM(CR171+CR172)</f>
        <v>-14154991.283873379</v>
      </c>
      <c r="DN173"/>
      <c r="DO173"/>
    </row>
    <row r="174" spans="1:119" ht="14.25" thickTop="1" thickBot="1">
      <c r="A174" s="285">
        <f>+A173+0.1</f>
        <v>4.3999999999999986</v>
      </c>
      <c r="B174" s="284" t="s">
        <v>236</v>
      </c>
      <c r="C174"/>
      <c r="D174"/>
      <c r="E174"/>
      <c r="F174"/>
      <c r="G174"/>
      <c r="H174"/>
      <c r="I174"/>
      <c r="J174"/>
      <c r="K174"/>
      <c r="P174" s="292">
        <f>+P173/MAX(P158,1)</f>
        <v>1.1926828825995231E-2</v>
      </c>
      <c r="T174"/>
      <c r="U174"/>
      <c r="V174"/>
      <c r="W174"/>
      <c r="X174"/>
      <c r="Y174"/>
      <c r="Z174"/>
      <c r="AA174"/>
      <c r="AF174" s="292">
        <f>+AF173/MAX(AF158,1)</f>
        <v>2.1200135902944998E-2</v>
      </c>
      <c r="AJ174"/>
      <c r="AK174"/>
      <c r="AL174"/>
      <c r="AM174"/>
      <c r="AN174"/>
      <c r="AO174"/>
      <c r="AP174"/>
      <c r="AQ174"/>
      <c r="AV174" s="292">
        <f>+AV173/MAX(AV158,1)</f>
        <v>4.11837562099217E-2</v>
      </c>
      <c r="AZ174"/>
      <c r="BA174"/>
      <c r="BB174"/>
      <c r="BC174"/>
      <c r="BD174"/>
      <c r="BE174"/>
      <c r="BF174"/>
      <c r="BG174"/>
      <c r="BL174" s="292">
        <f>+BL173/MAX(BL158,1)</f>
        <v>-1.61625605136581E-3</v>
      </c>
      <c r="BP174"/>
      <c r="BQ174"/>
      <c r="BR174"/>
      <c r="BS174"/>
      <c r="BT174"/>
      <c r="BU174"/>
      <c r="BV174"/>
      <c r="BW174"/>
      <c r="BX174"/>
      <c r="CB174" s="292">
        <f>+CB173/MAX(CB158,1)</f>
        <v>3.9961316383101547E-2</v>
      </c>
      <c r="CF174"/>
      <c r="CG174"/>
      <c r="CH174"/>
      <c r="CI174"/>
      <c r="CJ174"/>
      <c r="CK174"/>
      <c r="CL174"/>
      <c r="CM174"/>
      <c r="CR174" s="292">
        <f>+CR173/MAX(CR158,1)</f>
        <v>-8.4846900949083395E-3</v>
      </c>
      <c r="DN174"/>
      <c r="DO174"/>
    </row>
    <row r="175" spans="1:119" ht="13.5" thickTop="1">
      <c r="A175" s="285"/>
      <c r="B175" s="284"/>
      <c r="C175"/>
      <c r="D175"/>
      <c r="E175"/>
      <c r="F175"/>
      <c r="G175"/>
      <c r="H175"/>
      <c r="I175"/>
      <c r="J175"/>
      <c r="K175"/>
      <c r="P175" s="293"/>
      <c r="T175"/>
      <c r="U175"/>
      <c r="V175"/>
      <c r="W175"/>
      <c r="X175"/>
      <c r="Y175"/>
      <c r="Z175"/>
      <c r="AA175"/>
      <c r="AF175" s="293"/>
      <c r="AJ175"/>
      <c r="AK175"/>
      <c r="AL175"/>
      <c r="AM175"/>
      <c r="AN175"/>
      <c r="AO175"/>
      <c r="AP175"/>
      <c r="AQ175"/>
      <c r="AV175" s="293"/>
      <c r="AZ175"/>
      <c r="BA175"/>
      <c r="BB175"/>
      <c r="BC175"/>
      <c r="BD175"/>
      <c r="BE175"/>
      <c r="BF175"/>
      <c r="BG175"/>
      <c r="BL175" s="293"/>
      <c r="BP175"/>
      <c r="BQ175"/>
      <c r="BR175"/>
      <c r="BS175"/>
      <c r="BT175"/>
      <c r="BU175"/>
      <c r="BV175"/>
      <c r="BW175"/>
      <c r="BX175"/>
      <c r="CB175" s="293"/>
      <c r="CF175"/>
      <c r="CG175"/>
      <c r="CH175"/>
      <c r="CI175"/>
      <c r="CJ175"/>
      <c r="CK175"/>
      <c r="CL175"/>
      <c r="CM175"/>
      <c r="CR175" s="293"/>
      <c r="DN175"/>
      <c r="DO175"/>
    </row>
    <row r="176" spans="1:119">
      <c r="A176" s="285" t="s">
        <v>237</v>
      </c>
      <c r="B176" s="284"/>
      <c r="C176"/>
      <c r="D176"/>
      <c r="E176"/>
      <c r="F176"/>
      <c r="G176"/>
      <c r="H176"/>
      <c r="I176"/>
      <c r="J176"/>
      <c r="K176"/>
      <c r="P176" s="294"/>
      <c r="T176"/>
      <c r="U176"/>
      <c r="V176"/>
      <c r="W176"/>
      <c r="X176"/>
      <c r="Y176"/>
      <c r="Z176"/>
      <c r="AA176"/>
      <c r="AF176" s="294"/>
      <c r="AJ176"/>
      <c r="AK176"/>
      <c r="AL176"/>
      <c r="AM176"/>
      <c r="AN176"/>
      <c r="AO176"/>
      <c r="AP176"/>
      <c r="AQ176"/>
      <c r="AV176" s="294"/>
      <c r="AZ176"/>
      <c r="BA176"/>
      <c r="BB176"/>
      <c r="BC176"/>
      <c r="BD176"/>
      <c r="BE176"/>
      <c r="BF176"/>
      <c r="BG176"/>
      <c r="BL176" s="294"/>
      <c r="BP176"/>
      <c r="BQ176"/>
      <c r="BR176"/>
      <c r="BS176"/>
      <c r="BT176"/>
      <c r="BU176"/>
      <c r="BV176"/>
      <c r="BW176"/>
      <c r="BX176"/>
      <c r="CB176" s="294"/>
      <c r="CF176"/>
      <c r="CG176"/>
      <c r="CH176"/>
      <c r="CI176"/>
      <c r="CJ176"/>
      <c r="CK176"/>
      <c r="CL176"/>
      <c r="CM176"/>
      <c r="CR176" s="294"/>
      <c r="DN176"/>
      <c r="DO176"/>
    </row>
    <row r="177" spans="1:119">
      <c r="A177" s="285">
        <v>4.0999999999999996</v>
      </c>
      <c r="B177" s="284" t="s">
        <v>238</v>
      </c>
      <c r="C177"/>
      <c r="D177"/>
      <c r="E177"/>
      <c r="F177"/>
      <c r="G177"/>
      <c r="H177"/>
      <c r="I177"/>
      <c r="J177"/>
      <c r="K177"/>
      <c r="P177" s="295" t="str">
        <f>IF(P139&gt;119999,"Y","N")</f>
        <v>Y</v>
      </c>
      <c r="T177"/>
      <c r="U177"/>
      <c r="V177"/>
      <c r="W177"/>
      <c r="X177"/>
      <c r="Y177"/>
      <c r="Z177"/>
      <c r="AA177"/>
      <c r="AF177" s="295" t="str">
        <f>IF(AF139&gt;119999,"Y","N")</f>
        <v>Y</v>
      </c>
      <c r="AJ177"/>
      <c r="AK177"/>
      <c r="AL177"/>
      <c r="AM177"/>
      <c r="AN177"/>
      <c r="AO177"/>
      <c r="AP177"/>
      <c r="AQ177"/>
      <c r="AV177" s="295" t="str">
        <f>IF(AV139&gt;119999,"Y","N")</f>
        <v>Y</v>
      </c>
      <c r="AZ177"/>
      <c r="BA177"/>
      <c r="BB177"/>
      <c r="BC177"/>
      <c r="BD177"/>
      <c r="BE177"/>
      <c r="BF177"/>
      <c r="BG177"/>
      <c r="BL177" s="295" t="str">
        <f>IF(BL139&gt;119999,"Y","N")</f>
        <v>Y</v>
      </c>
      <c r="BP177"/>
      <c r="BQ177"/>
      <c r="BR177"/>
      <c r="BS177"/>
      <c r="BT177"/>
      <c r="BU177"/>
      <c r="BV177"/>
      <c r="BW177"/>
      <c r="BX177"/>
      <c r="CB177" s="295" t="str">
        <f>IF(CB139&gt;119999,"Y","N")</f>
        <v>Y</v>
      </c>
      <c r="CF177"/>
      <c r="CG177"/>
      <c r="CH177"/>
      <c r="CI177"/>
      <c r="CJ177"/>
      <c r="CK177"/>
      <c r="CL177"/>
      <c r="CM177"/>
      <c r="CR177" s="295" t="str">
        <f>IF(CR139&gt;119999,"Y","N")</f>
        <v>Y</v>
      </c>
      <c r="DN177"/>
      <c r="DO177"/>
    </row>
    <row r="178" spans="1:119">
      <c r="A178" s="285">
        <f>+A177+0.1</f>
        <v>4.1999999999999993</v>
      </c>
      <c r="B178" s="284" t="s">
        <v>239</v>
      </c>
      <c r="C178"/>
      <c r="D178"/>
      <c r="E178"/>
      <c r="F178"/>
      <c r="G178"/>
      <c r="H178"/>
      <c r="I178"/>
      <c r="J178"/>
      <c r="K178"/>
      <c r="P178" s="295" t="s">
        <v>240</v>
      </c>
      <c r="T178"/>
      <c r="U178"/>
      <c r="V178"/>
      <c r="W178"/>
      <c r="X178"/>
      <c r="Y178"/>
      <c r="Z178"/>
      <c r="AA178"/>
      <c r="AF178" s="295" t="s">
        <v>240</v>
      </c>
      <c r="AJ178"/>
      <c r="AK178"/>
      <c r="AL178"/>
      <c r="AM178"/>
      <c r="AN178"/>
      <c r="AO178"/>
      <c r="AP178"/>
      <c r="AQ178"/>
      <c r="AV178" s="295" t="s">
        <v>240</v>
      </c>
      <c r="AZ178"/>
      <c r="BA178"/>
      <c r="BB178"/>
      <c r="BC178"/>
      <c r="BD178"/>
      <c r="BE178"/>
      <c r="BF178"/>
      <c r="BG178"/>
      <c r="BL178" s="295" t="s">
        <v>240</v>
      </c>
      <c r="BP178"/>
      <c r="BQ178"/>
      <c r="BR178"/>
      <c r="BS178"/>
      <c r="BT178"/>
      <c r="BU178"/>
      <c r="BV178"/>
      <c r="BW178"/>
      <c r="BX178"/>
      <c r="CB178" s="295" t="s">
        <v>240</v>
      </c>
      <c r="CF178"/>
      <c r="CG178"/>
      <c r="CH178"/>
      <c r="CI178"/>
      <c r="CJ178"/>
      <c r="CK178"/>
      <c r="CL178"/>
      <c r="CM178"/>
      <c r="CR178" s="295" t="s">
        <v>240</v>
      </c>
      <c r="DN178"/>
      <c r="DO178"/>
    </row>
    <row r="179" spans="1:119">
      <c r="A179" s="285">
        <f>+A178+0.1</f>
        <v>4.2999999999999989</v>
      </c>
      <c r="B179" s="284" t="s">
        <v>241</v>
      </c>
      <c r="C179"/>
      <c r="D179"/>
      <c r="E179"/>
      <c r="F179"/>
      <c r="G179"/>
      <c r="H179"/>
      <c r="I179"/>
      <c r="J179"/>
      <c r="K179"/>
      <c r="P179" s="296" t="b">
        <f>IF(AND(P177="Y",P178="Y"), IF(AND(P174&gt;0.03, P174&lt;=0.1),((P174-0.03)*0.5), IF(P174&gt;0.1,((P174-0.03)*0.5)+((P174-0.1)*0.5))), "N/A")</f>
        <v>0</v>
      </c>
      <c r="T179"/>
      <c r="U179"/>
      <c r="V179"/>
      <c r="W179"/>
      <c r="X179"/>
      <c r="Y179"/>
      <c r="Z179"/>
      <c r="AA179"/>
      <c r="AF179" s="296" t="b">
        <f>IF(AND(AF177="Y",AF178="Y"), IF(AND(AF174&gt;0.03, AF174&lt;=0.1),((AF174-0.03)*0.5), IF(AF174&gt;0.1,((AF174-0.03)*0.5)+((AF174-0.1)*0.5))), "N/A")</f>
        <v>0</v>
      </c>
      <c r="AJ179"/>
      <c r="AK179"/>
      <c r="AL179"/>
      <c r="AM179"/>
      <c r="AN179"/>
      <c r="AO179"/>
      <c r="AP179"/>
      <c r="AQ179"/>
      <c r="AV179" s="296">
        <f>IF(AND(AV177="Y",AV178="Y"), IF(AND(AV174&gt;0.03, AV174&lt;=0.1),((AV174-0.03)*0.5), IF(AV174&gt;0.1,((AV174-0.03)*0.5)+((AV174-0.1)*0.5))), "N/A")</f>
        <v>5.5918781049608506E-3</v>
      </c>
      <c r="AZ179"/>
      <c r="BA179"/>
      <c r="BB179"/>
      <c r="BC179"/>
      <c r="BD179"/>
      <c r="BE179"/>
      <c r="BF179"/>
      <c r="BG179"/>
      <c r="BL179" s="296" t="b">
        <f>IF(AND(BL177="Y",BL178="Y"), IF(AND(BL174&gt;0.03, BL174&lt;=0.1),((BL174-0.03)*0.5), IF(BL174&gt;0.1,((BL174-0.03)*0.5)+((BL174-0.1)*0.5))), "N/A")</f>
        <v>0</v>
      </c>
      <c r="BP179"/>
      <c r="BQ179"/>
      <c r="BR179"/>
      <c r="BS179"/>
      <c r="BT179"/>
      <c r="BU179"/>
      <c r="BV179"/>
      <c r="BW179"/>
      <c r="BX179"/>
      <c r="CB179" s="296">
        <f>IF(AND(CB177="Y",CB178="Y"), IF(AND(CB174&gt;0.03, CB174&lt;=0.1),((CB174-0.03)*0.5), IF(CB174&gt;0.1,((CB174-0.03)*0.5)+((CB174-0.1)*0.5))), "N/A")</f>
        <v>4.9806581915507742E-3</v>
      </c>
      <c r="CF179"/>
      <c r="CG179"/>
      <c r="CH179"/>
      <c r="CI179"/>
      <c r="CJ179"/>
      <c r="CK179"/>
      <c r="CL179"/>
      <c r="CM179"/>
      <c r="CR179" s="296" t="b">
        <f>IF(AND(CR177="Y",CR178="Y"), IF(AND(CR174&gt;0.03, CR174&lt;=0.1),((CR174-0.03)*0.5), IF(CR174&gt;0.1,((CR174-0.03)*0.5)+((CR174-0.1)*0.5))), "N/A")</f>
        <v>0</v>
      </c>
      <c r="DN179"/>
      <c r="DO179"/>
    </row>
    <row r="180" spans="1:119" ht="13.5" thickBot="1">
      <c r="A180" s="285">
        <f>+A179+0.1</f>
        <v>4.3999999999999986</v>
      </c>
      <c r="B180" s="284" t="s">
        <v>242</v>
      </c>
      <c r="C180"/>
      <c r="D180"/>
      <c r="E180"/>
      <c r="F180"/>
      <c r="G180"/>
      <c r="H180"/>
      <c r="I180"/>
      <c r="J180"/>
      <c r="K180"/>
      <c r="P180" s="297">
        <f>IFERROR(P179*P158, "N/A")</f>
        <v>0</v>
      </c>
      <c r="T180"/>
      <c r="U180"/>
      <c r="V180"/>
      <c r="W180"/>
      <c r="X180"/>
      <c r="Y180"/>
      <c r="Z180"/>
      <c r="AA180"/>
      <c r="AF180" s="297">
        <f>IFERROR(AF179*AF158, "N/A")</f>
        <v>0</v>
      </c>
      <c r="AJ180"/>
      <c r="AK180"/>
      <c r="AL180"/>
      <c r="AM180"/>
      <c r="AN180"/>
      <c r="AO180"/>
      <c r="AP180"/>
      <c r="AQ180"/>
      <c r="AV180" s="297">
        <f>IFERROR(AV179*AV158, "N/A")</f>
        <v>4240500.0544245886</v>
      </c>
      <c r="AZ180"/>
      <c r="BA180"/>
      <c r="BB180"/>
      <c r="BC180"/>
      <c r="BD180"/>
      <c r="BE180"/>
      <c r="BF180"/>
      <c r="BG180"/>
      <c r="BL180" s="297">
        <f>IFERROR(BL179*BL158, "N/A")</f>
        <v>0</v>
      </c>
      <c r="BP180"/>
      <c r="BQ180"/>
      <c r="BR180"/>
      <c r="BS180"/>
      <c r="BT180"/>
      <c r="BU180"/>
      <c r="BV180"/>
      <c r="BW180"/>
      <c r="BX180"/>
      <c r="CB180" s="297">
        <f>IFERROR(CB179*CB158, "N/A")</f>
        <v>5309645.3787415298</v>
      </c>
      <c r="CF180"/>
      <c r="CG180"/>
      <c r="CH180"/>
      <c r="CI180"/>
      <c r="CJ180"/>
      <c r="CK180"/>
      <c r="CL180"/>
      <c r="CM180"/>
      <c r="CR180" s="297">
        <f>IFERROR(CR179*CR158, "N/A")</f>
        <v>0</v>
      </c>
      <c r="DN180"/>
    </row>
    <row r="181" spans="1:119" ht="13.5" thickTop="1">
      <c r="C181"/>
      <c r="AJ181"/>
      <c r="AK181"/>
      <c r="AL181"/>
      <c r="AM181"/>
      <c r="AN181"/>
      <c r="AO181"/>
      <c r="AP181"/>
      <c r="AQ181"/>
      <c r="CF181"/>
      <c r="CG181"/>
      <c r="CH181"/>
      <c r="CI181"/>
      <c r="CJ181"/>
      <c r="CK181"/>
      <c r="CL181"/>
      <c r="CM181"/>
      <c r="DN181"/>
    </row>
    <row r="182" spans="1:119">
      <c r="C182"/>
      <c r="CF182"/>
      <c r="CG182"/>
      <c r="CH182"/>
      <c r="CI182"/>
      <c r="CJ182"/>
      <c r="CK182"/>
      <c r="CL182"/>
      <c r="CM182"/>
      <c r="DN182"/>
    </row>
    <row r="183" spans="1:119">
      <c r="C183"/>
      <c r="CF183"/>
      <c r="CG183"/>
      <c r="CH183"/>
      <c r="CI183"/>
      <c r="CJ183"/>
      <c r="CK183"/>
      <c r="CL183"/>
      <c r="CM183"/>
      <c r="DN183"/>
    </row>
    <row r="184" spans="1:119" ht="14.25">
      <c r="A184" s="298" t="s">
        <v>243</v>
      </c>
      <c r="B184" s="299"/>
      <c r="C184"/>
      <c r="D184" s="299"/>
      <c r="E184" s="299"/>
      <c r="F184" s="299"/>
      <c r="G184" s="300"/>
      <c r="H184" s="300"/>
      <c r="I184" s="300"/>
      <c r="J184"/>
      <c r="CF184"/>
      <c r="CG184"/>
      <c r="CH184"/>
      <c r="CI184"/>
      <c r="CJ184"/>
      <c r="CK184"/>
      <c r="CL184"/>
      <c r="CM184"/>
      <c r="DN184"/>
    </row>
    <row r="185" spans="1:119" ht="14.25">
      <c r="A185" s="301"/>
      <c r="B185" s="299"/>
      <c r="C185"/>
      <c r="D185" s="299"/>
      <c r="E185" s="299"/>
      <c r="F185" s="300"/>
      <c r="G185" s="299"/>
      <c r="H185" s="300"/>
      <c r="I185" s="300"/>
      <c r="J185"/>
      <c r="DN185"/>
    </row>
    <row r="186" spans="1:119" ht="14.25">
      <c r="A186" s="300"/>
      <c r="B186"/>
      <c r="C186"/>
      <c r="D186" s="302" t="s">
        <v>244</v>
      </c>
      <c r="E186" s="303"/>
      <c r="F186" s="300"/>
      <c r="G186" s="300"/>
      <c r="H186" s="300"/>
      <c r="I186" s="300"/>
      <c r="J186"/>
    </row>
    <row r="187" spans="1:119" ht="25.5">
      <c r="A187" s="300"/>
      <c r="B187"/>
      <c r="C187"/>
      <c r="D187" s="304" t="s">
        <v>245</v>
      </c>
      <c r="E187" s="305" t="s">
        <v>215</v>
      </c>
      <c r="F187"/>
      <c r="G187" s="306" t="s">
        <v>246</v>
      </c>
      <c r="H187" s="306"/>
      <c r="I187" s="306"/>
      <c r="J187" s="306"/>
    </row>
    <row r="188" spans="1:119" ht="14.25">
      <c r="A188" s="300"/>
      <c r="B188"/>
      <c r="C188"/>
      <c r="D188" s="307" t="s">
        <v>247</v>
      </c>
      <c r="E188" s="308" t="s">
        <v>248</v>
      </c>
      <c r="F188"/>
      <c r="G188" s="306">
        <v>0</v>
      </c>
      <c r="H188" s="309" t="s">
        <v>249</v>
      </c>
      <c r="I188" s="306"/>
      <c r="J188" s="306"/>
    </row>
    <row r="189" spans="1:119" ht="14.25">
      <c r="A189" s="300"/>
      <c r="B189"/>
      <c r="C189"/>
      <c r="D189" s="310">
        <v>5400</v>
      </c>
      <c r="E189" s="311">
        <v>8.4000000000000005E-2</v>
      </c>
      <c r="F189"/>
      <c r="G189" s="312">
        <f t="shared" ref="G189:H194" si="489">D189</f>
        <v>5400</v>
      </c>
      <c r="H189" s="309">
        <f t="shared" si="489"/>
        <v>8.4000000000000005E-2</v>
      </c>
      <c r="I189" s="313">
        <v>5.7000000000000002E-2</v>
      </c>
      <c r="J189" s="312">
        <v>12000</v>
      </c>
    </row>
    <row r="190" spans="1:119" ht="14.25">
      <c r="A190" s="300"/>
      <c r="B190"/>
      <c r="C190"/>
      <c r="D190" s="310">
        <v>12000</v>
      </c>
      <c r="E190" s="311">
        <v>5.7000000000000002E-2</v>
      </c>
      <c r="F190"/>
      <c r="G190" s="312">
        <f t="shared" si="489"/>
        <v>12000</v>
      </c>
      <c r="H190" s="309">
        <f t="shared" si="489"/>
        <v>5.7000000000000002E-2</v>
      </c>
      <c r="I190" s="313">
        <v>0.04</v>
      </c>
      <c r="J190" s="312">
        <v>24000</v>
      </c>
    </row>
    <row r="191" spans="1:119" ht="14.25">
      <c r="A191" s="300"/>
      <c r="B191"/>
      <c r="C191"/>
      <c r="D191" s="310">
        <v>24000</v>
      </c>
      <c r="E191" s="311">
        <v>0.04</v>
      </c>
      <c r="F191"/>
      <c r="G191" s="312">
        <f t="shared" si="489"/>
        <v>24000</v>
      </c>
      <c r="H191" s="309">
        <f t="shared" si="489"/>
        <v>0.04</v>
      </c>
      <c r="I191" s="313">
        <v>2.9000000000000001E-2</v>
      </c>
      <c r="J191" s="312">
        <v>48000</v>
      </c>
    </row>
    <row r="192" spans="1:119" ht="14.25">
      <c r="A192" s="300"/>
      <c r="B192"/>
      <c r="C192"/>
      <c r="D192" s="310">
        <v>48000</v>
      </c>
      <c r="E192" s="311">
        <v>2.9000000000000001E-2</v>
      </c>
      <c r="F192"/>
      <c r="G192" s="312">
        <f t="shared" si="489"/>
        <v>48000</v>
      </c>
      <c r="H192" s="309">
        <f t="shared" si="489"/>
        <v>2.9000000000000001E-2</v>
      </c>
      <c r="I192" s="313">
        <v>0.02</v>
      </c>
      <c r="J192" s="312">
        <v>96000</v>
      </c>
    </row>
    <row r="193" spans="1:10" ht="14.25">
      <c r="A193" s="300"/>
      <c r="B193"/>
      <c r="C193"/>
      <c r="D193" s="310">
        <v>96000</v>
      </c>
      <c r="E193" s="311">
        <v>0.02</v>
      </c>
      <c r="F193"/>
      <c r="G193" s="312">
        <f t="shared" si="489"/>
        <v>96000</v>
      </c>
      <c r="H193" s="309">
        <f t="shared" si="489"/>
        <v>0.02</v>
      </c>
      <c r="I193" s="313">
        <v>1.4999999999999999E-2</v>
      </c>
      <c r="J193" s="312">
        <v>192000</v>
      </c>
    </row>
    <row r="194" spans="1:10" ht="14.25">
      <c r="A194" s="300"/>
      <c r="B194"/>
      <c r="C194"/>
      <c r="D194" s="310">
        <v>192000</v>
      </c>
      <c r="E194" s="311">
        <v>1.4999999999999999E-2</v>
      </c>
      <c r="F194"/>
      <c r="G194" s="312">
        <f t="shared" si="489"/>
        <v>192000</v>
      </c>
      <c r="H194" s="309">
        <f t="shared" si="489"/>
        <v>1.4999999999999999E-2</v>
      </c>
      <c r="I194" s="313">
        <v>0.01</v>
      </c>
      <c r="J194" s="312">
        <v>380000</v>
      </c>
    </row>
    <row r="195" spans="1:10" ht="14.25">
      <c r="A195" s="300"/>
      <c r="B195"/>
      <c r="C195"/>
      <c r="D195" s="310">
        <v>380000</v>
      </c>
      <c r="E195" s="311">
        <v>0.01</v>
      </c>
      <c r="F195" s="314"/>
      <c r="G195" s="315"/>
      <c r="H195" s="316"/>
      <c r="I195" s="300"/>
      <c r="J195"/>
    </row>
    <row r="196" spans="1:10" ht="14.25">
      <c r="A196" s="300"/>
      <c r="B196"/>
      <c r="C196"/>
      <c r="D196" s="317" t="s">
        <v>250</v>
      </c>
      <c r="E196" s="318" t="s">
        <v>251</v>
      </c>
      <c r="F196" s="319"/>
      <c r="G196" s="315"/>
      <c r="H196" s="300"/>
      <c r="I196" s="300"/>
      <c r="J196"/>
    </row>
    <row r="197" spans="1:10">
      <c r="C197"/>
    </row>
    <row r="198" spans="1:10">
      <c r="C198"/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198"/>
  <sheetViews>
    <sheetView zoomScale="90" zoomScaleNormal="90" workbookViewId="0">
      <pane xSplit="3" ySplit="5" topLeftCell="D100" activePane="bottomRight" state="frozen"/>
      <selection activeCell="B21" sqref="B21"/>
      <selection pane="topRight" activeCell="B21" sqref="B21"/>
      <selection pane="bottomLeft" activeCell="B21" sqref="B21"/>
      <selection pane="bottomRight" activeCell="A126" sqref="A126"/>
    </sheetView>
  </sheetViews>
  <sheetFormatPr defaultColWidth="9.140625" defaultRowHeight="12.75"/>
  <cols>
    <col min="1" max="1" width="3.28515625" style="1" customWidth="1"/>
    <col min="2" max="2" width="61.28515625" style="1" customWidth="1"/>
    <col min="3" max="3" width="0.140625" style="1" customWidth="1"/>
    <col min="4" max="4" width="16.28515625" style="1" bestFit="1" customWidth="1"/>
    <col min="5" max="5" width="10.42578125" style="1" customWidth="1"/>
    <col min="6" max="6" width="15.570312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bestFit="1" customWidth="1"/>
    <col min="11" max="11" width="9.85546875" style="1" bestFit="1" customWidth="1"/>
    <col min="12" max="12" width="14.5703125" style="1" bestFit="1" customWidth="1"/>
    <col min="13" max="13" width="9.85546875" style="1" bestFit="1" customWidth="1"/>
    <col min="14" max="14" width="15.7109375" style="1" bestFit="1" customWidth="1"/>
    <col min="15" max="15" width="10.7109375" style="1" customWidth="1"/>
    <col min="16" max="16" width="15.42578125" style="1" customWidth="1"/>
    <col min="17" max="17" width="14.140625" style="1" customWidth="1"/>
    <col min="18" max="18" width="16.140625" style="1" customWidth="1"/>
    <col min="19" max="19" width="2.140625" style="1" customWidth="1"/>
    <col min="20" max="20" width="20.28515625" style="1" customWidth="1"/>
    <col min="21" max="21" width="13" style="1" customWidth="1"/>
    <col min="22" max="25" width="15" style="1" customWidth="1"/>
    <col min="26" max="26" width="15.71093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4" width="15" style="1" customWidth="1"/>
    <col min="35" max="35" width="2.28515625" style="1" customWidth="1"/>
    <col min="36" max="36" width="17.85546875" style="1" customWidth="1"/>
    <col min="37" max="39" width="15" style="1" customWidth="1"/>
    <col min="40" max="40" width="15.7109375" style="1" bestFit="1" customWidth="1"/>
    <col min="41" max="41" width="15" style="1" customWidth="1"/>
    <col min="42" max="42" width="17" style="1" customWidth="1"/>
    <col min="43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5.7109375" style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6" width="13.5703125" style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82" width="15.28515625" style="1" customWidth="1"/>
    <col min="83" max="83" width="1.7109375" style="1" customWidth="1"/>
    <col min="84" max="84" width="19.140625" style="1" customWidth="1"/>
    <col min="85" max="85" width="14.7109375" style="1" customWidth="1"/>
    <col min="86" max="86" width="19.140625" style="1" customWidth="1"/>
    <col min="87" max="87" width="14" style="1" customWidth="1"/>
    <col min="88" max="88" width="19.140625" style="1" customWidth="1"/>
    <col min="89" max="89" width="13.5703125" style="1" customWidth="1"/>
    <col min="90" max="90" width="18.5703125" style="1" customWidth="1"/>
    <col min="91" max="91" width="13.5703125" style="1" customWidth="1"/>
    <col min="92" max="92" width="16.140625" style="1" customWidth="1"/>
    <col min="93" max="93" width="13.5703125" style="1" customWidth="1"/>
    <col min="94" max="94" width="17.140625" style="1" customWidth="1"/>
    <col min="95" max="98" width="13.5703125" style="1" customWidth="1"/>
    <col min="99" max="99" width="2.140625" style="1" customWidth="1"/>
    <col min="100" max="103" width="18.5703125" style="1" customWidth="1"/>
    <col min="104" max="104" width="15.140625" style="1" customWidth="1"/>
    <col min="105" max="111" width="18.28515625" style="1" customWidth="1"/>
    <col min="112" max="112" width="4.42578125" style="1" customWidth="1"/>
    <col min="113" max="113" width="37" customWidth="1"/>
    <col min="114" max="115" width="16" style="1" customWidth="1"/>
    <col min="116" max="116" width="17.42578125" style="1" customWidth="1"/>
    <col min="117" max="117" width="7.85546875" customWidth="1"/>
    <col min="118" max="118" width="13.140625" style="1" customWidth="1"/>
    <col min="119" max="119" width="14" style="1" customWidth="1"/>
    <col min="120" max="16384" width="9.140625" style="1"/>
  </cols>
  <sheetData>
    <row r="1" spans="1:119" ht="19.5" thickBot="1">
      <c r="A1" s="21" t="s">
        <v>277</v>
      </c>
      <c r="B1" s="22"/>
      <c r="C1" s="360" t="s">
        <v>261</v>
      </c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2"/>
    </row>
    <row r="2" spans="1:119" s="20" customFormat="1" ht="21.75" thickBot="1">
      <c r="A2" s="23" t="s">
        <v>14</v>
      </c>
      <c r="B2" s="22"/>
      <c r="D2" s="363" t="s">
        <v>150</v>
      </c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5"/>
      <c r="S2" s="185"/>
      <c r="T2" s="366" t="s">
        <v>151</v>
      </c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5"/>
      <c r="AI2" s="186"/>
      <c r="AJ2" s="366" t="s">
        <v>196</v>
      </c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5"/>
      <c r="AY2" s="186"/>
      <c r="AZ2" s="366" t="s">
        <v>155</v>
      </c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O2" s="186"/>
      <c r="BP2" s="366" t="s">
        <v>156</v>
      </c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5"/>
      <c r="CE2" s="186"/>
      <c r="CF2" s="366" t="s">
        <v>157</v>
      </c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7"/>
      <c r="DI2"/>
      <c r="DM2"/>
    </row>
    <row r="3" spans="1:119" s="19" customFormat="1" ht="16.5" thickBot="1">
      <c r="A3" s="18" t="s">
        <v>18</v>
      </c>
      <c r="B3" s="24"/>
      <c r="C3" s="109"/>
      <c r="D3" s="371" t="s">
        <v>130</v>
      </c>
      <c r="E3" s="372"/>
      <c r="F3" s="372"/>
      <c r="G3" s="372"/>
      <c r="H3" s="372"/>
      <c r="I3" s="373"/>
      <c r="J3" s="374" t="s">
        <v>129</v>
      </c>
      <c r="K3" s="372"/>
      <c r="L3" s="372"/>
      <c r="M3" s="372"/>
      <c r="N3" s="372"/>
      <c r="O3" s="373"/>
      <c r="P3" s="368" t="s">
        <v>270</v>
      </c>
      <c r="Q3" s="369"/>
      <c r="R3" s="370"/>
      <c r="S3" s="187"/>
      <c r="T3" s="374" t="s">
        <v>128</v>
      </c>
      <c r="U3" s="372"/>
      <c r="V3" s="372"/>
      <c r="W3" s="372"/>
      <c r="X3" s="372"/>
      <c r="Y3" s="373"/>
      <c r="Z3" s="374" t="s">
        <v>127</v>
      </c>
      <c r="AA3" s="372"/>
      <c r="AB3" s="372"/>
      <c r="AC3" s="372"/>
      <c r="AD3" s="372"/>
      <c r="AE3" s="373"/>
      <c r="AF3" s="368" t="s">
        <v>271</v>
      </c>
      <c r="AG3" s="369"/>
      <c r="AH3" s="370"/>
      <c r="AI3" s="188"/>
      <c r="AJ3" s="374" t="s">
        <v>197</v>
      </c>
      <c r="AK3" s="372"/>
      <c r="AL3" s="372"/>
      <c r="AM3" s="372"/>
      <c r="AN3" s="372"/>
      <c r="AO3" s="373"/>
      <c r="AP3" s="374" t="s">
        <v>198</v>
      </c>
      <c r="AQ3" s="372"/>
      <c r="AR3" s="372"/>
      <c r="AS3" s="372"/>
      <c r="AT3" s="372"/>
      <c r="AU3" s="373"/>
      <c r="AV3" s="368" t="s">
        <v>272</v>
      </c>
      <c r="AW3" s="369"/>
      <c r="AX3" s="370"/>
      <c r="AY3" s="188"/>
      <c r="AZ3" s="374" t="s">
        <v>137</v>
      </c>
      <c r="BA3" s="372"/>
      <c r="BB3" s="372"/>
      <c r="BC3" s="372"/>
      <c r="BD3" s="372"/>
      <c r="BE3" s="373"/>
      <c r="BF3" s="374" t="s">
        <v>138</v>
      </c>
      <c r="BG3" s="372"/>
      <c r="BH3" s="372"/>
      <c r="BI3" s="372"/>
      <c r="BJ3" s="372"/>
      <c r="BK3" s="373"/>
      <c r="BL3" s="368" t="s">
        <v>273</v>
      </c>
      <c r="BM3" s="369"/>
      <c r="BN3" s="370"/>
      <c r="BO3" s="188"/>
      <c r="BP3" s="374" t="s">
        <v>135</v>
      </c>
      <c r="BQ3" s="372"/>
      <c r="BR3" s="372"/>
      <c r="BS3" s="372"/>
      <c r="BT3" s="372"/>
      <c r="BU3" s="373"/>
      <c r="BV3" s="374" t="s">
        <v>136</v>
      </c>
      <c r="BW3" s="372"/>
      <c r="BX3" s="372"/>
      <c r="BY3" s="372"/>
      <c r="BZ3" s="372"/>
      <c r="CA3" s="373"/>
      <c r="CB3" s="368" t="s">
        <v>274</v>
      </c>
      <c r="CC3" s="369"/>
      <c r="CD3" s="370"/>
      <c r="CE3" s="188"/>
      <c r="CF3" s="374" t="s">
        <v>139</v>
      </c>
      <c r="CG3" s="372"/>
      <c r="CH3" s="372"/>
      <c r="CI3" s="372"/>
      <c r="CJ3" s="372"/>
      <c r="CK3" s="373"/>
      <c r="CL3" s="374" t="s">
        <v>140</v>
      </c>
      <c r="CM3" s="372"/>
      <c r="CN3" s="372"/>
      <c r="CO3" s="372"/>
      <c r="CP3" s="372"/>
      <c r="CQ3" s="373"/>
      <c r="CR3" s="368" t="s">
        <v>275</v>
      </c>
      <c r="CS3" s="369"/>
      <c r="CT3" s="385"/>
      <c r="CV3" s="375" t="s">
        <v>141</v>
      </c>
      <c r="CW3" s="376"/>
      <c r="CX3" s="376"/>
      <c r="CY3" s="376"/>
      <c r="CZ3" s="376"/>
      <c r="DA3" s="377"/>
      <c r="DB3" s="378" t="s">
        <v>142</v>
      </c>
      <c r="DC3" s="376"/>
      <c r="DD3" s="376"/>
      <c r="DE3" s="376"/>
      <c r="DF3" s="376"/>
      <c r="DG3" s="377"/>
      <c r="DH3" s="158"/>
      <c r="DI3" s="379" t="s">
        <v>143</v>
      </c>
      <c r="DJ3" s="380"/>
      <c r="DK3" s="380"/>
      <c r="DL3" s="381"/>
      <c r="DM3"/>
    </row>
    <row r="4" spans="1:119" s="12" customFormat="1" ht="13.5" customHeight="1" thickBot="1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2">
        <v>1048</v>
      </c>
      <c r="BQ4" s="233"/>
      <c r="BR4" s="233"/>
      <c r="BS4" s="233"/>
      <c r="BT4" s="233"/>
      <c r="BU4" s="23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2"/>
      <c r="DJ4" s="383"/>
      <c r="DK4" s="383"/>
      <c r="DL4" s="384"/>
      <c r="DM4"/>
    </row>
    <row r="5" spans="1:119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15" customHeight="1">
      <c r="A8" s="26"/>
      <c r="B8" s="26" t="s">
        <v>15</v>
      </c>
      <c r="C8" s="34"/>
      <c r="D8" s="35">
        <v>240972367</v>
      </c>
      <c r="E8" s="36"/>
      <c r="F8" s="36">
        <v>86956073</v>
      </c>
      <c r="G8" s="36"/>
      <c r="H8" s="36">
        <v>327928440</v>
      </c>
      <c r="I8" s="37"/>
      <c r="J8" s="244">
        <v>142104951</v>
      </c>
      <c r="K8" s="36"/>
      <c r="L8" s="36">
        <v>235750869</v>
      </c>
      <c r="M8" s="36"/>
      <c r="N8" s="36">
        <v>377855820</v>
      </c>
      <c r="O8" s="37"/>
      <c r="P8" s="116">
        <f>+D8+J8</f>
        <v>383077318</v>
      </c>
      <c r="Q8" s="117">
        <f>+F8+L8</f>
        <v>322706942</v>
      </c>
      <c r="R8" s="118">
        <f>+P8+Q8</f>
        <v>705784260</v>
      </c>
      <c r="S8" s="32"/>
      <c r="T8" s="35">
        <v>379496104.39899999</v>
      </c>
      <c r="U8" s="36"/>
      <c r="V8" s="36">
        <v>138628346.676</v>
      </c>
      <c r="W8" s="36"/>
      <c r="X8" s="36">
        <v>518124451.07499999</v>
      </c>
      <c r="Y8" s="37"/>
      <c r="Z8" s="38">
        <v>265436814.66699976</v>
      </c>
      <c r="AA8" s="36"/>
      <c r="AB8" s="36">
        <v>251896805.75800005</v>
      </c>
      <c r="AC8" s="36"/>
      <c r="AD8" s="36">
        <v>517333620.42499983</v>
      </c>
      <c r="AE8" s="37"/>
      <c r="AF8" s="116">
        <f>+T8+Z8</f>
        <v>644932919.06599975</v>
      </c>
      <c r="AG8" s="117">
        <f>+V8+AB8</f>
        <v>390525152.43400002</v>
      </c>
      <c r="AH8" s="118">
        <f>+AF8+AG8</f>
        <v>1035458071.4999998</v>
      </c>
      <c r="AI8" s="32"/>
      <c r="AJ8" s="35">
        <v>111214549.71000001</v>
      </c>
      <c r="AK8" s="36"/>
      <c r="AL8" s="36">
        <v>56241736.719999976</v>
      </c>
      <c r="AM8" s="36"/>
      <c r="AN8" s="36">
        <v>167456286.42999998</v>
      </c>
      <c r="AO8" s="37"/>
      <c r="AP8" s="38">
        <v>44243462.913319454</v>
      </c>
      <c r="AQ8" s="36"/>
      <c r="AR8" s="36">
        <v>76741389.070000023</v>
      </c>
      <c r="AS8" s="36"/>
      <c r="AT8" s="36">
        <v>120984851.98331948</v>
      </c>
      <c r="AU8" s="37"/>
      <c r="AV8" s="116">
        <f>+AJ8+AP8</f>
        <v>155458012.62331945</v>
      </c>
      <c r="AW8" s="117">
        <f>+AL8+AR8</f>
        <v>132983125.78999999</v>
      </c>
      <c r="AX8" s="118">
        <f>+AV8+AW8</f>
        <v>288441138.41331947</v>
      </c>
      <c r="AY8" s="32"/>
      <c r="AZ8" s="35">
        <v>245715680.67219201</v>
      </c>
      <c r="BA8" s="36"/>
      <c r="BB8" s="36">
        <v>82607069.937807903</v>
      </c>
      <c r="BC8" s="36"/>
      <c r="BD8" s="36">
        <v>328322750.6099999</v>
      </c>
      <c r="BE8" s="37"/>
      <c r="BF8" s="38">
        <v>179270112.27988899</v>
      </c>
      <c r="BG8" s="36"/>
      <c r="BH8" s="36">
        <v>212514089.390111</v>
      </c>
      <c r="BI8" s="36"/>
      <c r="BJ8" s="36">
        <v>391784201.66999996</v>
      </c>
      <c r="BK8" s="37"/>
      <c r="BL8" s="116">
        <f>+AZ8+BF8</f>
        <v>424985792.95208097</v>
      </c>
      <c r="BM8" s="117">
        <f>+BB8+BH8</f>
        <v>295121159.32791889</v>
      </c>
      <c r="BN8" s="118">
        <f>+BL8+BM8</f>
        <v>720106952.27999985</v>
      </c>
      <c r="BO8" s="32"/>
      <c r="BP8" s="38">
        <v>153965943.74000013</v>
      </c>
      <c r="BQ8" s="36"/>
      <c r="BR8" s="36">
        <v>48510091.490000069</v>
      </c>
      <c r="BS8" s="36"/>
      <c r="BT8" s="36">
        <v>202476035.2300002</v>
      </c>
      <c r="BU8" s="37"/>
      <c r="BV8" s="38">
        <v>60324835.390000246</v>
      </c>
      <c r="BW8" s="36"/>
      <c r="BX8" s="36">
        <v>119249838.9599999</v>
      </c>
      <c r="BY8" s="36"/>
      <c r="BZ8" s="36">
        <v>179574674.35000014</v>
      </c>
      <c r="CA8" s="37"/>
      <c r="CB8" s="116">
        <f>+BP8+BV8</f>
        <v>214290779.13000038</v>
      </c>
      <c r="CC8" s="117">
        <f>+BR8+BX8</f>
        <v>167759930.44999999</v>
      </c>
      <c r="CD8" s="118">
        <f>+CB8+CC8</f>
        <v>382050709.5800004</v>
      </c>
      <c r="CE8" s="32"/>
      <c r="CF8" s="38">
        <v>259724457.47403276</v>
      </c>
      <c r="CG8" s="36"/>
      <c r="CH8" s="36">
        <v>64882456.055967264</v>
      </c>
      <c r="CI8" s="36"/>
      <c r="CJ8" s="36">
        <v>324606913.53000003</v>
      </c>
      <c r="CK8" s="37"/>
      <c r="CL8" s="38">
        <v>170722728.72526219</v>
      </c>
      <c r="CM8" s="36"/>
      <c r="CN8" s="36">
        <v>164257083.15473777</v>
      </c>
      <c r="CO8" s="36"/>
      <c r="CP8" s="36">
        <v>334979811.88</v>
      </c>
      <c r="CQ8" s="37"/>
      <c r="CR8" s="116">
        <f>+CF8+CL8</f>
        <v>430447186.19929492</v>
      </c>
      <c r="CS8" s="117">
        <f>+CH8+CN8</f>
        <v>229139539.21070504</v>
      </c>
      <c r="CT8" s="118">
        <f>+CR8+CS8</f>
        <v>659586725.40999997</v>
      </c>
      <c r="CU8" s="32"/>
      <c r="CV8" s="38">
        <f t="shared" ref="CV8:CV15" si="0">+D8+T8+AJ8+AZ8+BP8+CF8</f>
        <v>1391089102.995225</v>
      </c>
      <c r="CW8" s="36"/>
      <c r="CX8" s="36">
        <f t="shared" ref="CX8:CX15" si="1">+F8+V8+AL8+BB8+BR8+CH8</f>
        <v>477825773.87977523</v>
      </c>
      <c r="CY8" s="39"/>
      <c r="CZ8" s="36">
        <f>+CV8+CX8</f>
        <v>1868914876.8750002</v>
      </c>
      <c r="DA8" s="40"/>
      <c r="DB8" s="38">
        <f>+J8+Z8+AP8+BF8+BV8+CL8</f>
        <v>862102904.97547066</v>
      </c>
      <c r="DC8" s="39"/>
      <c r="DD8" s="36">
        <f>+L8+AB8+AR8+BH8+BX8+CN8</f>
        <v>1060410075.3328488</v>
      </c>
      <c r="DE8" s="39"/>
      <c r="DF8" s="36">
        <f>+DB8+DD8</f>
        <v>1922512980.3083196</v>
      </c>
      <c r="DG8" s="40"/>
      <c r="DH8" s="152"/>
      <c r="DI8" s="161" t="s">
        <v>15</v>
      </c>
      <c r="DJ8" s="38">
        <f>+CZ8</f>
        <v>1868914876.8750002</v>
      </c>
      <c r="DK8" s="36">
        <f>+DF8</f>
        <v>1922512980.3083196</v>
      </c>
      <c r="DL8" s="37">
        <f>+DJ8+DK8</f>
        <v>3791427857.18332</v>
      </c>
      <c r="DM8"/>
    </row>
    <row r="9" spans="1:119" s="19" customFormat="1" ht="13.15" customHeight="1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8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15" customHeight="1">
      <c r="A10" s="26"/>
      <c r="B10" s="26" t="s">
        <v>17</v>
      </c>
      <c r="C10" s="41"/>
      <c r="D10" s="42">
        <v>240972367</v>
      </c>
      <c r="E10" s="43"/>
      <c r="F10" s="43">
        <v>86956073</v>
      </c>
      <c r="G10" s="43"/>
      <c r="H10" s="43">
        <v>327928440</v>
      </c>
      <c r="I10" s="44"/>
      <c r="J10" s="245">
        <v>142104951</v>
      </c>
      <c r="K10" s="43"/>
      <c r="L10" s="43">
        <v>235750869</v>
      </c>
      <c r="M10" s="43"/>
      <c r="N10" s="43">
        <v>377855820</v>
      </c>
      <c r="O10" s="44"/>
      <c r="P10" s="122">
        <f t="shared" si="2"/>
        <v>383077318</v>
      </c>
      <c r="Q10" s="123">
        <f t="shared" si="3"/>
        <v>322706942</v>
      </c>
      <c r="R10" s="124">
        <f t="shared" si="4"/>
        <v>705784260</v>
      </c>
      <c r="S10" s="32"/>
      <c r="T10" s="42">
        <v>379496104.39899999</v>
      </c>
      <c r="U10" s="43"/>
      <c r="V10" s="43">
        <v>138628346.676</v>
      </c>
      <c r="W10" s="43"/>
      <c r="X10" s="43">
        <v>518124451.07499999</v>
      </c>
      <c r="Y10" s="44"/>
      <c r="Z10" s="45">
        <v>265436814.66699976</v>
      </c>
      <c r="AA10" s="43"/>
      <c r="AB10" s="43">
        <v>251896805.75800005</v>
      </c>
      <c r="AC10" s="43"/>
      <c r="AD10" s="43">
        <v>517333620.42499983</v>
      </c>
      <c r="AE10" s="44"/>
      <c r="AF10" s="122">
        <f t="shared" si="5"/>
        <v>644932919.06599975</v>
      </c>
      <c r="AG10" s="123">
        <f t="shared" si="6"/>
        <v>390525152.43400002</v>
      </c>
      <c r="AH10" s="124">
        <f t="shared" si="7"/>
        <v>1035458071.4999998</v>
      </c>
      <c r="AI10" s="32"/>
      <c r="AJ10" s="42">
        <v>111214549.71000001</v>
      </c>
      <c r="AK10" s="43"/>
      <c r="AL10" s="43">
        <v>56241736.719999976</v>
      </c>
      <c r="AM10" s="43"/>
      <c r="AN10" s="43">
        <v>167456286.42999998</v>
      </c>
      <c r="AO10" s="44"/>
      <c r="AP10" s="45">
        <v>44243462.913319454</v>
      </c>
      <c r="AQ10" s="43"/>
      <c r="AR10" s="43">
        <v>76741389.070000023</v>
      </c>
      <c r="AS10" s="43"/>
      <c r="AT10" s="43">
        <v>120984851.98331948</v>
      </c>
      <c r="AU10" s="44"/>
      <c r="AV10" s="122">
        <f t="shared" si="8"/>
        <v>155458012.62331945</v>
      </c>
      <c r="AW10" s="123">
        <f t="shared" si="9"/>
        <v>132983125.78999999</v>
      </c>
      <c r="AX10" s="124">
        <f t="shared" si="10"/>
        <v>288441138.41331947</v>
      </c>
      <c r="AY10" s="32"/>
      <c r="AZ10" s="42">
        <v>245715680.67219201</v>
      </c>
      <c r="BA10" s="43"/>
      <c r="BB10" s="43">
        <v>82607069.937807903</v>
      </c>
      <c r="BC10" s="43"/>
      <c r="BD10" s="43">
        <v>328322750.6099999</v>
      </c>
      <c r="BE10" s="44"/>
      <c r="BF10" s="45">
        <v>179270112.27988899</v>
      </c>
      <c r="BG10" s="43"/>
      <c r="BH10" s="43">
        <v>212514089.390111</v>
      </c>
      <c r="BI10" s="43"/>
      <c r="BJ10" s="43">
        <v>391784201.66999996</v>
      </c>
      <c r="BK10" s="44"/>
      <c r="BL10" s="122">
        <f t="shared" si="11"/>
        <v>424985792.95208097</v>
      </c>
      <c r="BM10" s="123">
        <f t="shared" si="12"/>
        <v>295121159.32791889</v>
      </c>
      <c r="BN10" s="124">
        <f t="shared" si="13"/>
        <v>720106952.27999985</v>
      </c>
      <c r="BO10" s="32"/>
      <c r="BP10" s="45">
        <v>153965943.74000013</v>
      </c>
      <c r="BQ10" s="43"/>
      <c r="BR10" s="43">
        <v>48510091.490000069</v>
      </c>
      <c r="BS10" s="43"/>
      <c r="BT10" s="43">
        <v>202476035.2300002</v>
      </c>
      <c r="BU10" s="44"/>
      <c r="BV10" s="45">
        <v>60324835.390000246</v>
      </c>
      <c r="BW10" s="43"/>
      <c r="BX10" s="43">
        <v>119249838.9599999</v>
      </c>
      <c r="BY10" s="43"/>
      <c r="BZ10" s="43">
        <v>179574674.35000014</v>
      </c>
      <c r="CA10" s="44"/>
      <c r="CB10" s="122">
        <f t="shared" si="14"/>
        <v>214290779.13000038</v>
      </c>
      <c r="CC10" s="123">
        <f t="shared" si="15"/>
        <v>167759930.44999999</v>
      </c>
      <c r="CD10" s="124">
        <f t="shared" si="16"/>
        <v>382050709.5800004</v>
      </c>
      <c r="CE10" s="32"/>
      <c r="CF10" s="45">
        <v>259724457.47403276</v>
      </c>
      <c r="CG10" s="43"/>
      <c r="CH10" s="43">
        <v>64882456.055967264</v>
      </c>
      <c r="CI10" s="43"/>
      <c r="CJ10" s="43">
        <v>324606913.53000003</v>
      </c>
      <c r="CK10" s="44"/>
      <c r="CL10" s="45">
        <v>170722728.72526219</v>
      </c>
      <c r="CM10" s="43"/>
      <c r="CN10" s="43">
        <v>164257083.15473777</v>
      </c>
      <c r="CO10" s="43"/>
      <c r="CP10" s="43">
        <v>334979811.88</v>
      </c>
      <c r="CQ10" s="44"/>
      <c r="CR10" s="122">
        <f t="shared" si="17"/>
        <v>430447186.19929492</v>
      </c>
      <c r="CS10" s="123">
        <f t="shared" si="18"/>
        <v>229139539.21070504</v>
      </c>
      <c r="CT10" s="124">
        <f t="shared" si="19"/>
        <v>659586725.40999997</v>
      </c>
      <c r="CU10" s="32"/>
      <c r="CV10" s="38">
        <f t="shared" si="0"/>
        <v>1391089102.995225</v>
      </c>
      <c r="CW10" s="36"/>
      <c r="CX10" s="36">
        <f t="shared" si="1"/>
        <v>477825773.87977523</v>
      </c>
      <c r="CY10" s="46"/>
      <c r="CZ10" s="36">
        <f t="shared" si="20"/>
        <v>1868914876.8750002</v>
      </c>
      <c r="DA10" s="47"/>
      <c r="DB10" s="45">
        <f>+DB8+DB9</f>
        <v>862102904.97547066</v>
      </c>
      <c r="DC10" s="46"/>
      <c r="DD10" s="43">
        <f>+DD8+DD9</f>
        <v>1060410075.3328488</v>
      </c>
      <c r="DE10" s="46"/>
      <c r="DF10" s="43">
        <f>+DF8+DF9</f>
        <v>1922512980.3083196</v>
      </c>
      <c r="DG10" s="47"/>
      <c r="DH10" s="153"/>
      <c r="DI10" s="161" t="s">
        <v>17</v>
      </c>
      <c r="DJ10" s="45">
        <f>+DJ8</f>
        <v>1868914876.8750002</v>
      </c>
      <c r="DK10" s="43">
        <f>+DK8</f>
        <v>1922512980.3083196</v>
      </c>
      <c r="DL10" s="44">
        <f>+DL8</f>
        <v>3791427857.18332</v>
      </c>
      <c r="DM10"/>
    </row>
    <row r="11" spans="1:119" s="19" customFormat="1" ht="15.75">
      <c r="A11" s="26">
        <v>2</v>
      </c>
      <c r="B11" s="26" t="s">
        <v>1</v>
      </c>
      <c r="C11" s="34"/>
      <c r="D11" s="35">
        <v>13159445</v>
      </c>
      <c r="E11" s="36"/>
      <c r="F11" s="36">
        <v>-1390245</v>
      </c>
      <c r="G11" s="36"/>
      <c r="H11" s="36">
        <v>11769200</v>
      </c>
      <c r="I11" s="37"/>
      <c r="J11" s="244">
        <v>1052591</v>
      </c>
      <c r="K11" s="36"/>
      <c r="L11" s="36">
        <v>-21789482</v>
      </c>
      <c r="M11" s="36"/>
      <c r="N11" s="36">
        <v>-20736891</v>
      </c>
      <c r="O11" s="37"/>
      <c r="P11" s="116">
        <f t="shared" si="2"/>
        <v>14212036</v>
      </c>
      <c r="Q11" s="117">
        <f t="shared" si="3"/>
        <v>-23179727</v>
      </c>
      <c r="R11" s="118">
        <f t="shared" si="4"/>
        <v>-8967691</v>
      </c>
      <c r="S11" s="32"/>
      <c r="T11" s="35">
        <v>84809851.299999997</v>
      </c>
      <c r="U11" s="36"/>
      <c r="V11" s="36">
        <v>-16850817.940000005</v>
      </c>
      <c r="W11" s="36"/>
      <c r="X11" s="36">
        <v>67959033.359999985</v>
      </c>
      <c r="Y11" s="37"/>
      <c r="Z11" s="38">
        <v>46223582.310000002</v>
      </c>
      <c r="AA11" s="36"/>
      <c r="AB11" s="36">
        <v>-21729489.450000007</v>
      </c>
      <c r="AC11" s="36"/>
      <c r="AD11" s="36">
        <v>24494092.859999996</v>
      </c>
      <c r="AE11" s="37"/>
      <c r="AF11" s="116">
        <f t="shared" si="5"/>
        <v>131033433.61</v>
      </c>
      <c r="AG11" s="117">
        <f t="shared" si="6"/>
        <v>-38580307.390000015</v>
      </c>
      <c r="AH11" s="118">
        <f t="shared" si="7"/>
        <v>92453126.219999984</v>
      </c>
      <c r="AI11" s="32"/>
      <c r="AJ11" s="35">
        <v>12947463.419999998</v>
      </c>
      <c r="AK11" s="36"/>
      <c r="AL11" s="36">
        <v>17884.060000000056</v>
      </c>
      <c r="AM11" s="36"/>
      <c r="AN11" s="36">
        <v>12965347.479999999</v>
      </c>
      <c r="AO11" s="37"/>
      <c r="AP11" s="38">
        <v>7092678.6066805562</v>
      </c>
      <c r="AQ11" s="36"/>
      <c r="AR11" s="36">
        <v>-14873018.920000002</v>
      </c>
      <c r="AS11" s="36"/>
      <c r="AT11" s="36">
        <v>-7780340.3133194456</v>
      </c>
      <c r="AU11" s="37"/>
      <c r="AV11" s="116">
        <f t="shared" si="8"/>
        <v>20040142.026680555</v>
      </c>
      <c r="AW11" s="117">
        <f t="shared" si="9"/>
        <v>-14855134.860000001</v>
      </c>
      <c r="AX11" s="118">
        <f t="shared" si="10"/>
        <v>5185007.1666805539</v>
      </c>
      <c r="AY11" s="32"/>
      <c r="AZ11" s="35">
        <v>10734664.85</v>
      </c>
      <c r="BA11" s="36"/>
      <c r="BB11" s="36">
        <v>-4462555</v>
      </c>
      <c r="BC11" s="36"/>
      <c r="BD11" s="36">
        <v>6272109.8499999996</v>
      </c>
      <c r="BE11" s="37"/>
      <c r="BF11" s="38">
        <v>6268448.4299999997</v>
      </c>
      <c r="BG11" s="36"/>
      <c r="BH11" s="36">
        <v>-17216307</v>
      </c>
      <c r="BI11" s="36"/>
      <c r="BJ11" s="36">
        <v>-10947858.57</v>
      </c>
      <c r="BK11" s="37"/>
      <c r="BL11" s="116">
        <f t="shared" si="11"/>
        <v>17003113.280000001</v>
      </c>
      <c r="BM11" s="117">
        <f t="shared" si="12"/>
        <v>-21678862</v>
      </c>
      <c r="BN11" s="118">
        <f t="shared" si="13"/>
        <v>-4675748.7199999988</v>
      </c>
      <c r="BO11" s="32"/>
      <c r="BP11" s="38">
        <v>67699587.840000004</v>
      </c>
      <c r="BQ11" s="36"/>
      <c r="BR11" s="36">
        <v>-46785455.729999982</v>
      </c>
      <c r="BS11" s="36"/>
      <c r="BT11" s="36">
        <v>20914132.110000022</v>
      </c>
      <c r="BU11" s="37"/>
      <c r="BV11" s="38">
        <v>20815192.560000002</v>
      </c>
      <c r="BW11" s="36"/>
      <c r="BX11" s="36">
        <v>-10174112.94999999</v>
      </c>
      <c r="BY11" s="36"/>
      <c r="BZ11" s="36">
        <v>10641079.610000012</v>
      </c>
      <c r="CA11" s="37"/>
      <c r="CB11" s="116">
        <f t="shared" si="14"/>
        <v>88514780.400000006</v>
      </c>
      <c r="CC11" s="117">
        <f t="shared" si="15"/>
        <v>-56959568.67999997</v>
      </c>
      <c r="CD11" s="118">
        <f t="shared" si="16"/>
        <v>31555211.720000036</v>
      </c>
      <c r="CE11" s="32"/>
      <c r="CF11" s="38">
        <v>558020.15</v>
      </c>
      <c r="CG11" s="36"/>
      <c r="CH11" s="36">
        <v>-1619075.68</v>
      </c>
      <c r="CI11" s="36"/>
      <c r="CJ11" s="36">
        <v>-1061055.5299999998</v>
      </c>
      <c r="CK11" s="37"/>
      <c r="CL11" s="38">
        <v>290624.3600000001</v>
      </c>
      <c r="CM11" s="36"/>
      <c r="CN11" s="36">
        <v>-10798032.24</v>
      </c>
      <c r="CO11" s="36"/>
      <c r="CP11" s="36">
        <v>-10507407.880000001</v>
      </c>
      <c r="CQ11" s="37"/>
      <c r="CR11" s="116">
        <f t="shared" si="17"/>
        <v>848644.51000000013</v>
      </c>
      <c r="CS11" s="117">
        <f t="shared" si="18"/>
        <v>-12417107.92</v>
      </c>
      <c r="CT11" s="118">
        <f t="shared" si="19"/>
        <v>-11568463.41</v>
      </c>
      <c r="CU11" s="32"/>
      <c r="CV11" s="38">
        <f t="shared" si="0"/>
        <v>189909032.56</v>
      </c>
      <c r="CW11" s="36"/>
      <c r="CX11" s="36">
        <f t="shared" si="1"/>
        <v>-71090265.289999992</v>
      </c>
      <c r="CY11" s="39"/>
      <c r="CZ11" s="36">
        <f t="shared" si="20"/>
        <v>118818767.27000001</v>
      </c>
      <c r="DA11" s="40"/>
      <c r="DB11" s="38">
        <f t="shared" ref="DB11:DB15" si="21">+J11+Z11+AP11+BF11+BV11+CL11</f>
        <v>81743117.266680554</v>
      </c>
      <c r="DC11" s="39"/>
      <c r="DD11" s="36">
        <f t="shared" ref="DD11:DD15" si="22">+L11+AB11+AR11+BH11+BX11+CN11</f>
        <v>-96580442.559999987</v>
      </c>
      <c r="DE11" s="39"/>
      <c r="DF11" s="36">
        <f t="shared" ref="DF11:DF15" si="23">+DB11+DD11</f>
        <v>-14837325.293319434</v>
      </c>
      <c r="DG11" s="40"/>
      <c r="DH11" s="152"/>
      <c r="DI11" s="161" t="s">
        <v>1</v>
      </c>
      <c r="DJ11" s="38">
        <f t="shared" ref="DJ11:DJ15" si="24">+CZ11</f>
        <v>118818767.27000001</v>
      </c>
      <c r="DK11" s="36">
        <f t="shared" ref="DK11:DK15" si="25">+DF11</f>
        <v>-14837325.293319434</v>
      </c>
      <c r="DL11" s="37">
        <f t="shared" ref="DL11:DL15" si="26">+DJ11+DK11</f>
        <v>103981441.97668058</v>
      </c>
      <c r="DM11"/>
    </row>
    <row r="12" spans="1:119" s="19" customFormat="1" ht="15.75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244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8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8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75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244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8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8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75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244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23298294.011907998</v>
      </c>
      <c r="AK14" s="36"/>
      <c r="AL14" s="36">
        <v>23247971.40698</v>
      </c>
      <c r="AM14" s="36"/>
      <c r="AN14" s="36">
        <v>46546265.418888003</v>
      </c>
      <c r="AO14" s="37"/>
      <c r="AP14" s="38">
        <v>24124380.121739998</v>
      </c>
      <c r="AQ14" s="36"/>
      <c r="AR14" s="36">
        <v>35021531.269899987</v>
      </c>
      <c r="AS14" s="36"/>
      <c r="AT14" s="36">
        <v>59145911.391639985</v>
      </c>
      <c r="AU14" s="37"/>
      <c r="AV14" s="116">
        <f t="shared" si="8"/>
        <v>47422674.133647993</v>
      </c>
      <c r="AW14" s="117">
        <f t="shared" si="9"/>
        <v>58269502.676879987</v>
      </c>
      <c r="AX14" s="118">
        <f t="shared" si="10"/>
        <v>105692176.81052798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271.68964051289271</v>
      </c>
      <c r="BG14" s="36"/>
      <c r="BH14" s="36">
        <v>285.9803594871056</v>
      </c>
      <c r="BI14" s="36"/>
      <c r="BJ14" s="36">
        <v>557.66999999999825</v>
      </c>
      <c r="BK14" s="37"/>
      <c r="BL14" s="116">
        <f t="shared" si="11"/>
        <v>271.68964051289271</v>
      </c>
      <c r="BM14" s="117">
        <f t="shared" si="12"/>
        <v>285.9803594871056</v>
      </c>
      <c r="BN14" s="118">
        <f t="shared" si="13"/>
        <v>557.66999999999825</v>
      </c>
      <c r="BO14" s="32"/>
      <c r="BP14" s="38">
        <v>-3.980000000000075</v>
      </c>
      <c r="BQ14" s="36"/>
      <c r="BR14" s="36">
        <v>0</v>
      </c>
      <c r="BS14" s="36"/>
      <c r="BT14" s="36">
        <v>-3.980000000000075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-3.980000000000075</v>
      </c>
      <c r="CC14" s="117">
        <f t="shared" si="15"/>
        <v>0</v>
      </c>
      <c r="CD14" s="118">
        <f t="shared" si="16"/>
        <v>-3.980000000000075</v>
      </c>
      <c r="CE14" s="32"/>
      <c r="CF14" s="38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23298290.031907998</v>
      </c>
      <c r="CW14" s="36"/>
      <c r="CX14" s="36">
        <f t="shared" si="1"/>
        <v>23247971.40698</v>
      </c>
      <c r="CY14" s="39"/>
      <c r="CZ14" s="36">
        <f t="shared" si="20"/>
        <v>46546261.438887998</v>
      </c>
      <c r="DA14" s="40"/>
      <c r="DB14" s="38">
        <f t="shared" si="21"/>
        <v>24124651.811380513</v>
      </c>
      <c r="DC14" s="39"/>
      <c r="DD14" s="36">
        <f t="shared" si="22"/>
        <v>35021817.250259474</v>
      </c>
      <c r="DE14" s="39"/>
      <c r="DF14" s="36">
        <f t="shared" si="23"/>
        <v>59146469.061639987</v>
      </c>
      <c r="DH14" s="152"/>
      <c r="DI14" s="161" t="s">
        <v>4</v>
      </c>
      <c r="DJ14" s="38">
        <f t="shared" si="24"/>
        <v>46546261.438887998</v>
      </c>
      <c r="DK14" s="36">
        <f t="shared" si="25"/>
        <v>59146469.061639987</v>
      </c>
      <c r="DL14" s="37">
        <f t="shared" si="26"/>
        <v>105692730.50052798</v>
      </c>
      <c r="DM14"/>
    </row>
    <row r="15" spans="1:119" s="19" customFormat="1" ht="15.75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244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15000</v>
      </c>
      <c r="AK15" s="36"/>
      <c r="AL15" s="36">
        <v>0</v>
      </c>
      <c r="AM15" s="36"/>
      <c r="AN15" s="36">
        <v>15000</v>
      </c>
      <c r="AO15" s="37"/>
      <c r="AP15" s="38">
        <v>0</v>
      </c>
      <c r="AQ15" s="36"/>
      <c r="AR15" s="36">
        <v>0</v>
      </c>
      <c r="AS15" s="36"/>
      <c r="AT15" s="36">
        <v>0</v>
      </c>
      <c r="AU15" s="37"/>
      <c r="AV15" s="116">
        <f t="shared" si="8"/>
        <v>15000</v>
      </c>
      <c r="AW15" s="117">
        <f t="shared" si="9"/>
        <v>0</v>
      </c>
      <c r="AX15" s="118">
        <f t="shared" si="10"/>
        <v>15000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8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8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15000</v>
      </c>
      <c r="CW15" s="36"/>
      <c r="CX15" s="36">
        <f t="shared" si="1"/>
        <v>0</v>
      </c>
      <c r="CY15" s="39"/>
      <c r="CZ15" s="36">
        <f t="shared" si="20"/>
        <v>15000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15000</v>
      </c>
      <c r="DK15" s="36">
        <f t="shared" si="25"/>
        <v>0</v>
      </c>
      <c r="DL15" s="37">
        <f t="shared" si="26"/>
        <v>15000</v>
      </c>
      <c r="DM15"/>
    </row>
    <row r="16" spans="1:119" s="19" customFormat="1" ht="15.75">
      <c r="A16" s="26">
        <v>7</v>
      </c>
      <c r="B16" s="26" t="s">
        <v>92</v>
      </c>
      <c r="C16" s="41"/>
      <c r="D16" s="42">
        <v>254131812</v>
      </c>
      <c r="E16" s="46">
        <v>2303.9011105570917</v>
      </c>
      <c r="F16" s="43">
        <v>85565828</v>
      </c>
      <c r="G16" s="46">
        <v>2461.7592496691409</v>
      </c>
      <c r="H16" s="43">
        <v>339697640</v>
      </c>
      <c r="I16" s="47">
        <v>2341.7249057306135</v>
      </c>
      <c r="J16" s="245">
        <v>143157542</v>
      </c>
      <c r="K16" s="46">
        <v>388.94001972445534</v>
      </c>
      <c r="L16" s="43">
        <v>213961387</v>
      </c>
      <c r="M16" s="46">
        <v>659.11744573621922</v>
      </c>
      <c r="N16" s="43">
        <v>357118929</v>
      </c>
      <c r="O16" s="47">
        <v>515.55449703979707</v>
      </c>
      <c r="P16" s="122">
        <f t="shared" si="2"/>
        <v>397289354</v>
      </c>
      <c r="Q16" s="123">
        <f t="shared" si="3"/>
        <v>299527215</v>
      </c>
      <c r="R16" s="124">
        <f t="shared" si="4"/>
        <v>696816569</v>
      </c>
      <c r="S16" s="32"/>
      <c r="T16" s="42">
        <v>464305955.699</v>
      </c>
      <c r="U16" s="46">
        <v>2355.2451122772486</v>
      </c>
      <c r="V16" s="43">
        <v>121777528.736</v>
      </c>
      <c r="W16" s="46">
        <v>1927.1950614189179</v>
      </c>
      <c r="X16" s="43">
        <v>586083484.43499994</v>
      </c>
      <c r="Y16" s="47">
        <v>2251.3444082995934</v>
      </c>
      <c r="Z16" s="45">
        <v>311660396.97699976</v>
      </c>
      <c r="AA16" s="46">
        <v>294.6633319973941</v>
      </c>
      <c r="AB16" s="43">
        <v>230167316.30800003</v>
      </c>
      <c r="AC16" s="46">
        <v>483.85786666162147</v>
      </c>
      <c r="AD16" s="43">
        <v>541827713.28499985</v>
      </c>
      <c r="AE16" s="47">
        <v>353.35629789516577</v>
      </c>
      <c r="AF16" s="122">
        <f t="shared" si="5"/>
        <v>775966352.67599976</v>
      </c>
      <c r="AG16" s="123">
        <f t="shared" si="6"/>
        <v>351944845.04400003</v>
      </c>
      <c r="AH16" s="124">
        <f t="shared" si="7"/>
        <v>1127911197.7199998</v>
      </c>
      <c r="AI16" s="32"/>
      <c r="AJ16" s="42">
        <v>147475307.14190802</v>
      </c>
      <c r="AK16" s="46">
        <v>2451.6700271292875</v>
      </c>
      <c r="AL16" s="43">
        <v>79507592.186979979</v>
      </c>
      <c r="AM16" s="46">
        <v>2764.8082966575089</v>
      </c>
      <c r="AN16" s="43">
        <v>226982899.32888797</v>
      </c>
      <c r="AO16" s="47">
        <v>2552.951291518254</v>
      </c>
      <c r="AP16" s="45">
        <v>75460521.641740009</v>
      </c>
      <c r="AQ16" s="46">
        <v>443.17373653920475</v>
      </c>
      <c r="AR16" s="43">
        <v>96889901.4199</v>
      </c>
      <c r="AS16" s="46">
        <v>614.22631381360816</v>
      </c>
      <c r="AT16" s="43">
        <v>172350423.06164002</v>
      </c>
      <c r="AU16" s="47">
        <v>525.43297601836503</v>
      </c>
      <c r="AV16" s="122">
        <f t="shared" si="8"/>
        <v>222935828.78364801</v>
      </c>
      <c r="AW16" s="123">
        <f t="shared" si="9"/>
        <v>176397493.60687998</v>
      </c>
      <c r="AX16" s="124">
        <f t="shared" si="10"/>
        <v>399333322.39052796</v>
      </c>
      <c r="AY16" s="32"/>
      <c r="AZ16" s="42">
        <v>256450345.522192</v>
      </c>
      <c r="BA16" s="46">
        <v>2321.8682256422999</v>
      </c>
      <c r="BB16" s="43">
        <v>78144514.937807903</v>
      </c>
      <c r="BC16" s="46">
        <v>2150.8453962844847</v>
      </c>
      <c r="BD16" s="43">
        <v>334594860.45999992</v>
      </c>
      <c r="BE16" s="47">
        <v>2279.5360497881206</v>
      </c>
      <c r="BF16" s="45">
        <v>185538832.39952952</v>
      </c>
      <c r="BG16" s="46">
        <v>295.5432994199158</v>
      </c>
      <c r="BH16" s="43">
        <v>195298068.37047049</v>
      </c>
      <c r="BI16" s="46">
        <v>586.65685902814812</v>
      </c>
      <c r="BJ16" s="43">
        <v>380836900.76999998</v>
      </c>
      <c r="BK16" s="47">
        <v>396.42059060736614</v>
      </c>
      <c r="BL16" s="122">
        <f t="shared" si="11"/>
        <v>441989177.92172152</v>
      </c>
      <c r="BM16" s="123">
        <f t="shared" si="12"/>
        <v>273442583.30827838</v>
      </c>
      <c r="BN16" s="124">
        <f t="shared" si="13"/>
        <v>715431761.2299999</v>
      </c>
      <c r="BO16" s="32"/>
      <c r="BP16" s="45">
        <v>221665527.60000014</v>
      </c>
      <c r="BQ16" s="46">
        <v>2219.6518059380178</v>
      </c>
      <c r="BR16" s="43">
        <v>1724635.7600000873</v>
      </c>
      <c r="BS16" s="46">
        <v>75.433484669557245</v>
      </c>
      <c r="BT16" s="43">
        <v>223390163.36000022</v>
      </c>
      <c r="BU16" s="47">
        <v>1820.2053594941679</v>
      </c>
      <c r="BV16" s="45">
        <v>81140027.950000256</v>
      </c>
      <c r="BW16" s="46">
        <v>247.52906635143458</v>
      </c>
      <c r="BX16" s="45">
        <v>109075726.00999992</v>
      </c>
      <c r="BY16" s="46">
        <v>477.2468672774682</v>
      </c>
      <c r="BZ16" s="45">
        <v>190215753.96000016</v>
      </c>
      <c r="CA16" s="47">
        <v>341.89821185148998</v>
      </c>
      <c r="CB16" s="122">
        <f t="shared" si="14"/>
        <v>302805555.55000043</v>
      </c>
      <c r="CC16" s="123">
        <f t="shared" si="15"/>
        <v>110800361.77000001</v>
      </c>
      <c r="CD16" s="124">
        <f t="shared" si="16"/>
        <v>413605917.32000041</v>
      </c>
      <c r="CE16" s="32"/>
      <c r="CF16" s="45">
        <v>260282477.62403277</v>
      </c>
      <c r="CG16" s="46">
        <v>2108.6773305898923</v>
      </c>
      <c r="CH16" s="43">
        <v>63263380.375967264</v>
      </c>
      <c r="CI16" s="46">
        <v>2280.665502576418</v>
      </c>
      <c r="CJ16" s="43">
        <v>323545858.00000006</v>
      </c>
      <c r="CK16" s="47">
        <v>2140.2357431551936</v>
      </c>
      <c r="CL16" s="45">
        <v>171013353.08526221</v>
      </c>
      <c r="CM16" s="46">
        <v>269.97945014573367</v>
      </c>
      <c r="CN16" s="43">
        <v>153459050.91473776</v>
      </c>
      <c r="CO16" s="46">
        <v>451.96695170685217</v>
      </c>
      <c r="CP16" s="43">
        <v>324472404</v>
      </c>
      <c r="CQ16" s="47">
        <v>333.48757357649333</v>
      </c>
      <c r="CR16" s="122">
        <f t="shared" si="17"/>
        <v>431295830.70929497</v>
      </c>
      <c r="CS16" s="123">
        <f t="shared" si="18"/>
        <v>216722431.29070503</v>
      </c>
      <c r="CT16" s="124">
        <f t="shared" si="19"/>
        <v>648018262</v>
      </c>
      <c r="CU16" s="32"/>
      <c r="CV16" s="45">
        <f>SUM(CV10:CV15)</f>
        <v>1604311425.5871329</v>
      </c>
      <c r="CW16" s="46">
        <f>+CV16/$CV$111</f>
        <v>2287.4815006432405</v>
      </c>
      <c r="CX16" s="43">
        <f>SUM(CX10:CX15)</f>
        <v>429983479.99675518</v>
      </c>
      <c r="CY16" s="46">
        <f>+CX16/$CX$111</f>
        <v>2012.6732135516863</v>
      </c>
      <c r="CZ16" s="43">
        <f t="shared" si="20"/>
        <v>2034294905.5838881</v>
      </c>
      <c r="DA16" s="47">
        <f>+CZ16/$CZ$111</f>
        <v>2223.316858237526</v>
      </c>
      <c r="DB16" s="45">
        <f>SUM(DB10:DB15)</f>
        <v>967970674.05353177</v>
      </c>
      <c r="DC16" s="46">
        <f>+DB16/$DB$111</f>
        <v>303.91095454903234</v>
      </c>
      <c r="DD16" s="43">
        <f>SUM(DD10:DD15)</f>
        <v>998851450.02310836</v>
      </c>
      <c r="DE16" s="46">
        <f>+DD16/$DD$111</f>
        <v>537.29393274441406</v>
      </c>
      <c r="DF16" s="43">
        <f>SUM(DF10:DF15)</f>
        <v>1966822124.0766401</v>
      </c>
      <c r="DG16" s="47">
        <f>+DF16/$DF$111</f>
        <v>389.92621145321812</v>
      </c>
      <c r="DH16" s="153"/>
      <c r="DI16" s="161" t="s">
        <v>92</v>
      </c>
      <c r="DJ16" s="45">
        <f>SUM(DJ10:DJ15)</f>
        <v>2034294905.5838883</v>
      </c>
      <c r="DK16" s="43">
        <f>SUM(DK10:DK15)</f>
        <v>1966822124.0766401</v>
      </c>
      <c r="DL16" s="44">
        <f>SUM(DL10:DL15)</f>
        <v>4001117029.6605287</v>
      </c>
      <c r="DM16"/>
      <c r="DO16" s="48"/>
    </row>
    <row r="17" spans="1:117" s="19" customFormat="1" ht="15.75">
      <c r="A17" s="26"/>
      <c r="B17" s="26"/>
      <c r="C17" s="34"/>
      <c r="D17" s="35"/>
      <c r="E17" s="36"/>
      <c r="F17" s="36"/>
      <c r="G17" s="36"/>
      <c r="H17" s="36"/>
      <c r="I17" s="37"/>
      <c r="J17" s="244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8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8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75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75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75">
      <c r="A20" s="26">
        <v>8</v>
      </c>
      <c r="B20" s="26" t="s">
        <v>19</v>
      </c>
      <c r="C20" s="34"/>
      <c r="D20" s="35">
        <v>339229.71</v>
      </c>
      <c r="E20" s="39">
        <v>3.0753792665790312</v>
      </c>
      <c r="F20" s="36">
        <v>8934.75</v>
      </c>
      <c r="G20" s="39">
        <v>0.25705592957017087</v>
      </c>
      <c r="H20" s="36">
        <v>348164.46</v>
      </c>
      <c r="I20" s="40">
        <v>2.4000914085604186</v>
      </c>
      <c r="J20" s="244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339229.71</v>
      </c>
      <c r="Q20" s="117">
        <f t="shared" ref="Q20:Q63" si="28">+F20+L20</f>
        <v>8934.75</v>
      </c>
      <c r="R20" s="118">
        <f t="shared" ref="R20:R63" si="29">+P20+Q20</f>
        <v>348164.46</v>
      </c>
      <c r="S20" s="32"/>
      <c r="T20" s="35">
        <v>54240.563739566482</v>
      </c>
      <c r="U20" s="39">
        <v>0.27514146882404866</v>
      </c>
      <c r="V20" s="36">
        <v>2814.9059761449407</v>
      </c>
      <c r="W20" s="39">
        <v>4.4547405025319925E-2</v>
      </c>
      <c r="X20" s="36">
        <v>57055.469715711421</v>
      </c>
      <c r="Y20" s="40">
        <v>0.21916930969519532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54240.563739566482</v>
      </c>
      <c r="AG20" s="117">
        <f t="shared" ref="AG20:AG61" si="31">+V20+AB20</f>
        <v>2814.9059761449407</v>
      </c>
      <c r="AH20" s="118">
        <f t="shared" ref="AH20:AH62" si="32">+AF20+AG20</f>
        <v>57055.469715711421</v>
      </c>
      <c r="AI20" s="32"/>
      <c r="AJ20" s="35">
        <v>42660.675291041603</v>
      </c>
      <c r="AK20" s="39">
        <v>0.70920278774195145</v>
      </c>
      <c r="AL20" s="36">
        <v>21293.451992194652</v>
      </c>
      <c r="AM20" s="39">
        <v>0.7404615221405102</v>
      </c>
      <c r="AN20" s="36">
        <v>63954.127283236259</v>
      </c>
      <c r="AO20" s="40">
        <v>0.71931309507632724</v>
      </c>
      <c r="AP20" s="38">
        <v>22186.041450476649</v>
      </c>
      <c r="AQ20" s="39">
        <v>0.13029688471147305</v>
      </c>
      <c r="AR20" s="36">
        <v>27712.801971308367</v>
      </c>
      <c r="AS20" s="39">
        <v>0.17568324408251629</v>
      </c>
      <c r="AT20" s="36">
        <v>49898.843421785015</v>
      </c>
      <c r="AU20" s="40">
        <v>0.15212319954448872</v>
      </c>
      <c r="AV20" s="116">
        <f t="shared" ref="AV20:AV63" si="33">+AJ20+AP20</f>
        <v>64846.716741518248</v>
      </c>
      <c r="AW20" s="117">
        <f t="shared" ref="AW20:AW63" si="34">+AL20+AR20</f>
        <v>49006.253963503019</v>
      </c>
      <c r="AX20" s="118">
        <f t="shared" ref="AX20:AX63" si="35">+AV20+AW20</f>
        <v>113852.97070502126</v>
      </c>
      <c r="AY20" s="32"/>
      <c r="AZ20" s="35">
        <v>97034.755518174745</v>
      </c>
      <c r="BA20" s="39">
        <v>0.87854011333793336</v>
      </c>
      <c r="BB20" s="36">
        <v>6763.9651072795741</v>
      </c>
      <c r="BC20" s="39">
        <v>0.18617100922821683</v>
      </c>
      <c r="BD20" s="36">
        <v>103798.72062545431</v>
      </c>
      <c r="BE20" s="40">
        <v>0.70716246287320184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97034.755518174745</v>
      </c>
      <c r="BM20" s="117">
        <f t="shared" ref="BM20:BM63" si="37">+BB20+BH20</f>
        <v>6763.9651072795741</v>
      </c>
      <c r="BN20" s="118">
        <f t="shared" ref="BN20:BN63" si="38">+BL20+BM20</f>
        <v>103798.72062545431</v>
      </c>
      <c r="BO20" s="32"/>
      <c r="BP20" s="38">
        <v>193346.09183635341</v>
      </c>
      <c r="BQ20" s="39">
        <v>1.9360746190993183</v>
      </c>
      <c r="BR20" s="36">
        <v>0</v>
      </c>
      <c r="BS20" s="39">
        <v>0</v>
      </c>
      <c r="BT20" s="36">
        <v>193346.09183635341</v>
      </c>
      <c r="BU20" s="40">
        <v>1.5754032644250164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193346.09183635341</v>
      </c>
      <c r="CC20" s="117">
        <f t="shared" ref="CC20:CC63" si="40">+BR20+BX20</f>
        <v>0</v>
      </c>
      <c r="CD20" s="118">
        <f t="shared" ref="CD20:CD63" si="41">+CB20+CC20</f>
        <v>193346.09183635341</v>
      </c>
      <c r="CE20" s="32"/>
      <c r="CF20" s="38">
        <v>269853.62999999977</v>
      </c>
      <c r="CG20" s="39">
        <v>2.1862179788388918</v>
      </c>
      <c r="CH20" s="36">
        <v>8721.1</v>
      </c>
      <c r="CI20" s="39">
        <v>0.3143985003064278</v>
      </c>
      <c r="CJ20" s="36">
        <v>278574.72999999975</v>
      </c>
      <c r="CK20" s="40">
        <v>1.8427545262712239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269853.62999999977</v>
      </c>
      <c r="CS20" s="117">
        <f t="shared" ref="CS20:CS63" si="43">+CH20+CN20</f>
        <v>8721.1</v>
      </c>
      <c r="CT20" s="118">
        <f t="shared" ref="CT20:CT63" si="44">+CR20+CS20</f>
        <v>278574.72999999975</v>
      </c>
      <c r="CU20" s="32"/>
      <c r="CV20" s="38">
        <f t="shared" ref="CV20:CV60" si="45">+D20+T20+AJ20+AZ20+BP20+CF20</f>
        <v>996365.42638513609</v>
      </c>
      <c r="CW20" s="39">
        <f t="shared" ref="CW20:CW63" si="46">+CV20/$CV$111</f>
        <v>1.4206515296133368</v>
      </c>
      <c r="CX20" s="39">
        <f t="shared" ref="CX20:CX60" si="47">+F20+V20+AL20+BB20+BR20+CH20</f>
        <v>48528.173075619168</v>
      </c>
      <c r="CY20" s="39">
        <f t="shared" ref="CY20:CY63" si="48">+CX20/$CX$111</f>
        <v>0.22715141068358236</v>
      </c>
      <c r="CZ20" s="36">
        <f t="shared" ref="CZ20:CZ63" si="49">+CV20+CX20</f>
        <v>1044893.5994607552</v>
      </c>
      <c r="DA20" s="40">
        <f t="shared" ref="DA20:DA63" si="50">+CZ20/$CZ$111</f>
        <v>1.1419826832230091</v>
      </c>
      <c r="DB20" s="38">
        <f t="shared" ref="DB20:DB60" si="51">+J20+Z20+AP20+BF20+BV20+CL20</f>
        <v>22186.041450476649</v>
      </c>
      <c r="DC20" s="39">
        <f t="shared" ref="DC20:DC63" si="52">+DB20/$DB$111</f>
        <v>6.9656873039790771E-3</v>
      </c>
      <c r="DD20" s="36">
        <f t="shared" ref="DD20:DD60" si="53">+L20+AB20+AR20+BH20+BX20+CN20</f>
        <v>27712.801971308367</v>
      </c>
      <c r="DE20" s="39">
        <f t="shared" ref="DE20:DE63" si="54">+DD20/$DD$111</f>
        <v>1.4907041841093534E-2</v>
      </c>
      <c r="DF20" s="36">
        <f t="shared" ref="DF20:DF60" si="55">+DB20+DD20</f>
        <v>49898.843421785015</v>
      </c>
      <c r="DG20" s="40">
        <f t="shared" ref="DG20:DG63" si="56">+DF20/$DF$111</f>
        <v>9.8925402216981581E-3</v>
      </c>
      <c r="DH20" s="152"/>
      <c r="DI20" s="161" t="s">
        <v>19</v>
      </c>
      <c r="DJ20" s="38">
        <f t="shared" ref="DJ20:DJ60" si="57">+CZ20</f>
        <v>1044893.5994607552</v>
      </c>
      <c r="DK20" s="36">
        <f t="shared" ref="DK20:DK60" si="58">+DF20</f>
        <v>49898.843421785015</v>
      </c>
      <c r="DL20" s="37">
        <f t="shared" ref="DL20:DL62" si="59">+DJ20+DK20</f>
        <v>1094792.4428825402</v>
      </c>
      <c r="DM20"/>
    </row>
    <row r="21" spans="1:117" s="19" customFormat="1" ht="15.75">
      <c r="A21" s="26">
        <v>9</v>
      </c>
      <c r="B21" s="26" t="s">
        <v>20</v>
      </c>
      <c r="C21" s="34"/>
      <c r="D21" s="35">
        <v>1734250.3800000001</v>
      </c>
      <c r="E21" s="39">
        <v>15.722318843207471</v>
      </c>
      <c r="F21" s="36">
        <v>2518072.6800000002</v>
      </c>
      <c r="G21" s="39">
        <v>72.445844985327128</v>
      </c>
      <c r="H21" s="36">
        <v>4252323.0600000005</v>
      </c>
      <c r="I21" s="40">
        <v>29.313629664352732</v>
      </c>
      <c r="J21" s="244">
        <v>1439249.62</v>
      </c>
      <c r="K21" s="39">
        <v>3.9102499789442802</v>
      </c>
      <c r="L21" s="36">
        <v>7316154.0599999996</v>
      </c>
      <c r="M21" s="39">
        <v>22.537733767073913</v>
      </c>
      <c r="N21" s="36">
        <v>8755403.6799999997</v>
      </c>
      <c r="O21" s="40">
        <v>12.639732520655013</v>
      </c>
      <c r="P21" s="116">
        <f t="shared" si="27"/>
        <v>3173500</v>
      </c>
      <c r="Q21" s="117">
        <f t="shared" si="28"/>
        <v>9834226.7400000002</v>
      </c>
      <c r="R21" s="118">
        <f t="shared" si="29"/>
        <v>13007726.74</v>
      </c>
      <c r="S21" s="32"/>
      <c r="T21" s="35">
        <v>2781639.0352661973</v>
      </c>
      <c r="U21" s="39">
        <v>14.110182437929954</v>
      </c>
      <c r="V21" s="36">
        <v>8061643.3037975617</v>
      </c>
      <c r="W21" s="39">
        <v>127.5798525660726</v>
      </c>
      <c r="X21" s="36">
        <v>10843282.33906376</v>
      </c>
      <c r="Y21" s="40">
        <v>41.65270598812166</v>
      </c>
      <c r="Z21" s="38">
        <v>5021153.8822375555</v>
      </c>
      <c r="AA21" s="39">
        <v>4.7473145377561661</v>
      </c>
      <c r="AB21" s="36">
        <v>11090680.654771414</v>
      </c>
      <c r="AC21" s="39">
        <v>23.314835344658757</v>
      </c>
      <c r="AD21" s="36">
        <v>16111834.537008969</v>
      </c>
      <c r="AE21" s="40">
        <v>10.507432648249104</v>
      </c>
      <c r="AF21" s="116">
        <f t="shared" si="30"/>
        <v>7802792.9175037527</v>
      </c>
      <c r="AG21" s="117">
        <f t="shared" si="31"/>
        <v>19152323.958568975</v>
      </c>
      <c r="AH21" s="118">
        <f t="shared" si="32"/>
        <v>26955116.876072727</v>
      </c>
      <c r="AI21" s="32"/>
      <c r="AJ21" s="35">
        <v>904154.69774948922</v>
      </c>
      <c r="AK21" s="39">
        <v>15.030916126369245</v>
      </c>
      <c r="AL21" s="36">
        <v>1914339.1683287364</v>
      </c>
      <c r="AM21" s="39">
        <v>66.569501976170542</v>
      </c>
      <c r="AN21" s="36">
        <v>2818493.8660782259</v>
      </c>
      <c r="AO21" s="40">
        <v>31.70052711818947</v>
      </c>
      <c r="AP21" s="38">
        <v>712170.72839722724</v>
      </c>
      <c r="AQ21" s="39">
        <v>4.1825229390286616</v>
      </c>
      <c r="AR21" s="36">
        <v>3553107.0931913503</v>
      </c>
      <c r="AS21" s="39">
        <v>22.524657786344562</v>
      </c>
      <c r="AT21" s="36">
        <v>4265277.8215885777</v>
      </c>
      <c r="AU21" s="40">
        <v>13.003261492087512</v>
      </c>
      <c r="AV21" s="116">
        <f t="shared" si="33"/>
        <v>1616325.4261467163</v>
      </c>
      <c r="AW21" s="117">
        <f t="shared" si="34"/>
        <v>5467446.2615200868</v>
      </c>
      <c r="AX21" s="118">
        <f t="shared" si="35"/>
        <v>7083771.6876668036</v>
      </c>
      <c r="AY21" s="32"/>
      <c r="AZ21" s="35">
        <v>2217823.0157335834</v>
      </c>
      <c r="BA21" s="39">
        <v>20.079882442132941</v>
      </c>
      <c r="BB21" s="36">
        <v>3409460.0104339081</v>
      </c>
      <c r="BC21" s="39">
        <v>93.841792646534955</v>
      </c>
      <c r="BD21" s="36">
        <v>5627283.0261674915</v>
      </c>
      <c r="BE21" s="40">
        <v>38.337691448321259</v>
      </c>
      <c r="BF21" s="38">
        <v>2867041.7444731756</v>
      </c>
      <c r="BG21" s="39">
        <v>4.5668875123220944</v>
      </c>
      <c r="BH21" s="36">
        <v>8794386.5408268515</v>
      </c>
      <c r="BI21" s="39">
        <v>26.417502375568795</v>
      </c>
      <c r="BJ21" s="36">
        <v>11661428.285300028</v>
      </c>
      <c r="BK21" s="40">
        <v>12.138609149579134</v>
      </c>
      <c r="BL21" s="116">
        <f t="shared" si="36"/>
        <v>5084864.760206759</v>
      </c>
      <c r="BM21" s="117">
        <f t="shared" si="37"/>
        <v>12203846.55126076</v>
      </c>
      <c r="BN21" s="118">
        <f t="shared" si="38"/>
        <v>17288711.311467521</v>
      </c>
      <c r="BO21" s="32"/>
      <c r="BP21" s="38">
        <v>1026986.9649489446</v>
      </c>
      <c r="BQ21" s="39">
        <v>10.283752715655581</v>
      </c>
      <c r="BR21" s="36">
        <v>616347.94885788346</v>
      </c>
      <c r="BS21" s="39">
        <v>26.958314694391962</v>
      </c>
      <c r="BT21" s="36">
        <v>1643334.9138068282</v>
      </c>
      <c r="BU21" s="40">
        <v>13.390056986236459</v>
      </c>
      <c r="BV21" s="38">
        <v>866257.9657735849</v>
      </c>
      <c r="BW21" s="39">
        <v>2.6426417503770132</v>
      </c>
      <c r="BX21" s="36">
        <v>4887617.0020399801</v>
      </c>
      <c r="BY21" s="39">
        <v>21.385142121005199</v>
      </c>
      <c r="BZ21" s="36">
        <v>5753874.9678135654</v>
      </c>
      <c r="CA21" s="40">
        <v>10.34214843806361</v>
      </c>
      <c r="CB21" s="116">
        <f t="shared" si="39"/>
        <v>1893244.9307225295</v>
      </c>
      <c r="CC21" s="117">
        <f t="shared" si="40"/>
        <v>5503964.9508978631</v>
      </c>
      <c r="CD21" s="118">
        <f t="shared" si="41"/>
        <v>7397209.8816203922</v>
      </c>
      <c r="CE21" s="32"/>
      <c r="CF21" s="38">
        <v>2612212.5699999635</v>
      </c>
      <c r="CG21" s="39">
        <v>21.162828475136216</v>
      </c>
      <c r="CH21" s="36">
        <v>3209105.6999999792</v>
      </c>
      <c r="CI21" s="39">
        <v>115.68930747323188</v>
      </c>
      <c r="CJ21" s="36">
        <v>5821318.2699999427</v>
      </c>
      <c r="CK21" s="40">
        <v>38.507658576597294</v>
      </c>
      <c r="CL21" s="38">
        <v>3753574.1599999489</v>
      </c>
      <c r="CM21" s="39">
        <v>5.9257822241095699</v>
      </c>
      <c r="CN21" s="36">
        <v>9629219.3100004792</v>
      </c>
      <c r="CO21" s="39">
        <v>28.359936236512414</v>
      </c>
      <c r="CP21" s="36">
        <v>13382793.470000427</v>
      </c>
      <c r="CQ21" s="40">
        <v>13.754622171153212</v>
      </c>
      <c r="CR21" s="116">
        <f t="shared" si="42"/>
        <v>6365786.7299999129</v>
      </c>
      <c r="CS21" s="117">
        <f t="shared" si="43"/>
        <v>12838325.010000458</v>
      </c>
      <c r="CT21" s="118">
        <f t="shared" si="44"/>
        <v>19204111.740000371</v>
      </c>
      <c r="CU21" s="32"/>
      <c r="CV21" s="38">
        <f t="shared" si="45"/>
        <v>11277066.663698178</v>
      </c>
      <c r="CW21" s="39">
        <f t="shared" si="46"/>
        <v>16.079223125453669</v>
      </c>
      <c r="CX21" s="39">
        <f t="shared" si="47"/>
        <v>19728968.811418068</v>
      </c>
      <c r="CY21" s="39">
        <f t="shared" si="48"/>
        <v>92.347657305432875</v>
      </c>
      <c r="CZ21" s="36">
        <f t="shared" si="49"/>
        <v>31006035.475116245</v>
      </c>
      <c r="DA21" s="40">
        <f t="shared" si="50"/>
        <v>33.887044198810734</v>
      </c>
      <c r="DB21" s="38">
        <f t="shared" si="51"/>
        <v>14659448.100881491</v>
      </c>
      <c r="DC21" s="39">
        <f t="shared" si="52"/>
        <v>4.6025845461249055</v>
      </c>
      <c r="DD21" s="36">
        <f t="shared" si="53"/>
        <v>45271164.660830081</v>
      </c>
      <c r="DE21" s="39">
        <f t="shared" si="54"/>
        <v>24.351891464916633</v>
      </c>
      <c r="DF21" s="36">
        <f t="shared" si="55"/>
        <v>59930612.761711568</v>
      </c>
      <c r="DG21" s="40">
        <f t="shared" si="56"/>
        <v>11.88135749449882</v>
      </c>
      <c r="DH21" s="152"/>
      <c r="DI21" s="161" t="s">
        <v>20</v>
      </c>
      <c r="DJ21" s="38">
        <f t="shared" si="57"/>
        <v>31006035.475116245</v>
      </c>
      <c r="DK21" s="36">
        <f t="shared" si="58"/>
        <v>59930612.761711568</v>
      </c>
      <c r="DL21" s="37">
        <f t="shared" si="59"/>
        <v>90936648.236827821</v>
      </c>
      <c r="DM21"/>
    </row>
    <row r="22" spans="1:117" s="19" customFormat="1" ht="15.75">
      <c r="A22" s="26">
        <v>10</v>
      </c>
      <c r="B22" s="26" t="s">
        <v>21</v>
      </c>
      <c r="C22" s="34"/>
      <c r="D22" s="35">
        <v>26350.870000000003</v>
      </c>
      <c r="E22" s="39">
        <v>0.23889098408956985</v>
      </c>
      <c r="F22" s="36">
        <v>2035.02</v>
      </c>
      <c r="G22" s="39">
        <v>5.8548247885378907E-2</v>
      </c>
      <c r="H22" s="36">
        <v>28385.890000000003</v>
      </c>
      <c r="I22" s="40">
        <v>0.19567973914781855</v>
      </c>
      <c r="J22" s="244">
        <v>13963.04</v>
      </c>
      <c r="K22" s="39">
        <v>3.7935724357528851E-2</v>
      </c>
      <c r="L22" s="36">
        <v>996.09999999999991</v>
      </c>
      <c r="M22" s="39">
        <v>3.0685297796178889E-3</v>
      </c>
      <c r="N22" s="36">
        <v>14959.140000000001</v>
      </c>
      <c r="O22" s="40">
        <v>2.1595752206257066E-2</v>
      </c>
      <c r="P22" s="116">
        <f t="shared" si="27"/>
        <v>40313.910000000003</v>
      </c>
      <c r="Q22" s="117">
        <f t="shared" si="28"/>
        <v>3031.12</v>
      </c>
      <c r="R22" s="118">
        <f t="shared" si="29"/>
        <v>43345.030000000006</v>
      </c>
      <c r="S22" s="32"/>
      <c r="T22" s="35">
        <v>1912.9451938844018</v>
      </c>
      <c r="U22" s="39">
        <v>9.7036334827272502E-3</v>
      </c>
      <c r="V22" s="36">
        <v>237.44719479413675</v>
      </c>
      <c r="W22" s="39">
        <v>3.7577299022636336E-3</v>
      </c>
      <c r="X22" s="36">
        <v>2150.3923886785387</v>
      </c>
      <c r="Y22" s="40">
        <v>8.2603827073689864E-3</v>
      </c>
      <c r="Z22" s="38">
        <v>62449.521452542482</v>
      </c>
      <c r="AA22" s="39">
        <v>5.9043703503358268E-2</v>
      </c>
      <c r="AB22" s="36">
        <v>17291.914105380063</v>
      </c>
      <c r="AC22" s="39">
        <v>3.6351071923387532E-2</v>
      </c>
      <c r="AD22" s="36">
        <v>79741.435557922552</v>
      </c>
      <c r="AE22" s="40">
        <v>5.2003870910848654E-2</v>
      </c>
      <c r="AF22" s="116">
        <f t="shared" si="30"/>
        <v>64362.466646426881</v>
      </c>
      <c r="AG22" s="117">
        <f t="shared" si="31"/>
        <v>17529.361300174201</v>
      </c>
      <c r="AH22" s="118">
        <f t="shared" si="32"/>
        <v>81891.827946601086</v>
      </c>
      <c r="AI22" s="32"/>
      <c r="AJ22" s="35">
        <v>754.0125535679947</v>
      </c>
      <c r="AK22" s="39">
        <v>1.253491186753769E-2</v>
      </c>
      <c r="AL22" s="36">
        <v>237.87238097274897</v>
      </c>
      <c r="AM22" s="39">
        <v>8.27180794146639E-3</v>
      </c>
      <c r="AN22" s="36">
        <v>991.88493454074364</v>
      </c>
      <c r="AO22" s="40">
        <v>1.115605595029517E-2</v>
      </c>
      <c r="AP22" s="38">
        <v>12254.057906667327</v>
      </c>
      <c r="AQ22" s="39">
        <v>7.1967122836076924E-2</v>
      </c>
      <c r="AR22" s="36">
        <v>612.04320013187919</v>
      </c>
      <c r="AS22" s="39">
        <v>3.8800022830292259E-3</v>
      </c>
      <c r="AT22" s="36">
        <v>12866.101106799206</v>
      </c>
      <c r="AU22" s="40">
        <v>3.9224004642454041E-2</v>
      </c>
      <c r="AV22" s="116">
        <f t="shared" si="33"/>
        <v>13008.070460235322</v>
      </c>
      <c r="AW22" s="117">
        <f t="shared" si="34"/>
        <v>849.91558110462813</v>
      </c>
      <c r="AX22" s="118">
        <f t="shared" si="35"/>
        <v>13857.986041339949</v>
      </c>
      <c r="AY22" s="32"/>
      <c r="AZ22" s="35">
        <v>1141.5000378901584</v>
      </c>
      <c r="BA22" s="39">
        <v>1.0334993552649691E-2</v>
      </c>
      <c r="BB22" s="36">
        <v>408.01072567905152</v>
      </c>
      <c r="BC22" s="39">
        <v>1.1230065112822072E-2</v>
      </c>
      <c r="BD22" s="36">
        <v>1549.51076356921</v>
      </c>
      <c r="BE22" s="40">
        <v>1.0556544832262879E-2</v>
      </c>
      <c r="BF22" s="38">
        <v>68768.614197799674</v>
      </c>
      <c r="BG22" s="39">
        <v>0.1095409671048707</v>
      </c>
      <c r="BH22" s="36">
        <v>4117.9441320596379</v>
      </c>
      <c r="BI22" s="39">
        <v>1.2369913283447396E-2</v>
      </c>
      <c r="BJ22" s="36">
        <v>72886.558329859312</v>
      </c>
      <c r="BK22" s="40">
        <v>7.5869046413417157E-2</v>
      </c>
      <c r="BL22" s="116">
        <f t="shared" si="36"/>
        <v>69910.114235689834</v>
      </c>
      <c r="BM22" s="117">
        <f t="shared" si="37"/>
        <v>4525.9548577386895</v>
      </c>
      <c r="BN22" s="118">
        <f t="shared" si="38"/>
        <v>74436.069093428523</v>
      </c>
      <c r="BO22" s="32"/>
      <c r="BP22" s="38">
        <v>456.33100375142573</v>
      </c>
      <c r="BQ22" s="39">
        <v>4.5694788339400759E-3</v>
      </c>
      <c r="BR22" s="36">
        <v>860.99540364630639</v>
      </c>
      <c r="BS22" s="39">
        <v>3.7658898816704124E-2</v>
      </c>
      <c r="BT22" s="36">
        <v>1317.3264073977321</v>
      </c>
      <c r="BU22" s="40">
        <v>1.0733707119791181E-2</v>
      </c>
      <c r="BV22" s="38">
        <v>27066.090271374407</v>
      </c>
      <c r="BW22" s="39">
        <v>8.25689147997999E-2</v>
      </c>
      <c r="BX22" s="36">
        <v>2116.556516488291</v>
      </c>
      <c r="BY22" s="39">
        <v>9.2607219209995574E-3</v>
      </c>
      <c r="BZ22" s="36">
        <v>29182.646787862697</v>
      </c>
      <c r="CA22" s="40">
        <v>5.2453566784810154E-2</v>
      </c>
      <c r="CB22" s="116">
        <f t="shared" si="39"/>
        <v>27522.421275125835</v>
      </c>
      <c r="CC22" s="117">
        <f t="shared" si="40"/>
        <v>2977.5519201345974</v>
      </c>
      <c r="CD22" s="118">
        <f t="shared" si="41"/>
        <v>30499.973195260431</v>
      </c>
      <c r="CE22" s="32"/>
      <c r="CF22" s="38">
        <v>2402.2600000000002</v>
      </c>
      <c r="CG22" s="39">
        <v>1.9461898666493838E-2</v>
      </c>
      <c r="CH22" s="36">
        <v>354.06</v>
      </c>
      <c r="CI22" s="39">
        <v>1.2763978514005552E-2</v>
      </c>
      <c r="CJ22" s="36">
        <v>2756.32</v>
      </c>
      <c r="CK22" s="40">
        <v>1.8232885502040708E-2</v>
      </c>
      <c r="CL22" s="38">
        <v>59199.770000000128</v>
      </c>
      <c r="CM22" s="39">
        <v>9.345890870513146E-2</v>
      </c>
      <c r="CN22" s="36">
        <v>5492.6600000000008</v>
      </c>
      <c r="CO22" s="39">
        <v>1.6176959144243913E-2</v>
      </c>
      <c r="CP22" s="36">
        <v>64692.430000000131</v>
      </c>
      <c r="CQ22" s="40">
        <v>6.6489850118246693E-2</v>
      </c>
      <c r="CR22" s="116">
        <f t="shared" si="42"/>
        <v>61602.03000000013</v>
      </c>
      <c r="CS22" s="117">
        <f t="shared" si="43"/>
        <v>5846.7200000000012</v>
      </c>
      <c r="CT22" s="118">
        <f t="shared" si="44"/>
        <v>67448.750000000131</v>
      </c>
      <c r="CU22" s="32"/>
      <c r="CV22" s="38">
        <f t="shared" si="45"/>
        <v>33017.918789093987</v>
      </c>
      <c r="CW22" s="39">
        <f t="shared" si="46"/>
        <v>4.7078065527179226E-2</v>
      </c>
      <c r="CX22" s="39">
        <f t="shared" si="47"/>
        <v>4133.4057050922438</v>
      </c>
      <c r="CY22" s="39">
        <f t="shared" si="48"/>
        <v>1.9347708296708656E-2</v>
      </c>
      <c r="CZ22" s="36">
        <f t="shared" si="49"/>
        <v>37151.324494186229</v>
      </c>
      <c r="DA22" s="40">
        <f t="shared" si="50"/>
        <v>4.06033391850181E-2</v>
      </c>
      <c r="DB22" s="38">
        <f t="shared" si="51"/>
        <v>243701.09382838404</v>
      </c>
      <c r="DC22" s="39">
        <f t="shared" si="52"/>
        <v>7.6514127995092079E-2</v>
      </c>
      <c r="DD22" s="36">
        <f t="shared" si="53"/>
        <v>30627.21795405987</v>
      </c>
      <c r="DE22" s="39">
        <f t="shared" si="54"/>
        <v>1.6474740446316069E-2</v>
      </c>
      <c r="DF22" s="36">
        <f t="shared" si="55"/>
        <v>274328.3117824439</v>
      </c>
      <c r="DG22" s="40">
        <f t="shared" si="56"/>
        <v>5.4386107415739751E-2</v>
      </c>
      <c r="DH22" s="152"/>
      <c r="DI22" s="161" t="s">
        <v>21</v>
      </c>
      <c r="DJ22" s="38">
        <f t="shared" si="57"/>
        <v>37151.324494186229</v>
      </c>
      <c r="DK22" s="36">
        <f t="shared" si="58"/>
        <v>274328.3117824439</v>
      </c>
      <c r="DL22" s="37">
        <f t="shared" si="59"/>
        <v>311479.6362766301</v>
      </c>
      <c r="DM22"/>
    </row>
    <row r="23" spans="1:117" s="19" customFormat="1" ht="15.75">
      <c r="A23" s="26">
        <v>11</v>
      </c>
      <c r="B23" s="26" t="s">
        <v>22</v>
      </c>
      <c r="C23" s="34"/>
      <c r="D23" s="35">
        <v>11476533.640000001</v>
      </c>
      <c r="E23" s="39">
        <v>104.0436393635828</v>
      </c>
      <c r="F23" s="36">
        <v>3868321.26</v>
      </c>
      <c r="G23" s="39">
        <v>111.2929760055239</v>
      </c>
      <c r="H23" s="36">
        <v>15344854.9</v>
      </c>
      <c r="I23" s="40">
        <v>105.78062565919635</v>
      </c>
      <c r="J23" s="244">
        <v>7865074.1599999992</v>
      </c>
      <c r="K23" s="39">
        <v>21.368361430267527</v>
      </c>
      <c r="L23" s="36">
        <v>6205921.2400000002</v>
      </c>
      <c r="M23" s="39">
        <v>19.117612824920368</v>
      </c>
      <c r="N23" s="36">
        <v>14070995.399999999</v>
      </c>
      <c r="O23" s="40">
        <v>20.313582863305175</v>
      </c>
      <c r="P23" s="116">
        <f t="shared" si="27"/>
        <v>19341607.800000001</v>
      </c>
      <c r="Q23" s="117">
        <f t="shared" si="28"/>
        <v>10074242.5</v>
      </c>
      <c r="R23" s="118">
        <f t="shared" si="29"/>
        <v>29415850.300000001</v>
      </c>
      <c r="S23" s="32"/>
      <c r="T23" s="35">
        <v>13006309.874515228</v>
      </c>
      <c r="U23" s="39">
        <v>65.975995751762625</v>
      </c>
      <c r="V23" s="36">
        <v>3927571.6454508156</v>
      </c>
      <c r="W23" s="39">
        <v>62.155939252889198</v>
      </c>
      <c r="X23" s="36">
        <v>16933881.519966044</v>
      </c>
      <c r="Y23" s="40">
        <v>65.048752410308779</v>
      </c>
      <c r="Z23" s="38">
        <v>12767366.73258326</v>
      </c>
      <c r="AA23" s="39">
        <v>12.071071136231991</v>
      </c>
      <c r="AB23" s="36">
        <v>4170587.7019468844</v>
      </c>
      <c r="AC23" s="39">
        <v>8.7674119008662839</v>
      </c>
      <c r="AD23" s="36">
        <v>16937954.434530146</v>
      </c>
      <c r="AE23" s="40">
        <v>11.046191854262752</v>
      </c>
      <c r="AF23" s="116">
        <f t="shared" si="30"/>
        <v>25773676.60709849</v>
      </c>
      <c r="AG23" s="117">
        <f t="shared" si="31"/>
        <v>8098159.3473977</v>
      </c>
      <c r="AH23" s="118">
        <f t="shared" si="32"/>
        <v>33871835.95449619</v>
      </c>
      <c r="AI23" s="32"/>
      <c r="AJ23" s="35">
        <v>8051787.3291115835</v>
      </c>
      <c r="AK23" s="39">
        <v>133.8551249166556</v>
      </c>
      <c r="AL23" s="36">
        <v>4914709.7555379579</v>
      </c>
      <c r="AM23" s="39">
        <v>170.90481467253045</v>
      </c>
      <c r="AN23" s="36">
        <v>12966497.08464954</v>
      </c>
      <c r="AO23" s="40">
        <v>145.83845556910967</v>
      </c>
      <c r="AP23" s="38">
        <v>3962689.5386423883</v>
      </c>
      <c r="AQ23" s="39">
        <v>23.272565460421724</v>
      </c>
      <c r="AR23" s="36">
        <v>5124108.8111273311</v>
      </c>
      <c r="AS23" s="39">
        <v>32.483906170970066</v>
      </c>
      <c r="AT23" s="36">
        <v>9086798.3497697189</v>
      </c>
      <c r="AU23" s="40">
        <v>27.70230217358214</v>
      </c>
      <c r="AV23" s="116">
        <f t="shared" si="33"/>
        <v>12014476.867753971</v>
      </c>
      <c r="AW23" s="117">
        <f t="shared" si="34"/>
        <v>10038818.566665288</v>
      </c>
      <c r="AX23" s="118">
        <f t="shared" si="35"/>
        <v>22053295.434419259</v>
      </c>
      <c r="AY23" s="32"/>
      <c r="AZ23" s="35">
        <v>10855665.059533698</v>
      </c>
      <c r="BA23" s="39">
        <v>98.285785962278851</v>
      </c>
      <c r="BB23" s="36">
        <v>4519128.9666872425</v>
      </c>
      <c r="BC23" s="39">
        <v>124.38426089087423</v>
      </c>
      <c r="BD23" s="36">
        <v>15374794.02622094</v>
      </c>
      <c r="BE23" s="40">
        <v>104.74577282106075</v>
      </c>
      <c r="BF23" s="38">
        <v>19829057.959211405</v>
      </c>
      <c r="BG23" s="39">
        <v>31.58554539695886</v>
      </c>
      <c r="BH23" s="36">
        <v>8771675.9277883116</v>
      </c>
      <c r="BI23" s="39">
        <v>26.349281849769635</v>
      </c>
      <c r="BJ23" s="36">
        <v>28600733.886999719</v>
      </c>
      <c r="BK23" s="40">
        <v>29.771064191428984</v>
      </c>
      <c r="BL23" s="116">
        <f t="shared" si="36"/>
        <v>30684723.018745102</v>
      </c>
      <c r="BM23" s="117">
        <f t="shared" si="37"/>
        <v>13290804.894475553</v>
      </c>
      <c r="BN23" s="118">
        <f t="shared" si="38"/>
        <v>43975527.913220659</v>
      </c>
      <c r="BO23" s="32"/>
      <c r="BP23" s="38">
        <v>11395881.077373905</v>
      </c>
      <c r="BQ23" s="39">
        <v>114.11286313897666</v>
      </c>
      <c r="BR23" s="36">
        <v>797949.72134962049</v>
      </c>
      <c r="BS23" s="39">
        <v>34.901356836356577</v>
      </c>
      <c r="BT23" s="36">
        <v>12193830.798723526</v>
      </c>
      <c r="BU23" s="40">
        <v>99.356551061889107</v>
      </c>
      <c r="BV23" s="38">
        <v>5525240.0512037463</v>
      </c>
      <c r="BW23" s="39">
        <v>16.855521815752734</v>
      </c>
      <c r="BX23" s="36">
        <v>7647888.1253751349</v>
      </c>
      <c r="BY23" s="39">
        <v>33.462354848678352</v>
      </c>
      <c r="BZ23" s="36">
        <v>13173128.176578881</v>
      </c>
      <c r="CA23" s="40">
        <v>23.677686386638101</v>
      </c>
      <c r="CB23" s="116">
        <f t="shared" si="39"/>
        <v>16921121.12857765</v>
      </c>
      <c r="CC23" s="117">
        <f t="shared" si="40"/>
        <v>8445837.8467247561</v>
      </c>
      <c r="CD23" s="118">
        <f t="shared" si="41"/>
        <v>25366958.975302406</v>
      </c>
      <c r="CE23" s="32"/>
      <c r="CF23" s="38">
        <v>14969441.289998019</v>
      </c>
      <c r="CG23" s="39">
        <v>121.2748617884701</v>
      </c>
      <c r="CH23" s="36">
        <v>5315779.2799993353</v>
      </c>
      <c r="CI23" s="39">
        <v>191.63557734595102</v>
      </c>
      <c r="CJ23" s="36">
        <v>20285220.569997355</v>
      </c>
      <c r="CK23" s="40">
        <v>134.18547339800992</v>
      </c>
      <c r="CL23" s="38">
        <v>16977498.490002632</v>
      </c>
      <c r="CM23" s="39">
        <v>26.802443344267381</v>
      </c>
      <c r="CN23" s="36">
        <v>8716097.4699989278</v>
      </c>
      <c r="CO23" s="39">
        <v>25.670613631541066</v>
      </c>
      <c r="CP23" s="36">
        <v>25693595.960001558</v>
      </c>
      <c r="CQ23" s="40">
        <v>26.407469071408958</v>
      </c>
      <c r="CR23" s="116">
        <f t="shared" si="42"/>
        <v>31946939.780000649</v>
      </c>
      <c r="CS23" s="117">
        <f t="shared" si="43"/>
        <v>14031876.749998264</v>
      </c>
      <c r="CT23" s="118">
        <f t="shared" si="44"/>
        <v>45978816.529998913</v>
      </c>
      <c r="CU23" s="32"/>
      <c r="CV23" s="38">
        <f t="shared" si="45"/>
        <v>69755618.270532444</v>
      </c>
      <c r="CW23" s="39">
        <f t="shared" si="46"/>
        <v>99.459920196839846</v>
      </c>
      <c r="CX23" s="39">
        <f t="shared" si="47"/>
        <v>23343460.629024971</v>
      </c>
      <c r="CY23" s="39">
        <f t="shared" si="48"/>
        <v>109.26642558451667</v>
      </c>
      <c r="CZ23" s="36">
        <f t="shared" si="49"/>
        <v>93099078.899557412</v>
      </c>
      <c r="DA23" s="40">
        <f t="shared" si="50"/>
        <v>101.74962884467389</v>
      </c>
      <c r="DB23" s="38">
        <f t="shared" si="51"/>
        <v>66926926.931643426</v>
      </c>
      <c r="DC23" s="39">
        <f t="shared" si="52"/>
        <v>21.012853791998495</v>
      </c>
      <c r="DD23" s="36">
        <f t="shared" si="53"/>
        <v>40636279.276236586</v>
      </c>
      <c r="DE23" s="39">
        <f t="shared" si="54"/>
        <v>21.858732150736099</v>
      </c>
      <c r="DF23" s="36">
        <f t="shared" si="55"/>
        <v>107563206.20788002</v>
      </c>
      <c r="DG23" s="40">
        <f t="shared" si="56"/>
        <v>21.324609366030096</v>
      </c>
      <c r="DH23" s="152"/>
      <c r="DI23" s="161" t="s">
        <v>22</v>
      </c>
      <c r="DJ23" s="38">
        <f t="shared" si="57"/>
        <v>93099078.899557412</v>
      </c>
      <c r="DK23" s="36">
        <f t="shared" si="58"/>
        <v>107563206.20788002</v>
      </c>
      <c r="DL23" s="37">
        <f t="shared" si="59"/>
        <v>200662285.10743743</v>
      </c>
      <c r="DM23"/>
    </row>
    <row r="24" spans="1:117" s="19" customFormat="1" ht="15.75">
      <c r="A24" s="26">
        <v>12</v>
      </c>
      <c r="B24" s="26" t="s">
        <v>23</v>
      </c>
      <c r="C24" s="34"/>
      <c r="D24" s="35">
        <v>24598411.469999999</v>
      </c>
      <c r="E24" s="39">
        <v>223.00359430669505</v>
      </c>
      <c r="F24" s="36">
        <v>0</v>
      </c>
      <c r="G24" s="39">
        <v>0</v>
      </c>
      <c r="H24" s="36">
        <v>24598411.469999999</v>
      </c>
      <c r="I24" s="40">
        <v>169.57054155780591</v>
      </c>
      <c r="J24" s="244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24598411.469999999</v>
      </c>
      <c r="Q24" s="117">
        <f t="shared" si="28"/>
        <v>0</v>
      </c>
      <c r="R24" s="118">
        <f t="shared" si="29"/>
        <v>24598411.469999999</v>
      </c>
      <c r="S24" s="32"/>
      <c r="T24" s="35">
        <v>37384997.989640862</v>
      </c>
      <c r="U24" s="39">
        <v>189.6396819959767</v>
      </c>
      <c r="V24" s="36">
        <v>2894362.1083979513</v>
      </c>
      <c r="W24" s="39">
        <v>45.804841165360287</v>
      </c>
      <c r="X24" s="36">
        <v>40279360.098038815</v>
      </c>
      <c r="Y24" s="40">
        <v>154.7266123938401</v>
      </c>
      <c r="Z24" s="38">
        <v>-32072.543633682202</v>
      </c>
      <c r="AA24" s="39">
        <v>-3.0323399008665358E-2</v>
      </c>
      <c r="AB24" s="36">
        <v>1703.7113870006506</v>
      </c>
      <c r="AC24" s="39">
        <v>3.5815430719891243E-3</v>
      </c>
      <c r="AD24" s="36">
        <v>-30368.832246681552</v>
      </c>
      <c r="AE24" s="40">
        <v>-1.9805221975499505E-2</v>
      </c>
      <c r="AF24" s="116">
        <f t="shared" si="30"/>
        <v>37352925.446007177</v>
      </c>
      <c r="AG24" s="117">
        <f t="shared" si="31"/>
        <v>2896065.8197849519</v>
      </c>
      <c r="AH24" s="118">
        <f t="shared" si="32"/>
        <v>40248991.265792131</v>
      </c>
      <c r="AI24" s="32"/>
      <c r="AJ24" s="35">
        <v>5094206.9844136238</v>
      </c>
      <c r="AK24" s="39">
        <v>84.687496623836282</v>
      </c>
      <c r="AL24" s="36">
        <v>477051.43757460552</v>
      </c>
      <c r="AM24" s="39">
        <v>16.589054406739422</v>
      </c>
      <c r="AN24" s="36">
        <v>5571258.4219882293</v>
      </c>
      <c r="AO24" s="40">
        <v>62.661775075787077</v>
      </c>
      <c r="AP24" s="38">
        <v>24737.753643519998</v>
      </c>
      <c r="AQ24" s="39">
        <v>0.14528289067274316</v>
      </c>
      <c r="AR24" s="36">
        <v>0</v>
      </c>
      <c r="AS24" s="39">
        <v>0</v>
      </c>
      <c r="AT24" s="36">
        <v>24737.753643519998</v>
      </c>
      <c r="AU24" s="40">
        <v>7.5416301776498704E-2</v>
      </c>
      <c r="AV24" s="116">
        <f t="shared" si="33"/>
        <v>5118944.738057144</v>
      </c>
      <c r="AW24" s="117">
        <f t="shared" si="34"/>
        <v>477051.43757460552</v>
      </c>
      <c r="AX24" s="118">
        <f t="shared" si="35"/>
        <v>5595996.1756317494</v>
      </c>
      <c r="AY24" s="32"/>
      <c r="AZ24" s="35">
        <v>16668837.454961978</v>
      </c>
      <c r="BA24" s="39">
        <v>150.91749619703012</v>
      </c>
      <c r="BB24" s="36">
        <v>2637694.0599033204</v>
      </c>
      <c r="BC24" s="39">
        <v>72.599748428474086</v>
      </c>
      <c r="BD24" s="36">
        <v>19306531.514865298</v>
      </c>
      <c r="BE24" s="40">
        <v>131.53201015700355</v>
      </c>
      <c r="BF24" s="38">
        <v>1926.9597323452369</v>
      </c>
      <c r="BG24" s="39">
        <v>3.0694385093482635E-3</v>
      </c>
      <c r="BH24" s="36">
        <v>934.56123965414088</v>
      </c>
      <c r="BI24" s="39">
        <v>2.8073332521902699E-3</v>
      </c>
      <c r="BJ24" s="36">
        <v>2861.5209719993777</v>
      </c>
      <c r="BK24" s="40">
        <v>2.9786132369574105E-3</v>
      </c>
      <c r="BL24" s="116">
        <f t="shared" si="36"/>
        <v>16670764.414694322</v>
      </c>
      <c r="BM24" s="117">
        <f t="shared" si="37"/>
        <v>2638628.6211429746</v>
      </c>
      <c r="BN24" s="118">
        <f t="shared" si="38"/>
        <v>19309393.035837296</v>
      </c>
      <c r="BO24" s="32"/>
      <c r="BP24" s="38">
        <v>13204921.953940481</v>
      </c>
      <c r="BQ24" s="39">
        <v>132.22772697081541</v>
      </c>
      <c r="BR24" s="36">
        <v>840244.45084508625</v>
      </c>
      <c r="BS24" s="39">
        <v>36.751277209687544</v>
      </c>
      <c r="BT24" s="36">
        <v>14045166.404785568</v>
      </c>
      <c r="BU24" s="40">
        <v>114.44141846021745</v>
      </c>
      <c r="BV24" s="38">
        <v>0</v>
      </c>
      <c r="BW24" s="39">
        <v>0</v>
      </c>
      <c r="BX24" s="36">
        <v>139.97496345801179</v>
      </c>
      <c r="BY24" s="39">
        <v>6.124425227432347E-4</v>
      </c>
      <c r="BZ24" s="36">
        <v>139.97496345801179</v>
      </c>
      <c r="CA24" s="40">
        <v>2.5159424870947132E-4</v>
      </c>
      <c r="CB24" s="116">
        <f t="shared" si="39"/>
        <v>13204921.953940481</v>
      </c>
      <c r="CC24" s="117">
        <f t="shared" si="40"/>
        <v>840384.42580854427</v>
      </c>
      <c r="CD24" s="118">
        <f t="shared" si="41"/>
        <v>14045306.379749026</v>
      </c>
      <c r="CE24" s="32"/>
      <c r="CF24" s="38">
        <v>23734926.380013239</v>
      </c>
      <c r="CG24" s="39">
        <v>192.2884001167688</v>
      </c>
      <c r="CH24" s="36">
        <v>2089020.3875000824</v>
      </c>
      <c r="CI24" s="39">
        <v>75.30986652367001</v>
      </c>
      <c r="CJ24" s="36">
        <v>25823946.76751332</v>
      </c>
      <c r="CK24" s="40">
        <v>170.82380297747164</v>
      </c>
      <c r="CL24" s="38">
        <v>301054.55499999173</v>
      </c>
      <c r="CM24" s="39">
        <v>0.47527600480556165</v>
      </c>
      <c r="CN24" s="36">
        <v>0</v>
      </c>
      <c r="CO24" s="39">
        <v>0</v>
      </c>
      <c r="CP24" s="36">
        <v>301054.55499999173</v>
      </c>
      <c r="CQ24" s="40">
        <v>0.30941908101712773</v>
      </c>
      <c r="CR24" s="116">
        <f t="shared" si="42"/>
        <v>24035980.935013231</v>
      </c>
      <c r="CS24" s="117">
        <f t="shared" si="43"/>
        <v>2089020.3875000824</v>
      </c>
      <c r="CT24" s="118">
        <f t="shared" si="44"/>
        <v>26125001.322513312</v>
      </c>
      <c r="CU24" s="32"/>
      <c r="CV24" s="38">
        <f t="shared" si="45"/>
        <v>120686302.23297019</v>
      </c>
      <c r="CW24" s="39">
        <f t="shared" si="46"/>
        <v>172.07861225442892</v>
      </c>
      <c r="CX24" s="39">
        <f t="shared" si="47"/>
        <v>8938372.4442210458</v>
      </c>
      <c r="CY24" s="39">
        <f t="shared" si="48"/>
        <v>41.838869696500836</v>
      </c>
      <c r="CZ24" s="36">
        <f t="shared" si="49"/>
        <v>129624674.67719124</v>
      </c>
      <c r="DA24" s="40">
        <f t="shared" si="50"/>
        <v>141.66909805568989</v>
      </c>
      <c r="DB24" s="38">
        <f t="shared" si="51"/>
        <v>295646.72474217479</v>
      </c>
      <c r="DC24" s="39">
        <f t="shared" si="52"/>
        <v>9.2823347580797008E-2</v>
      </c>
      <c r="DD24" s="36">
        <f t="shared" si="53"/>
        <v>2778.2475901128032</v>
      </c>
      <c r="DE24" s="39">
        <f t="shared" si="54"/>
        <v>1.4944520266700968E-3</v>
      </c>
      <c r="DF24" s="36">
        <f t="shared" si="55"/>
        <v>298424.97233228758</v>
      </c>
      <c r="DG24" s="40">
        <f t="shared" si="56"/>
        <v>5.9163316011197183E-2</v>
      </c>
      <c r="DH24" s="152"/>
      <c r="DI24" s="161" t="s">
        <v>23</v>
      </c>
      <c r="DJ24" s="38">
        <f t="shared" si="57"/>
        <v>129624674.67719124</v>
      </c>
      <c r="DK24" s="36">
        <f t="shared" si="58"/>
        <v>298424.97233228758</v>
      </c>
      <c r="DL24" s="37">
        <f t="shared" si="59"/>
        <v>129923099.64952353</v>
      </c>
      <c r="DM24"/>
    </row>
    <row r="25" spans="1:117" s="19" customFormat="1" ht="15.75">
      <c r="A25" s="26">
        <v>13</v>
      </c>
      <c r="B25" s="26" t="s">
        <v>24</v>
      </c>
      <c r="C25" s="34"/>
      <c r="D25" s="35">
        <v>207652.52000000002</v>
      </c>
      <c r="E25" s="39">
        <v>1.8825304383300849</v>
      </c>
      <c r="F25" s="36">
        <v>0</v>
      </c>
      <c r="G25" s="39">
        <v>0</v>
      </c>
      <c r="H25" s="36">
        <v>207652.52000000002</v>
      </c>
      <c r="I25" s="40">
        <v>1.4314643982269775</v>
      </c>
      <c r="J25" s="244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27"/>
        <v>207652.52000000002</v>
      </c>
      <c r="Q25" s="117">
        <f t="shared" si="28"/>
        <v>0</v>
      </c>
      <c r="R25" s="118">
        <f t="shared" si="29"/>
        <v>207652.52000000002</v>
      </c>
      <c r="S25" s="32"/>
      <c r="T25" s="35">
        <v>6248883.2941164449</v>
      </c>
      <c r="U25" s="39">
        <v>31.698175857989341</v>
      </c>
      <c r="V25" s="36">
        <v>379257.8402128648</v>
      </c>
      <c r="W25" s="39">
        <v>6.0019598381500705</v>
      </c>
      <c r="X25" s="36">
        <v>6628141.1343293097</v>
      </c>
      <c r="Y25" s="40">
        <v>25.460926431971103</v>
      </c>
      <c r="Z25" s="38">
        <v>7305.3074982830194</v>
      </c>
      <c r="AA25" s="39">
        <v>6.9068969608881104E-3</v>
      </c>
      <c r="AB25" s="36">
        <v>-6.553875329194625</v>
      </c>
      <c r="AC25" s="39">
        <v>-1.3777560541683747E-5</v>
      </c>
      <c r="AD25" s="36">
        <v>7298.7536229538246</v>
      </c>
      <c r="AE25" s="40">
        <v>4.7599273647697558E-3</v>
      </c>
      <c r="AF25" s="116">
        <f t="shared" si="30"/>
        <v>6256188.6016147276</v>
      </c>
      <c r="AG25" s="117">
        <f t="shared" si="31"/>
        <v>379251.2863375356</v>
      </c>
      <c r="AH25" s="118">
        <f t="shared" si="32"/>
        <v>6635439.8879522635</v>
      </c>
      <c r="AI25" s="32"/>
      <c r="AJ25" s="35">
        <v>1440388.3850854822</v>
      </c>
      <c r="AK25" s="39">
        <v>23.945412283435275</v>
      </c>
      <c r="AL25" s="36">
        <v>133864.88766083994</v>
      </c>
      <c r="AM25" s="39">
        <v>4.6550366053774717</v>
      </c>
      <c r="AN25" s="36">
        <v>1574253.2727463222</v>
      </c>
      <c r="AO25" s="40">
        <v>17.706144109170197</v>
      </c>
      <c r="AP25" s="38">
        <v>6631.4495564800009</v>
      </c>
      <c r="AQ25" s="39">
        <v>3.8945984134184521E-2</v>
      </c>
      <c r="AR25" s="36">
        <v>0</v>
      </c>
      <c r="AS25" s="39">
        <v>0</v>
      </c>
      <c r="AT25" s="36">
        <v>6631.4495564800009</v>
      </c>
      <c r="AU25" s="40">
        <v>2.0216847825959713E-2</v>
      </c>
      <c r="AV25" s="116">
        <f t="shared" si="33"/>
        <v>1447019.8346419621</v>
      </c>
      <c r="AW25" s="117">
        <f t="shared" si="34"/>
        <v>133864.88766083994</v>
      </c>
      <c r="AX25" s="118">
        <f t="shared" si="35"/>
        <v>1580884.7223028019</v>
      </c>
      <c r="AY25" s="32"/>
      <c r="AZ25" s="35">
        <v>4070152.0296522244</v>
      </c>
      <c r="BA25" s="39">
        <v>36.850629512469212</v>
      </c>
      <c r="BB25" s="36">
        <v>295581.24668587232</v>
      </c>
      <c r="BC25" s="39">
        <v>8.1355622229954943</v>
      </c>
      <c r="BD25" s="36">
        <v>4365733.2763380967</v>
      </c>
      <c r="BE25" s="40">
        <v>29.742974454211666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4070152.0296522244</v>
      </c>
      <c r="BM25" s="117">
        <f t="shared" si="37"/>
        <v>295581.24668587232</v>
      </c>
      <c r="BN25" s="118">
        <f t="shared" si="38"/>
        <v>4365733.2763380967</v>
      </c>
      <c r="BO25" s="32"/>
      <c r="BP25" s="38">
        <v>1954454.8230453529</v>
      </c>
      <c r="BQ25" s="39">
        <v>19.570969038655715</v>
      </c>
      <c r="BR25" s="36">
        <v>133573.68692107897</v>
      </c>
      <c r="BS25" s="39">
        <v>5.8423517001740359</v>
      </c>
      <c r="BT25" s="36">
        <v>2088028.5099664319</v>
      </c>
      <c r="BU25" s="40">
        <v>17.013464816231274</v>
      </c>
      <c r="BV25" s="38">
        <v>30607.591924440709</v>
      </c>
      <c r="BW25" s="39">
        <v>9.3372763649910637E-2</v>
      </c>
      <c r="BX25" s="36">
        <v>27003.111249336267</v>
      </c>
      <c r="BY25" s="39">
        <v>0.11814865435146604</v>
      </c>
      <c r="BZ25" s="36">
        <v>57610.703173776972</v>
      </c>
      <c r="CA25" s="40">
        <v>0.10355081526403603</v>
      </c>
      <c r="CB25" s="116">
        <f t="shared" si="39"/>
        <v>1985062.4149697938</v>
      </c>
      <c r="CC25" s="117">
        <f t="shared" si="40"/>
        <v>160576.79817041525</v>
      </c>
      <c r="CD25" s="118">
        <f t="shared" si="41"/>
        <v>2145639.2131402092</v>
      </c>
      <c r="CE25" s="32"/>
      <c r="CF25" s="38">
        <v>3050732.5350005017</v>
      </c>
      <c r="CG25" s="39">
        <v>24.715496014068261</v>
      </c>
      <c r="CH25" s="36">
        <v>280432.34499999374</v>
      </c>
      <c r="CI25" s="39">
        <v>10.109677529831419</v>
      </c>
      <c r="CJ25" s="36">
        <v>3331164.8800004954</v>
      </c>
      <c r="CK25" s="40">
        <v>22.035448658163133</v>
      </c>
      <c r="CL25" s="38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3050732.5350005017</v>
      </c>
      <c r="CS25" s="117">
        <f t="shared" si="43"/>
        <v>280432.34499999374</v>
      </c>
      <c r="CT25" s="118">
        <f t="shared" si="44"/>
        <v>3331164.8800004954</v>
      </c>
      <c r="CU25" s="32"/>
      <c r="CV25" s="38">
        <f t="shared" si="45"/>
        <v>16972263.586900007</v>
      </c>
      <c r="CW25" s="39">
        <f t="shared" si="46"/>
        <v>24.199627553525811</v>
      </c>
      <c r="CX25" s="39">
        <f t="shared" si="47"/>
        <v>1222710.0064806498</v>
      </c>
      <c r="CY25" s="39">
        <f t="shared" si="48"/>
        <v>5.7232795967040033</v>
      </c>
      <c r="CZ25" s="36">
        <f t="shared" si="49"/>
        <v>18194973.593380656</v>
      </c>
      <c r="DA25" s="40">
        <f t="shared" si="50"/>
        <v>19.885608234239204</v>
      </c>
      <c r="DB25" s="38">
        <f t="shared" si="51"/>
        <v>44544.348979203729</v>
      </c>
      <c r="DC25" s="39">
        <f t="shared" si="52"/>
        <v>1.3985460490599897E-2</v>
      </c>
      <c r="DD25" s="36">
        <f t="shared" si="53"/>
        <v>26996.557374007072</v>
      </c>
      <c r="DE25" s="39">
        <f t="shared" si="54"/>
        <v>1.4521765455418719E-2</v>
      </c>
      <c r="DF25" s="36">
        <f t="shared" si="55"/>
        <v>71540.906353210798</v>
      </c>
      <c r="DG25" s="40">
        <f t="shared" si="56"/>
        <v>1.4183120190054336E-2</v>
      </c>
      <c r="DH25" s="152"/>
      <c r="DI25" s="161" t="s">
        <v>24</v>
      </c>
      <c r="DJ25" s="38">
        <f t="shared" si="57"/>
        <v>18194973.593380656</v>
      </c>
      <c r="DK25" s="36">
        <f t="shared" si="58"/>
        <v>71540.906353210798</v>
      </c>
      <c r="DL25" s="37">
        <f t="shared" si="59"/>
        <v>18266514.499733865</v>
      </c>
      <c r="DM25"/>
    </row>
    <row r="26" spans="1:117" s="19" customFormat="1" ht="15.75">
      <c r="A26" s="26">
        <v>14</v>
      </c>
      <c r="B26" s="26" t="s">
        <v>25</v>
      </c>
      <c r="C26" s="34"/>
      <c r="D26" s="35">
        <v>3160176.665</v>
      </c>
      <c r="E26" s="39">
        <v>28.64944168442047</v>
      </c>
      <c r="F26" s="36">
        <v>889047.62999999989</v>
      </c>
      <c r="G26" s="39">
        <v>25.578215950284822</v>
      </c>
      <c r="H26" s="36">
        <v>4049224.2949999999</v>
      </c>
      <c r="I26" s="40">
        <v>27.913556833927327</v>
      </c>
      <c r="J26" s="244">
        <v>1072242.75</v>
      </c>
      <c r="K26" s="39">
        <v>2.9131410787592613</v>
      </c>
      <c r="L26" s="36">
        <v>1170864.5</v>
      </c>
      <c r="M26" s="39">
        <v>3.6068994941746917</v>
      </c>
      <c r="N26" s="36">
        <v>2243107.25</v>
      </c>
      <c r="O26" s="40">
        <v>3.2382602437746231</v>
      </c>
      <c r="P26" s="116">
        <f t="shared" si="27"/>
        <v>4232419.415</v>
      </c>
      <c r="Q26" s="117">
        <f t="shared" si="28"/>
        <v>2059912.13</v>
      </c>
      <c r="R26" s="118">
        <f t="shared" si="29"/>
        <v>6292331.5449999999</v>
      </c>
      <c r="S26" s="32"/>
      <c r="T26" s="35">
        <v>7591378.7522950135</v>
      </c>
      <c r="U26" s="39">
        <v>38.508137753415205</v>
      </c>
      <c r="V26" s="36">
        <v>1654913.1969370339</v>
      </c>
      <c r="W26" s="39">
        <v>26.189893762158508</v>
      </c>
      <c r="X26" s="36">
        <v>9246291.9492320474</v>
      </c>
      <c r="Y26" s="40">
        <v>35.518127076173904</v>
      </c>
      <c r="Z26" s="38">
        <v>2545874.0725209825</v>
      </c>
      <c r="AA26" s="39">
        <v>2.4070293958785216</v>
      </c>
      <c r="AB26" s="36">
        <v>1283212.5700175539</v>
      </c>
      <c r="AC26" s="39">
        <v>2.6975702135363928</v>
      </c>
      <c r="AD26" s="36">
        <v>3829086.6425385363</v>
      </c>
      <c r="AE26" s="40">
        <v>2.4971625613685733</v>
      </c>
      <c r="AF26" s="116">
        <f t="shared" si="30"/>
        <v>10137252.824815996</v>
      </c>
      <c r="AG26" s="117">
        <f t="shared" si="31"/>
        <v>2938125.7669545878</v>
      </c>
      <c r="AH26" s="118">
        <f t="shared" si="32"/>
        <v>13075378.591770584</v>
      </c>
      <c r="AI26" s="32"/>
      <c r="AJ26" s="35">
        <v>997260.94844461</v>
      </c>
      <c r="AK26" s="39">
        <v>16.578740020358254</v>
      </c>
      <c r="AL26" s="36">
        <v>459039.3770824066</v>
      </c>
      <c r="AM26" s="39">
        <v>15.962700458406879</v>
      </c>
      <c r="AN26" s="36">
        <v>1456300.3255270165</v>
      </c>
      <c r="AO26" s="40">
        <v>16.379488533652193</v>
      </c>
      <c r="AP26" s="38">
        <v>347636.87685151427</v>
      </c>
      <c r="AQ26" s="39">
        <v>2.0416441646738726</v>
      </c>
      <c r="AR26" s="36">
        <v>327347.98876996047</v>
      </c>
      <c r="AS26" s="39">
        <v>2.0751981943411781</v>
      </c>
      <c r="AT26" s="36">
        <v>674984.8656214748</v>
      </c>
      <c r="AU26" s="40">
        <v>2.0577803083431139</v>
      </c>
      <c r="AV26" s="116">
        <f t="shared" si="33"/>
        <v>1344897.8252961242</v>
      </c>
      <c r="AW26" s="117">
        <f t="shared" si="34"/>
        <v>786387.36585236713</v>
      </c>
      <c r="AX26" s="118">
        <f t="shared" si="35"/>
        <v>2131285.1911484916</v>
      </c>
      <c r="AY26" s="32"/>
      <c r="AZ26" s="35">
        <v>5544994.3936722539</v>
      </c>
      <c r="BA26" s="39">
        <v>50.2036613279516</v>
      </c>
      <c r="BB26" s="36">
        <v>1178479.8230182524</v>
      </c>
      <c r="BC26" s="39">
        <v>32.436414813890025</v>
      </c>
      <c r="BD26" s="36">
        <v>6723474.2166905068</v>
      </c>
      <c r="BE26" s="40">
        <v>45.805849604791504</v>
      </c>
      <c r="BF26" s="38">
        <v>2366437.8780133966</v>
      </c>
      <c r="BG26" s="39">
        <v>3.7694796787031897</v>
      </c>
      <c r="BH26" s="36">
        <v>2099356.4277253486</v>
      </c>
      <c r="BI26" s="39">
        <v>6.3062674308361331</v>
      </c>
      <c r="BJ26" s="36">
        <v>4465794.3057387453</v>
      </c>
      <c r="BK26" s="40">
        <v>4.6485327777654843</v>
      </c>
      <c r="BL26" s="116">
        <f t="shared" si="36"/>
        <v>7911432.2716856506</v>
      </c>
      <c r="BM26" s="117">
        <f t="shared" si="37"/>
        <v>3277836.250743601</v>
      </c>
      <c r="BN26" s="118">
        <f t="shared" si="38"/>
        <v>11189268.522429252</v>
      </c>
      <c r="BO26" s="32"/>
      <c r="BP26" s="38">
        <v>1472916.9390231282</v>
      </c>
      <c r="BQ26" s="39">
        <v>14.749080649107578</v>
      </c>
      <c r="BR26" s="36">
        <v>685213.42897980707</v>
      </c>
      <c r="BS26" s="39">
        <v>29.970407600918822</v>
      </c>
      <c r="BT26" s="36">
        <v>2158130.3680029353</v>
      </c>
      <c r="BU26" s="40">
        <v>17.584661756102399</v>
      </c>
      <c r="BV26" s="38">
        <v>840511.64760437084</v>
      </c>
      <c r="BW26" s="39">
        <v>2.5640989859803871</v>
      </c>
      <c r="BX26" s="36">
        <v>835303.9598186966</v>
      </c>
      <c r="BY26" s="39">
        <v>3.6547654792725357</v>
      </c>
      <c r="BZ26" s="36">
        <v>1675815.6074230676</v>
      </c>
      <c r="CA26" s="40">
        <v>3.0121498753002913</v>
      </c>
      <c r="CB26" s="116">
        <f t="shared" si="39"/>
        <v>2313428.5866274992</v>
      </c>
      <c r="CC26" s="117">
        <f t="shared" si="40"/>
        <v>1520517.3887985037</v>
      </c>
      <c r="CD26" s="118">
        <f t="shared" si="41"/>
        <v>3833945.9754260029</v>
      </c>
      <c r="CE26" s="32"/>
      <c r="CF26" s="38">
        <v>5848763.7800001334</v>
      </c>
      <c r="CG26" s="39">
        <v>47.38373365523384</v>
      </c>
      <c r="CH26" s="36">
        <v>987745.2900000033</v>
      </c>
      <c r="CI26" s="39">
        <v>35.608539961786775</v>
      </c>
      <c r="CJ26" s="36">
        <v>6836509.0700001363</v>
      </c>
      <c r="CK26" s="40">
        <v>45.223082627189619</v>
      </c>
      <c r="CL26" s="38">
        <v>1813418.450000003</v>
      </c>
      <c r="CM26" s="39">
        <v>2.8628508077438632</v>
      </c>
      <c r="CN26" s="36">
        <v>1088727.4900000021</v>
      </c>
      <c r="CO26" s="39">
        <v>3.206515627208903</v>
      </c>
      <c r="CP26" s="36">
        <v>2902145.9400000051</v>
      </c>
      <c r="CQ26" s="40">
        <v>2.9827794159514198</v>
      </c>
      <c r="CR26" s="116">
        <f t="shared" si="42"/>
        <v>7662182.2300001364</v>
      </c>
      <c r="CS26" s="117">
        <f t="shared" si="43"/>
        <v>2076472.7800000054</v>
      </c>
      <c r="CT26" s="118">
        <f t="shared" si="44"/>
        <v>9738655.0100001413</v>
      </c>
      <c r="CU26" s="32"/>
      <c r="CV26" s="38">
        <f t="shared" si="45"/>
        <v>24615491.478435144</v>
      </c>
      <c r="CW26" s="39">
        <f t="shared" si="46"/>
        <v>35.097600433503594</v>
      </c>
      <c r="CX26" s="39">
        <f t="shared" si="47"/>
        <v>5854438.7460175026</v>
      </c>
      <c r="CY26" s="39">
        <f t="shared" si="48"/>
        <v>27.403545932921588</v>
      </c>
      <c r="CZ26" s="36">
        <f t="shared" si="49"/>
        <v>30469930.224452645</v>
      </c>
      <c r="DA26" s="40">
        <f t="shared" si="50"/>
        <v>33.301125294762784</v>
      </c>
      <c r="DB26" s="38">
        <f t="shared" si="51"/>
        <v>8986121.6749902666</v>
      </c>
      <c r="DC26" s="39">
        <f t="shared" si="52"/>
        <v>2.8213466473148645</v>
      </c>
      <c r="DD26" s="36">
        <f t="shared" si="53"/>
        <v>6804812.9363315618</v>
      </c>
      <c r="DE26" s="39">
        <f t="shared" si="54"/>
        <v>3.6603888436734651</v>
      </c>
      <c r="DF26" s="36">
        <f t="shared" si="55"/>
        <v>15790934.611321829</v>
      </c>
      <c r="DG26" s="40">
        <f t="shared" si="56"/>
        <v>3.1305826962816328</v>
      </c>
      <c r="DH26" s="152"/>
      <c r="DI26" s="161" t="s">
        <v>25</v>
      </c>
      <c r="DJ26" s="38">
        <f t="shared" si="57"/>
        <v>30469930.224452645</v>
      </c>
      <c r="DK26" s="36">
        <f t="shared" si="58"/>
        <v>15790934.611321829</v>
      </c>
      <c r="DL26" s="37">
        <f t="shared" si="59"/>
        <v>46260864.835774474</v>
      </c>
      <c r="DM26"/>
    </row>
    <row r="27" spans="1:117" s="19" customFormat="1" ht="15.75">
      <c r="A27" s="26">
        <v>15</v>
      </c>
      <c r="B27" s="26" t="s">
        <v>26</v>
      </c>
      <c r="C27" s="34"/>
      <c r="D27" s="35">
        <v>146445.82</v>
      </c>
      <c r="E27" s="39">
        <v>1.3276444404152123</v>
      </c>
      <c r="F27" s="36">
        <v>0</v>
      </c>
      <c r="G27" s="39">
        <v>0</v>
      </c>
      <c r="H27" s="36">
        <v>146445.82</v>
      </c>
      <c r="I27" s="40">
        <v>1.0095325479274522</v>
      </c>
      <c r="J27" s="244">
        <v>1075897.1000000001</v>
      </c>
      <c r="K27" s="39">
        <v>2.9230694621418154</v>
      </c>
      <c r="L27" s="36">
        <v>0</v>
      </c>
      <c r="M27" s="39">
        <v>0</v>
      </c>
      <c r="N27" s="36">
        <v>1075897.1000000001</v>
      </c>
      <c r="O27" s="40">
        <v>1.5532181108693801</v>
      </c>
      <c r="P27" s="116">
        <f t="shared" si="27"/>
        <v>1222342.9200000002</v>
      </c>
      <c r="Q27" s="117">
        <f t="shared" si="28"/>
        <v>0</v>
      </c>
      <c r="R27" s="118">
        <f t="shared" si="29"/>
        <v>1222342.9200000002</v>
      </c>
      <c r="S27" s="32"/>
      <c r="T27" s="35">
        <v>305894.32391915121</v>
      </c>
      <c r="U27" s="39">
        <v>1.5516839757080163</v>
      </c>
      <c r="V27" s="36">
        <v>-302.11184888413788</v>
      </c>
      <c r="W27" s="39">
        <v>-4.7810829239921171E-3</v>
      </c>
      <c r="X27" s="36">
        <v>305592.21207026707</v>
      </c>
      <c r="Y27" s="40">
        <v>1.1738827933831699</v>
      </c>
      <c r="Z27" s="38">
        <v>2299913.2807014757</v>
      </c>
      <c r="AA27" s="39">
        <v>2.1744826008373734</v>
      </c>
      <c r="AB27" s="36">
        <v>-1.1044996763843997</v>
      </c>
      <c r="AC27" s="39">
        <v>-2.3218798642491352E-6</v>
      </c>
      <c r="AD27" s="36">
        <v>2299912.1762017994</v>
      </c>
      <c r="AE27" s="40">
        <v>1.4999019654042876</v>
      </c>
      <c r="AF27" s="116">
        <f t="shared" si="30"/>
        <v>2605807.6046206271</v>
      </c>
      <c r="AG27" s="117">
        <f t="shared" si="31"/>
        <v>-303.21634856052231</v>
      </c>
      <c r="AH27" s="118">
        <f t="shared" si="32"/>
        <v>2605504.3882720666</v>
      </c>
      <c r="AI27" s="32"/>
      <c r="AJ27" s="35">
        <v>53924.380139943634</v>
      </c>
      <c r="AK27" s="39">
        <v>0.89645371203337543</v>
      </c>
      <c r="AL27" s="36">
        <v>0</v>
      </c>
      <c r="AM27" s="39">
        <v>0</v>
      </c>
      <c r="AN27" s="36">
        <v>53924.380139943634</v>
      </c>
      <c r="AO27" s="40">
        <v>0.6065052315818652</v>
      </c>
      <c r="AP27" s="38">
        <v>567703.42030562251</v>
      </c>
      <c r="AQ27" s="39">
        <v>3.334077747532624</v>
      </c>
      <c r="AR27" s="36">
        <v>0</v>
      </c>
      <c r="AS27" s="39">
        <v>0</v>
      </c>
      <c r="AT27" s="36">
        <v>567703.42030562251</v>
      </c>
      <c r="AU27" s="40">
        <v>1.7307186853861474</v>
      </c>
      <c r="AV27" s="116">
        <f t="shared" si="33"/>
        <v>621627.80044556619</v>
      </c>
      <c r="AW27" s="117">
        <f t="shared" si="34"/>
        <v>0</v>
      </c>
      <c r="AX27" s="118">
        <f t="shared" si="35"/>
        <v>621627.80044556619</v>
      </c>
      <c r="AY27" s="32"/>
      <c r="AZ27" s="35">
        <v>186230.58047755924</v>
      </c>
      <c r="BA27" s="39">
        <v>1.6861075643056518</v>
      </c>
      <c r="BB27" s="36">
        <v>0</v>
      </c>
      <c r="BC27" s="39">
        <v>0</v>
      </c>
      <c r="BD27" s="36">
        <v>186230.58047755924</v>
      </c>
      <c r="BE27" s="40">
        <v>1.2687562540199699</v>
      </c>
      <c r="BF27" s="38">
        <v>1613801.4719653805</v>
      </c>
      <c r="BG27" s="39">
        <v>2.5706112594603927</v>
      </c>
      <c r="BH27" s="36">
        <v>5.1716864379103633</v>
      </c>
      <c r="BI27" s="39">
        <v>1.5535255145420135E-5</v>
      </c>
      <c r="BJ27" s="36">
        <v>1613806.6436518184</v>
      </c>
      <c r="BK27" s="40">
        <v>1.6798429498535097</v>
      </c>
      <c r="BL27" s="116">
        <f t="shared" si="36"/>
        <v>1800032.0524429397</v>
      </c>
      <c r="BM27" s="117">
        <f t="shared" si="37"/>
        <v>5.1716864379103633</v>
      </c>
      <c r="BN27" s="118">
        <f t="shared" si="38"/>
        <v>1800037.2241293776</v>
      </c>
      <c r="BO27" s="32"/>
      <c r="BP27" s="38">
        <v>142810.03551130433</v>
      </c>
      <c r="BQ27" s="39">
        <v>1.4300308968237554</v>
      </c>
      <c r="BR27" s="36">
        <v>0</v>
      </c>
      <c r="BS27" s="39">
        <v>0</v>
      </c>
      <c r="BT27" s="36">
        <v>142810.03551130433</v>
      </c>
      <c r="BU27" s="40">
        <v>1.1636304308006675</v>
      </c>
      <c r="BV27" s="38">
        <v>588658.29956238973</v>
      </c>
      <c r="BW27" s="39">
        <v>1.7957849285002738</v>
      </c>
      <c r="BX27" s="36">
        <v>8.8322767250355394</v>
      </c>
      <c r="BY27" s="39">
        <v>3.8644495454144086E-5</v>
      </c>
      <c r="BZ27" s="36">
        <v>588667.13183911471</v>
      </c>
      <c r="CA27" s="40">
        <v>1.05808396813369</v>
      </c>
      <c r="CB27" s="116">
        <f t="shared" si="39"/>
        <v>731468.33507369412</v>
      </c>
      <c r="CC27" s="117">
        <f t="shared" si="40"/>
        <v>8.8322767250355394</v>
      </c>
      <c r="CD27" s="118">
        <f t="shared" si="41"/>
        <v>731477.1673504191</v>
      </c>
      <c r="CE27" s="32"/>
      <c r="CF27" s="38">
        <v>197292.08999999991</v>
      </c>
      <c r="CG27" s="39">
        <v>1.5983609864380957</v>
      </c>
      <c r="CH27" s="36">
        <v>0</v>
      </c>
      <c r="CI27" s="39">
        <v>0</v>
      </c>
      <c r="CJ27" s="36">
        <v>197292.08999999991</v>
      </c>
      <c r="CK27" s="40">
        <v>1.3050749141711808</v>
      </c>
      <c r="CL27" s="38">
        <v>1917504.3700000492</v>
      </c>
      <c r="CM27" s="39">
        <v>3.0271716572129392</v>
      </c>
      <c r="CN27" s="36">
        <v>654.84999999999991</v>
      </c>
      <c r="CO27" s="39">
        <v>1.9286614674143535E-3</v>
      </c>
      <c r="CP27" s="36">
        <v>1918159.2200000493</v>
      </c>
      <c r="CQ27" s="40">
        <v>1.9714535230897341</v>
      </c>
      <c r="CR27" s="116">
        <f t="shared" si="42"/>
        <v>2114796.4600000493</v>
      </c>
      <c r="CS27" s="117">
        <f t="shared" si="43"/>
        <v>654.84999999999991</v>
      </c>
      <c r="CT27" s="118">
        <f t="shared" si="44"/>
        <v>2115451.3100000494</v>
      </c>
      <c r="CU27" s="32"/>
      <c r="CV27" s="38">
        <f t="shared" si="45"/>
        <v>1032597.2300479582</v>
      </c>
      <c r="CW27" s="39">
        <f t="shared" si="46"/>
        <v>1.4723120609115614</v>
      </c>
      <c r="CX27" s="39">
        <f t="shared" si="47"/>
        <v>-302.11184888413788</v>
      </c>
      <c r="CY27" s="39">
        <f t="shared" si="48"/>
        <v>-1.414129737612868E-3</v>
      </c>
      <c r="CZ27" s="36">
        <f t="shared" si="49"/>
        <v>1032295.1181990741</v>
      </c>
      <c r="DA27" s="40">
        <f t="shared" si="50"/>
        <v>1.1282135803754325</v>
      </c>
      <c r="DB27" s="38">
        <f t="shared" si="51"/>
        <v>8063477.9425349189</v>
      </c>
      <c r="DC27" s="39">
        <f t="shared" si="52"/>
        <v>2.5316668615988771</v>
      </c>
      <c r="DD27" s="36">
        <f t="shared" si="53"/>
        <v>667.74946348656147</v>
      </c>
      <c r="DE27" s="39">
        <f t="shared" si="54"/>
        <v>3.5919028331626976E-4</v>
      </c>
      <c r="DF27" s="36">
        <f t="shared" si="55"/>
        <v>8064145.6919984054</v>
      </c>
      <c r="DG27" s="40">
        <f t="shared" si="56"/>
        <v>1.5987321577257187</v>
      </c>
      <c r="DH27" s="152"/>
      <c r="DI27" s="161" t="s">
        <v>26</v>
      </c>
      <c r="DJ27" s="38">
        <f t="shared" si="57"/>
        <v>1032295.1181990741</v>
      </c>
      <c r="DK27" s="36">
        <f t="shared" si="58"/>
        <v>8064145.6919984054</v>
      </c>
      <c r="DL27" s="37">
        <f t="shared" si="59"/>
        <v>9096440.81019748</v>
      </c>
      <c r="DM27"/>
    </row>
    <row r="28" spans="1:117" s="19" customFormat="1" ht="15.75">
      <c r="A28" s="26">
        <v>16</v>
      </c>
      <c r="B28" s="26" t="s">
        <v>27</v>
      </c>
      <c r="C28" s="34"/>
      <c r="D28" s="35">
        <v>64940.82</v>
      </c>
      <c r="E28" s="39">
        <v>0.58873867911699374</v>
      </c>
      <c r="F28" s="36">
        <v>10466.120000000001</v>
      </c>
      <c r="G28" s="39">
        <v>0.30111398814661378</v>
      </c>
      <c r="H28" s="36">
        <v>75406.94</v>
      </c>
      <c r="I28" s="40">
        <v>0.51982200836877768</v>
      </c>
      <c r="J28" s="244">
        <v>7611.1200000000008</v>
      </c>
      <c r="K28" s="39">
        <v>2.0678401721407013E-2</v>
      </c>
      <c r="L28" s="36">
        <v>9210.7900000000009</v>
      </c>
      <c r="M28" s="39">
        <v>2.8374242956336372E-2</v>
      </c>
      <c r="N28" s="36">
        <v>16821.910000000003</v>
      </c>
      <c r="O28" s="40">
        <v>2.4284938839796797E-2</v>
      </c>
      <c r="P28" s="116">
        <f t="shared" si="27"/>
        <v>72551.94</v>
      </c>
      <c r="Q28" s="117">
        <f t="shared" si="28"/>
        <v>19676.910000000003</v>
      </c>
      <c r="R28" s="118">
        <f t="shared" si="29"/>
        <v>92228.85</v>
      </c>
      <c r="S28" s="32"/>
      <c r="T28" s="35">
        <v>229745.30245592422</v>
      </c>
      <c r="U28" s="39">
        <v>1.1654093470831159</v>
      </c>
      <c r="V28" s="36">
        <v>189550.20324154047</v>
      </c>
      <c r="W28" s="39">
        <v>2.9997341822396377</v>
      </c>
      <c r="X28" s="36">
        <v>419295.50569746469</v>
      </c>
      <c r="Y28" s="40">
        <v>1.6106555076998252</v>
      </c>
      <c r="Z28" s="38">
        <v>1485424.3260618283</v>
      </c>
      <c r="AA28" s="39">
        <v>1.4044135398430611</v>
      </c>
      <c r="AB28" s="36">
        <v>706458.6244286173</v>
      </c>
      <c r="AC28" s="39">
        <v>1.4851177325425218</v>
      </c>
      <c r="AD28" s="36">
        <v>2191882.9504904458</v>
      </c>
      <c r="AE28" s="40">
        <v>1.4294500370036332</v>
      </c>
      <c r="AF28" s="116">
        <f t="shared" si="30"/>
        <v>1715169.6285177525</v>
      </c>
      <c r="AG28" s="117">
        <f t="shared" si="31"/>
        <v>896008.82767015777</v>
      </c>
      <c r="AH28" s="118">
        <f t="shared" si="32"/>
        <v>2611178.4561879104</v>
      </c>
      <c r="AI28" s="32"/>
      <c r="AJ28" s="35">
        <v>76524.255172637349</v>
      </c>
      <c r="AK28" s="39">
        <v>1.2721602442544404</v>
      </c>
      <c r="AL28" s="36">
        <v>80031.573860983553</v>
      </c>
      <c r="AM28" s="39">
        <v>2.7830293097674845</v>
      </c>
      <c r="AN28" s="36">
        <v>156555.82903362089</v>
      </c>
      <c r="AO28" s="40">
        <v>1.7608348783446282</v>
      </c>
      <c r="AP28" s="38">
        <v>132255.90585784649</v>
      </c>
      <c r="AQ28" s="39">
        <v>0.77672858208786177</v>
      </c>
      <c r="AR28" s="36">
        <v>149908.5866804526</v>
      </c>
      <c r="AS28" s="39">
        <v>0.95033432025796771</v>
      </c>
      <c r="AT28" s="36">
        <v>282164.49253829906</v>
      </c>
      <c r="AU28" s="40">
        <v>0.86021563746371843</v>
      </c>
      <c r="AV28" s="116">
        <f t="shared" si="33"/>
        <v>208780.16103048384</v>
      </c>
      <c r="AW28" s="117">
        <f t="shared" si="34"/>
        <v>229940.16054143617</v>
      </c>
      <c r="AX28" s="118">
        <f t="shared" si="35"/>
        <v>438720.32157192001</v>
      </c>
      <c r="AY28" s="32"/>
      <c r="AZ28" s="35">
        <v>83060.726217870106</v>
      </c>
      <c r="BA28" s="39">
        <v>0.75202106127541968</v>
      </c>
      <c r="BB28" s="36">
        <v>55113.641765290638</v>
      </c>
      <c r="BC28" s="39">
        <v>1.5169448906003149</v>
      </c>
      <c r="BD28" s="36">
        <v>138174.36798316074</v>
      </c>
      <c r="BE28" s="40">
        <v>0.941357714046414</v>
      </c>
      <c r="BF28" s="38">
        <v>362112.53187982412</v>
      </c>
      <c r="BG28" s="39">
        <v>0.57680611141613525</v>
      </c>
      <c r="BH28" s="36">
        <v>233631.85554950609</v>
      </c>
      <c r="BI28" s="39">
        <v>0.70180791694054101</v>
      </c>
      <c r="BJ28" s="36">
        <v>595744.38742933027</v>
      </c>
      <c r="BK28" s="40">
        <v>0.6201220035092837</v>
      </c>
      <c r="BL28" s="116">
        <f t="shared" si="36"/>
        <v>445173.25809769426</v>
      </c>
      <c r="BM28" s="117">
        <f t="shared" si="37"/>
        <v>288745.49731479672</v>
      </c>
      <c r="BN28" s="118">
        <f t="shared" si="38"/>
        <v>733918.75541249104</v>
      </c>
      <c r="BO28" s="32"/>
      <c r="BP28" s="38">
        <v>51292.60891289491</v>
      </c>
      <c r="BQ28" s="39">
        <v>0.51361947542076714</v>
      </c>
      <c r="BR28" s="36">
        <v>43214.574314303027</v>
      </c>
      <c r="BS28" s="39">
        <v>1.8901532744741734</v>
      </c>
      <c r="BT28" s="36">
        <v>94507.183227197937</v>
      </c>
      <c r="BU28" s="40">
        <v>0.77005396671662485</v>
      </c>
      <c r="BV28" s="38">
        <v>324104.26918250922</v>
      </c>
      <c r="BW28" s="39">
        <v>0.98872565339386587</v>
      </c>
      <c r="BX28" s="36">
        <v>172964.4204895721</v>
      </c>
      <c r="BY28" s="39">
        <v>0.75678366625350946</v>
      </c>
      <c r="BZ28" s="36">
        <v>497068.68967208132</v>
      </c>
      <c r="CA28" s="40">
        <v>0.89344280180907287</v>
      </c>
      <c r="CB28" s="116">
        <f t="shared" si="39"/>
        <v>375396.87809540413</v>
      </c>
      <c r="CC28" s="117">
        <f t="shared" si="40"/>
        <v>216178.99480387513</v>
      </c>
      <c r="CD28" s="118">
        <f t="shared" si="41"/>
        <v>591575.87289927923</v>
      </c>
      <c r="CE28" s="32"/>
      <c r="CF28" s="38">
        <v>232065.18999999753</v>
      </c>
      <c r="CG28" s="39">
        <v>1.8800751008635994</v>
      </c>
      <c r="CH28" s="36">
        <v>98186.499999999825</v>
      </c>
      <c r="CI28" s="39">
        <v>3.5396553588809914</v>
      </c>
      <c r="CJ28" s="36">
        <v>330251.68999999738</v>
      </c>
      <c r="CK28" s="40">
        <v>2.184594405085547</v>
      </c>
      <c r="CL28" s="38">
        <v>1161681.3500000474</v>
      </c>
      <c r="CM28" s="39">
        <v>1.833950895993482</v>
      </c>
      <c r="CN28" s="36">
        <v>574374.93000002066</v>
      </c>
      <c r="CO28" s="39">
        <v>1.6916466295179913</v>
      </c>
      <c r="CP28" s="36">
        <v>1736056.280000068</v>
      </c>
      <c r="CQ28" s="40">
        <v>1.7842910191199373</v>
      </c>
      <c r="CR28" s="116">
        <f t="shared" si="42"/>
        <v>1393746.540000045</v>
      </c>
      <c r="CS28" s="117">
        <f t="shared" si="43"/>
        <v>672561.43000002042</v>
      </c>
      <c r="CT28" s="118">
        <f t="shared" si="44"/>
        <v>2066307.9700000654</v>
      </c>
      <c r="CU28" s="32"/>
      <c r="CV28" s="38">
        <f t="shared" si="45"/>
        <v>737628.90275932418</v>
      </c>
      <c r="CW28" s="39">
        <f t="shared" si="46"/>
        <v>1.0517362417862335</v>
      </c>
      <c r="CX28" s="39">
        <f t="shared" si="47"/>
        <v>476562.61318211752</v>
      </c>
      <c r="CY28" s="39">
        <f t="shared" si="48"/>
        <v>2.2307015286705432</v>
      </c>
      <c r="CZ28" s="36">
        <f t="shared" si="49"/>
        <v>1214191.5159414418</v>
      </c>
      <c r="DA28" s="40">
        <f t="shared" si="50"/>
        <v>1.3270113684656548</v>
      </c>
      <c r="DB28" s="38">
        <f t="shared" si="51"/>
        <v>3473189.5029820558</v>
      </c>
      <c r="DC28" s="39">
        <f t="shared" si="52"/>
        <v>1.090467268766224</v>
      </c>
      <c r="DD28" s="36">
        <f t="shared" si="53"/>
        <v>1846549.2071481687</v>
      </c>
      <c r="DE28" s="39">
        <f t="shared" si="54"/>
        <v>0.99328051783052052</v>
      </c>
      <c r="DF28" s="36">
        <f t="shared" si="55"/>
        <v>5319738.710130224</v>
      </c>
      <c r="DG28" s="40">
        <f t="shared" si="56"/>
        <v>1.05464827539294</v>
      </c>
      <c r="DH28" s="152"/>
      <c r="DI28" s="161" t="s">
        <v>27</v>
      </c>
      <c r="DJ28" s="38">
        <f t="shared" si="57"/>
        <v>1214191.5159414418</v>
      </c>
      <c r="DK28" s="36">
        <f t="shared" si="58"/>
        <v>5319738.710130224</v>
      </c>
      <c r="DL28" s="37">
        <f t="shared" si="59"/>
        <v>6533930.226071666</v>
      </c>
      <c r="DM28"/>
    </row>
    <row r="29" spans="1:117" s="19" customFormat="1" ht="15.75">
      <c r="A29" s="26">
        <v>17</v>
      </c>
      <c r="B29" s="26" t="s">
        <v>28</v>
      </c>
      <c r="C29" s="34"/>
      <c r="D29" s="35">
        <v>77820.97</v>
      </c>
      <c r="E29" s="39">
        <v>0.70550718462445039</v>
      </c>
      <c r="F29" s="36">
        <v>83091.149999999994</v>
      </c>
      <c r="G29" s="39">
        <v>2.390561885033661</v>
      </c>
      <c r="H29" s="36">
        <v>160912.12</v>
      </c>
      <c r="I29" s="40">
        <v>1.109256805663746</v>
      </c>
      <c r="J29" s="244">
        <v>20146.47</v>
      </c>
      <c r="K29" s="39">
        <v>5.473528205156071E-2</v>
      </c>
      <c r="L29" s="36">
        <v>71764.149999999994</v>
      </c>
      <c r="M29" s="39">
        <v>0.22107261458083038</v>
      </c>
      <c r="N29" s="36">
        <v>91910.62</v>
      </c>
      <c r="O29" s="40">
        <v>0.1326867035567188</v>
      </c>
      <c r="P29" s="116">
        <f t="shared" si="27"/>
        <v>97967.44</v>
      </c>
      <c r="Q29" s="117">
        <f t="shared" si="28"/>
        <v>154855.29999999999</v>
      </c>
      <c r="R29" s="118">
        <f t="shared" si="29"/>
        <v>252822.74</v>
      </c>
      <c r="S29" s="32"/>
      <c r="T29" s="35">
        <v>1496067.5198844429</v>
      </c>
      <c r="U29" s="39">
        <v>7.5889737587791375</v>
      </c>
      <c r="V29" s="36">
        <v>396782.96844627208</v>
      </c>
      <c r="W29" s="39">
        <v>6.2793044429611493</v>
      </c>
      <c r="X29" s="36">
        <v>1892850.4883307149</v>
      </c>
      <c r="Y29" s="40">
        <v>7.271077373488299</v>
      </c>
      <c r="Z29" s="38">
        <v>82582.269272173304</v>
      </c>
      <c r="AA29" s="39">
        <v>7.8078468947854224E-2</v>
      </c>
      <c r="AB29" s="36">
        <v>229614.19375508046</v>
      </c>
      <c r="AC29" s="39">
        <v>0.4826950921080877</v>
      </c>
      <c r="AD29" s="36">
        <v>312196.46302725375</v>
      </c>
      <c r="AE29" s="40">
        <v>0.20360085629885302</v>
      </c>
      <c r="AF29" s="116">
        <f t="shared" si="30"/>
        <v>1578649.7891566162</v>
      </c>
      <c r="AG29" s="117">
        <f t="shared" si="31"/>
        <v>626397.16220135253</v>
      </c>
      <c r="AH29" s="118">
        <f t="shared" si="32"/>
        <v>2205046.9513579686</v>
      </c>
      <c r="AI29" s="32"/>
      <c r="AJ29" s="35">
        <v>164328.35916330165</v>
      </c>
      <c r="AK29" s="39">
        <v>2.7318397945788515</v>
      </c>
      <c r="AL29" s="36">
        <v>187167.37245879899</v>
      </c>
      <c r="AM29" s="39">
        <v>6.5085847779253392</v>
      </c>
      <c r="AN29" s="36">
        <v>351495.73162210063</v>
      </c>
      <c r="AO29" s="40">
        <v>3.9533880510864989</v>
      </c>
      <c r="AP29" s="38">
        <v>13833.85069481133</v>
      </c>
      <c r="AQ29" s="39">
        <v>8.1245122214392951E-2</v>
      </c>
      <c r="AR29" s="36">
        <v>66825.651181054898</v>
      </c>
      <c r="AS29" s="39">
        <v>0.42363623857194865</v>
      </c>
      <c r="AT29" s="36">
        <v>80659.501875866234</v>
      </c>
      <c r="AU29" s="40">
        <v>0.24590112029860201</v>
      </c>
      <c r="AV29" s="116">
        <f t="shared" si="33"/>
        <v>178162.20985811297</v>
      </c>
      <c r="AW29" s="117">
        <f t="shared" si="34"/>
        <v>253993.02363985387</v>
      </c>
      <c r="AX29" s="118">
        <f t="shared" si="35"/>
        <v>432155.23349796684</v>
      </c>
      <c r="AY29" s="32"/>
      <c r="AZ29" s="35">
        <v>305262.81825708156</v>
      </c>
      <c r="BA29" s="39">
        <v>2.7638100340161298</v>
      </c>
      <c r="BB29" s="36">
        <v>154006.5391159459</v>
      </c>
      <c r="BC29" s="39">
        <v>4.2388676405357781</v>
      </c>
      <c r="BD29" s="36">
        <v>459269.35737302748</v>
      </c>
      <c r="BE29" s="40">
        <v>3.1289215119907583</v>
      </c>
      <c r="BF29" s="38">
        <v>49745.021796600828</v>
      </c>
      <c r="BG29" s="39">
        <v>7.9238441254308095E-2</v>
      </c>
      <c r="BH29" s="36">
        <v>190804.7563480578</v>
      </c>
      <c r="BI29" s="39">
        <v>0.57315937623327662</v>
      </c>
      <c r="BJ29" s="36">
        <v>240549.77814465863</v>
      </c>
      <c r="BK29" s="40">
        <v>0.25039297644155251</v>
      </c>
      <c r="BL29" s="116">
        <f t="shared" si="36"/>
        <v>355007.84005368239</v>
      </c>
      <c r="BM29" s="117">
        <f t="shared" si="37"/>
        <v>344811.29546400369</v>
      </c>
      <c r="BN29" s="118">
        <f t="shared" si="38"/>
        <v>699819.13551768614</v>
      </c>
      <c r="BO29" s="32"/>
      <c r="BP29" s="38">
        <v>411995.53649824235</v>
      </c>
      <c r="BQ29" s="39">
        <v>4.1255248234941408</v>
      </c>
      <c r="BR29" s="36">
        <v>929089.20795073034</v>
      </c>
      <c r="BS29" s="39">
        <v>40.637239555208431</v>
      </c>
      <c r="BT29" s="36">
        <v>1341084.7444489726</v>
      </c>
      <c r="BU29" s="40">
        <v>10.927292422666161</v>
      </c>
      <c r="BV29" s="38">
        <v>22731.068720204945</v>
      </c>
      <c r="BW29" s="39">
        <v>6.9344321904224973E-2</v>
      </c>
      <c r="BX29" s="36">
        <v>315607.3461571699</v>
      </c>
      <c r="BY29" s="39">
        <v>1.3808995158964694</v>
      </c>
      <c r="BZ29" s="36">
        <v>338338.41487737483</v>
      </c>
      <c r="CA29" s="40">
        <v>0.60813732111572316</v>
      </c>
      <c r="CB29" s="116">
        <f t="shared" si="39"/>
        <v>434726.60521844728</v>
      </c>
      <c r="CC29" s="117">
        <f t="shared" si="40"/>
        <v>1244696.5541079002</v>
      </c>
      <c r="CD29" s="118">
        <f t="shared" si="41"/>
        <v>1679423.1593263475</v>
      </c>
      <c r="CE29" s="32"/>
      <c r="CF29" s="38">
        <v>204993.66999999998</v>
      </c>
      <c r="CG29" s="39">
        <v>1.6607553024288282</v>
      </c>
      <c r="CH29" s="36">
        <v>100231.10999999993</v>
      </c>
      <c r="CI29" s="39">
        <v>3.6133642164461564</v>
      </c>
      <c r="CJ29" s="36">
        <v>305224.77999999991</v>
      </c>
      <c r="CK29" s="40">
        <v>2.0190429507914769</v>
      </c>
      <c r="CL29" s="38">
        <v>30792.609999999993</v>
      </c>
      <c r="CM29" s="39">
        <v>4.8612413980370382E-2</v>
      </c>
      <c r="CN29" s="36">
        <v>110089.2</v>
      </c>
      <c r="CO29" s="39">
        <v>0.32423424909287968</v>
      </c>
      <c r="CP29" s="36">
        <v>140881.81</v>
      </c>
      <c r="CQ29" s="40">
        <v>0.14479608249817311</v>
      </c>
      <c r="CR29" s="116">
        <f t="shared" si="42"/>
        <v>235786.27999999997</v>
      </c>
      <c r="CS29" s="117">
        <f t="shared" si="43"/>
        <v>210320.30999999994</v>
      </c>
      <c r="CT29" s="118">
        <f t="shared" si="44"/>
        <v>446106.58999999991</v>
      </c>
      <c r="CU29" s="32"/>
      <c r="CV29" s="38">
        <f t="shared" si="45"/>
        <v>2660468.8738030684</v>
      </c>
      <c r="CW29" s="39">
        <f t="shared" si="46"/>
        <v>3.7933865176048678</v>
      </c>
      <c r="CX29" s="39">
        <f t="shared" si="47"/>
        <v>1850368.3479717472</v>
      </c>
      <c r="CY29" s="39">
        <f t="shared" si="48"/>
        <v>8.6612323087266638</v>
      </c>
      <c r="CZ29" s="36">
        <f t="shared" si="49"/>
        <v>4510837.2217748156</v>
      </c>
      <c r="DA29" s="40">
        <f t="shared" si="50"/>
        <v>4.9299737281988234</v>
      </c>
      <c r="DB29" s="38">
        <f t="shared" si="51"/>
        <v>219831.29048379039</v>
      </c>
      <c r="DC29" s="39">
        <f t="shared" si="52"/>
        <v>6.9019794836242723E-2</v>
      </c>
      <c r="DD29" s="36">
        <f t="shared" si="53"/>
        <v>984705.29744136299</v>
      </c>
      <c r="DE29" s="39">
        <f t="shared" si="54"/>
        <v>0.52968455103537948</v>
      </c>
      <c r="DF29" s="36">
        <f t="shared" si="55"/>
        <v>1204536.5879251533</v>
      </c>
      <c r="DG29" s="40">
        <f t="shared" si="56"/>
        <v>0.23880166006722192</v>
      </c>
      <c r="DH29" s="152"/>
      <c r="DI29" s="161" t="s">
        <v>28</v>
      </c>
      <c r="DJ29" s="38">
        <f t="shared" si="57"/>
        <v>4510837.2217748156</v>
      </c>
      <c r="DK29" s="36">
        <f t="shared" si="58"/>
        <v>1204536.5879251533</v>
      </c>
      <c r="DL29" s="37">
        <f t="shared" si="59"/>
        <v>5715373.8096999694</v>
      </c>
      <c r="DM29"/>
    </row>
    <row r="30" spans="1:117" s="19" customFormat="1" ht="15.75">
      <c r="A30" s="26">
        <v>18</v>
      </c>
      <c r="B30" s="26" t="s">
        <v>29</v>
      </c>
      <c r="C30" s="34"/>
      <c r="D30" s="35">
        <v>168046.09999999998</v>
      </c>
      <c r="E30" s="39">
        <v>1.5234676578577577</v>
      </c>
      <c r="F30" s="36">
        <v>105644.01000000001</v>
      </c>
      <c r="G30" s="39">
        <v>3.0394156740894185</v>
      </c>
      <c r="H30" s="36">
        <v>273690.11</v>
      </c>
      <c r="I30" s="40">
        <v>1.8866982621343829</v>
      </c>
      <c r="J30" s="244">
        <v>2902.89</v>
      </c>
      <c r="K30" s="39">
        <v>7.8867664119150922E-3</v>
      </c>
      <c r="L30" s="36">
        <v>13614.86</v>
      </c>
      <c r="M30" s="39">
        <v>4.194117393366973E-2</v>
      </c>
      <c r="N30" s="36">
        <v>16517.75</v>
      </c>
      <c r="O30" s="40">
        <v>2.3845838464303604E-2</v>
      </c>
      <c r="P30" s="116">
        <f t="shared" si="27"/>
        <v>170948.99</v>
      </c>
      <c r="Q30" s="117">
        <f t="shared" si="28"/>
        <v>119258.87000000001</v>
      </c>
      <c r="R30" s="118">
        <f t="shared" si="29"/>
        <v>290207.86</v>
      </c>
      <c r="S30" s="32"/>
      <c r="T30" s="35">
        <v>920344.76397401374</v>
      </c>
      <c r="U30" s="39">
        <v>4.6685541728544804</v>
      </c>
      <c r="V30" s="36">
        <v>341204.69258086651</v>
      </c>
      <c r="W30" s="39">
        <v>5.3997482565140533</v>
      </c>
      <c r="X30" s="36">
        <v>1261549.4565548804</v>
      </c>
      <c r="Y30" s="40">
        <v>4.8460371094507666</v>
      </c>
      <c r="Z30" s="38">
        <v>7389.2977502886497</v>
      </c>
      <c r="AA30" s="39">
        <v>6.9863066252257525E-3</v>
      </c>
      <c r="AB30" s="36">
        <v>6309.9109613535074</v>
      </c>
      <c r="AC30" s="39">
        <v>1.3264698505237649E-2</v>
      </c>
      <c r="AD30" s="36">
        <v>13699.208711642157</v>
      </c>
      <c r="AE30" s="40">
        <v>8.9340237786856812E-3</v>
      </c>
      <c r="AF30" s="116">
        <f t="shared" si="30"/>
        <v>927734.06172430236</v>
      </c>
      <c r="AG30" s="117">
        <f t="shared" si="31"/>
        <v>347514.60354222002</v>
      </c>
      <c r="AH30" s="118">
        <f t="shared" si="32"/>
        <v>1275248.6652665224</v>
      </c>
      <c r="AI30" s="32"/>
      <c r="AJ30" s="35">
        <v>89632.414924184894</v>
      </c>
      <c r="AK30" s="39">
        <v>1.4900738936409639</v>
      </c>
      <c r="AL30" s="36">
        <v>17767.078222864835</v>
      </c>
      <c r="AM30" s="39">
        <v>0.61783490012396403</v>
      </c>
      <c r="AN30" s="36">
        <v>107399.49314704972</v>
      </c>
      <c r="AO30" s="40">
        <v>1.2079574080199047</v>
      </c>
      <c r="AP30" s="38">
        <v>0</v>
      </c>
      <c r="AQ30" s="39">
        <v>0</v>
      </c>
      <c r="AR30" s="36">
        <v>-1122.9325961926716</v>
      </c>
      <c r="AS30" s="39">
        <v>-7.1187475589577446E-3</v>
      </c>
      <c r="AT30" s="36">
        <v>-1122.9325961926716</v>
      </c>
      <c r="AU30" s="40">
        <v>-3.4234079928804435E-3</v>
      </c>
      <c r="AV30" s="116">
        <f t="shared" si="33"/>
        <v>89632.414924184894</v>
      </c>
      <c r="AW30" s="117">
        <f t="shared" si="34"/>
        <v>16644.145626672165</v>
      </c>
      <c r="AX30" s="118">
        <f t="shared" si="35"/>
        <v>106276.56055085706</v>
      </c>
      <c r="AY30" s="32"/>
      <c r="AZ30" s="35">
        <v>514776.59909626021</v>
      </c>
      <c r="BA30" s="39">
        <v>4.660720679911817</v>
      </c>
      <c r="BB30" s="36">
        <v>174517.79160087433</v>
      </c>
      <c r="BC30" s="39">
        <v>4.8034182428953631</v>
      </c>
      <c r="BD30" s="36">
        <v>689294.39069713454</v>
      </c>
      <c r="BE30" s="40">
        <v>4.6960416856095062</v>
      </c>
      <c r="BF30" s="38">
        <v>4764.8331121366364</v>
      </c>
      <c r="BG30" s="39">
        <v>7.5898639704369405E-3</v>
      </c>
      <c r="BH30" s="36">
        <v>9633.3350296877525</v>
      </c>
      <c r="BI30" s="39">
        <v>2.89376240002636E-2</v>
      </c>
      <c r="BJ30" s="36">
        <v>14398.16814182439</v>
      </c>
      <c r="BK30" s="40">
        <v>1.4987335278976223E-2</v>
      </c>
      <c r="BL30" s="116">
        <f t="shared" si="36"/>
        <v>519541.43220839684</v>
      </c>
      <c r="BM30" s="117">
        <f t="shared" si="37"/>
        <v>184151.1266305621</v>
      </c>
      <c r="BN30" s="118">
        <f t="shared" si="38"/>
        <v>703692.55883895897</v>
      </c>
      <c r="BO30" s="32"/>
      <c r="BP30" s="38">
        <v>145536.53844762675</v>
      </c>
      <c r="BQ30" s="39">
        <v>1.4573327837343089</v>
      </c>
      <c r="BR30" s="36">
        <v>237971.14151752047</v>
      </c>
      <c r="BS30" s="39">
        <v>10.408570245266171</v>
      </c>
      <c r="BT30" s="36">
        <v>383507.67996514722</v>
      </c>
      <c r="BU30" s="40">
        <v>3.124858874626387</v>
      </c>
      <c r="BV30" s="38">
        <v>72187.630329067222</v>
      </c>
      <c r="BW30" s="39">
        <v>0.22021851839251746</v>
      </c>
      <c r="BX30" s="36">
        <v>10678.698835779867</v>
      </c>
      <c r="BY30" s="39">
        <v>4.6723278885242164E-2</v>
      </c>
      <c r="BZ30" s="36">
        <v>82866.329164847091</v>
      </c>
      <c r="CA30" s="40">
        <v>0.14894586370651511</v>
      </c>
      <c r="CB30" s="116">
        <f t="shared" si="39"/>
        <v>217724.16877669399</v>
      </c>
      <c r="CC30" s="117">
        <f t="shared" si="40"/>
        <v>248649.84035330033</v>
      </c>
      <c r="CD30" s="118">
        <f t="shared" si="41"/>
        <v>466374.00912999432</v>
      </c>
      <c r="CE30" s="32"/>
      <c r="CF30" s="38">
        <v>483968.09999999939</v>
      </c>
      <c r="CG30" s="39">
        <v>3.9208654017531588</v>
      </c>
      <c r="CH30" s="36">
        <v>135843.39000000001</v>
      </c>
      <c r="CI30" s="39">
        <v>4.8971985291466895</v>
      </c>
      <c r="CJ30" s="36">
        <v>619811.48999999941</v>
      </c>
      <c r="CK30" s="40">
        <v>4.100014486713893</v>
      </c>
      <c r="CL30" s="38">
        <v>9453.8799999999992</v>
      </c>
      <c r="CM30" s="39">
        <v>1.492487737417335E-2</v>
      </c>
      <c r="CN30" s="36">
        <v>30591.079999999998</v>
      </c>
      <c r="CO30" s="39">
        <v>9.0096720229960889E-2</v>
      </c>
      <c r="CP30" s="36">
        <v>40044.959999999999</v>
      </c>
      <c r="CQ30" s="40">
        <v>4.1157572661765507E-2</v>
      </c>
      <c r="CR30" s="116">
        <f t="shared" si="42"/>
        <v>493421.9799999994</v>
      </c>
      <c r="CS30" s="117">
        <f t="shared" si="43"/>
        <v>166434.47</v>
      </c>
      <c r="CT30" s="118">
        <f t="shared" si="44"/>
        <v>659856.44999999937</v>
      </c>
      <c r="CU30" s="32"/>
      <c r="CV30" s="38">
        <f t="shared" si="45"/>
        <v>2322304.5164420847</v>
      </c>
      <c r="CW30" s="39">
        <f t="shared" si="46"/>
        <v>3.3112203375833893</v>
      </c>
      <c r="CX30" s="39">
        <f t="shared" si="47"/>
        <v>1012948.1039221262</v>
      </c>
      <c r="CY30" s="39">
        <f t="shared" si="48"/>
        <v>4.7414228925665203</v>
      </c>
      <c r="CZ30" s="36">
        <f t="shared" si="49"/>
        <v>3335252.620364211</v>
      </c>
      <c r="DA30" s="40">
        <f t="shared" si="50"/>
        <v>3.6451565389966261</v>
      </c>
      <c r="DB30" s="38">
        <f t="shared" si="51"/>
        <v>96698.531191492511</v>
      </c>
      <c r="DC30" s="39">
        <f t="shared" si="52"/>
        <v>3.0360158324662875E-2</v>
      </c>
      <c r="DD30" s="36">
        <f t="shared" si="53"/>
        <v>69704.952230628463</v>
      </c>
      <c r="DE30" s="39">
        <f t="shared" si="54"/>
        <v>3.7495112926841559E-2</v>
      </c>
      <c r="DF30" s="36">
        <f t="shared" si="55"/>
        <v>166403.48342212097</v>
      </c>
      <c r="DG30" s="40">
        <f t="shared" si="56"/>
        <v>3.2989805773039838E-2</v>
      </c>
      <c r="DH30" s="152"/>
      <c r="DI30" s="161" t="s">
        <v>29</v>
      </c>
      <c r="DJ30" s="38">
        <f t="shared" si="57"/>
        <v>3335252.620364211</v>
      </c>
      <c r="DK30" s="36">
        <f t="shared" si="58"/>
        <v>166403.48342212097</v>
      </c>
      <c r="DL30" s="37">
        <f t="shared" si="59"/>
        <v>3501656.1037863321</v>
      </c>
      <c r="DM30"/>
    </row>
    <row r="31" spans="1:117" s="19" customFormat="1" ht="15.75">
      <c r="A31" s="26">
        <v>19</v>
      </c>
      <c r="B31" s="26" t="s">
        <v>59</v>
      </c>
      <c r="C31" s="34"/>
      <c r="D31" s="35">
        <v>101829.82</v>
      </c>
      <c r="E31" s="39">
        <v>0.92316594895970272</v>
      </c>
      <c r="F31" s="36">
        <v>109123.57</v>
      </c>
      <c r="G31" s="39">
        <v>3.1395238506243168</v>
      </c>
      <c r="H31" s="36">
        <v>210953.39</v>
      </c>
      <c r="I31" s="40">
        <v>1.4542191323769673</v>
      </c>
      <c r="J31" s="244">
        <v>4070612.8999999994</v>
      </c>
      <c r="K31" s="39">
        <v>11.059314371412036</v>
      </c>
      <c r="L31" s="36">
        <v>1097330.97</v>
      </c>
      <c r="M31" s="39">
        <v>3.3803762268266082</v>
      </c>
      <c r="N31" s="36">
        <v>5167943.8699999992</v>
      </c>
      <c r="O31" s="40">
        <v>7.460698625212757</v>
      </c>
      <c r="P31" s="116">
        <f t="shared" si="27"/>
        <v>4172442.7199999993</v>
      </c>
      <c r="Q31" s="117">
        <f t="shared" si="28"/>
        <v>1206454.54</v>
      </c>
      <c r="R31" s="118">
        <f t="shared" si="29"/>
        <v>5378897.2599999998</v>
      </c>
      <c r="S31" s="32"/>
      <c r="T31" s="35">
        <v>162698.00289641629</v>
      </c>
      <c r="U31" s="39">
        <v>0.82530424474561492</v>
      </c>
      <c r="V31" s="36">
        <v>165668.7910006895</v>
      </c>
      <c r="W31" s="39">
        <v>2.6217979553512398</v>
      </c>
      <c r="X31" s="36">
        <v>328366.79389710579</v>
      </c>
      <c r="Y31" s="40">
        <v>1.2613676463246306</v>
      </c>
      <c r="Z31" s="38">
        <v>8425803.9520622976</v>
      </c>
      <c r="AA31" s="39">
        <v>7.9662847488919626</v>
      </c>
      <c r="AB31" s="36">
        <v>2435328.5426850049</v>
      </c>
      <c r="AC31" s="39">
        <v>5.1195490836192432</v>
      </c>
      <c r="AD31" s="36">
        <v>10861132.494747303</v>
      </c>
      <c r="AE31" s="40">
        <v>7.0831548021503572</v>
      </c>
      <c r="AF31" s="116">
        <f t="shared" si="30"/>
        <v>8588501.9549587145</v>
      </c>
      <c r="AG31" s="117">
        <f t="shared" si="31"/>
        <v>2600997.3336856943</v>
      </c>
      <c r="AH31" s="118">
        <f t="shared" si="32"/>
        <v>11189499.288644409</v>
      </c>
      <c r="AI31" s="32"/>
      <c r="AJ31" s="35">
        <v>40727.491048353375</v>
      </c>
      <c r="AK31" s="39">
        <v>0.67706500171817485</v>
      </c>
      <c r="AL31" s="36">
        <v>32410.949373486284</v>
      </c>
      <c r="AM31" s="39">
        <v>1.1270629541845911</v>
      </c>
      <c r="AN31" s="36">
        <v>73138.440421839652</v>
      </c>
      <c r="AO31" s="40">
        <v>0.82261208437565692</v>
      </c>
      <c r="AP31" s="38">
        <v>2225848.4495632807</v>
      </c>
      <c r="AQ31" s="39">
        <v>13.0722337044821</v>
      </c>
      <c r="AR31" s="36">
        <v>558124.57986404875</v>
      </c>
      <c r="AS31" s="39">
        <v>3.5381892056322548</v>
      </c>
      <c r="AT31" s="36">
        <v>2783973.0294273295</v>
      </c>
      <c r="AU31" s="40">
        <v>8.4873086356376817</v>
      </c>
      <c r="AV31" s="116">
        <f t="shared" si="33"/>
        <v>2266575.9406116339</v>
      </c>
      <c r="AW31" s="117">
        <f t="shared" si="34"/>
        <v>590535.52923753508</v>
      </c>
      <c r="AX31" s="118">
        <f t="shared" si="35"/>
        <v>2857111.4698491693</v>
      </c>
      <c r="AY31" s="32"/>
      <c r="AZ31" s="35">
        <v>184360.37079994276</v>
      </c>
      <c r="BA31" s="39">
        <v>1.6691749280212109</v>
      </c>
      <c r="BB31" s="36">
        <v>92148.161318360668</v>
      </c>
      <c r="BC31" s="39">
        <v>2.5362810007255496</v>
      </c>
      <c r="BD31" s="36">
        <v>276508.53211830341</v>
      </c>
      <c r="BE31" s="40">
        <v>1.8838040912257865</v>
      </c>
      <c r="BF31" s="38">
        <v>7129509.4600174669</v>
      </c>
      <c r="BG31" s="39">
        <v>11.356537722096862</v>
      </c>
      <c r="BH31" s="36">
        <v>2300506.8265583701</v>
      </c>
      <c r="BI31" s="39">
        <v>6.910504135050676</v>
      </c>
      <c r="BJ31" s="36">
        <v>9430016.2865758371</v>
      </c>
      <c r="BK31" s="40">
        <v>9.8158886867402853</v>
      </c>
      <c r="BL31" s="116">
        <f t="shared" si="36"/>
        <v>7313869.8308174098</v>
      </c>
      <c r="BM31" s="117">
        <f t="shared" si="37"/>
        <v>2392654.987876731</v>
      </c>
      <c r="BN31" s="118">
        <f t="shared" si="38"/>
        <v>9706524.8186941408</v>
      </c>
      <c r="BO31" s="32"/>
      <c r="BP31" s="38">
        <v>37206.274297549215</v>
      </c>
      <c r="BQ31" s="39">
        <v>0.3725657066795095</v>
      </c>
      <c r="BR31" s="36">
        <v>55245.217659167305</v>
      </c>
      <c r="BS31" s="39">
        <v>2.4163590805741726</v>
      </c>
      <c r="BT31" s="36">
        <v>92451.49195671652</v>
      </c>
      <c r="BU31" s="40">
        <v>0.75330398895701489</v>
      </c>
      <c r="BV31" s="38">
        <v>3798740.0418610107</v>
      </c>
      <c r="BW31" s="39">
        <v>11.588590731729745</v>
      </c>
      <c r="BX31" s="36">
        <v>1155618.6641614633</v>
      </c>
      <c r="BY31" s="39">
        <v>5.0562614379286259</v>
      </c>
      <c r="BZ31" s="36">
        <v>4954358.706022474</v>
      </c>
      <c r="CA31" s="40">
        <v>8.9050793490856037</v>
      </c>
      <c r="CB31" s="116">
        <f t="shared" si="39"/>
        <v>3835946.3161585601</v>
      </c>
      <c r="CC31" s="117">
        <f t="shared" si="40"/>
        <v>1210863.8818206305</v>
      </c>
      <c r="CD31" s="118">
        <f t="shared" si="41"/>
        <v>5046810.1979791904</v>
      </c>
      <c r="CE31" s="32"/>
      <c r="CF31" s="38">
        <v>239702.50999999992</v>
      </c>
      <c r="CG31" s="39">
        <v>1.9419488147512025</v>
      </c>
      <c r="CH31" s="36">
        <v>80052.459999999992</v>
      </c>
      <c r="CI31" s="39">
        <v>2.8859173005515699</v>
      </c>
      <c r="CJ31" s="36">
        <v>319754.96999999991</v>
      </c>
      <c r="CK31" s="40">
        <v>2.1151592546288023</v>
      </c>
      <c r="CL31" s="38">
        <v>4687376.899999992</v>
      </c>
      <c r="CM31" s="39">
        <v>7.3999802662010419</v>
      </c>
      <c r="CN31" s="36">
        <v>1444238.9499999997</v>
      </c>
      <c r="CO31" s="39">
        <v>4.2535664848499124</v>
      </c>
      <c r="CP31" s="36">
        <v>6131615.8499999922</v>
      </c>
      <c r="CQ31" s="40">
        <v>6.3019771996378005</v>
      </c>
      <c r="CR31" s="116">
        <f t="shared" si="42"/>
        <v>4927079.4099999918</v>
      </c>
      <c r="CS31" s="117">
        <f t="shared" si="43"/>
        <v>1524291.4099999997</v>
      </c>
      <c r="CT31" s="118">
        <f t="shared" si="44"/>
        <v>6451370.819999991</v>
      </c>
      <c r="CU31" s="32"/>
      <c r="CV31" s="38">
        <f t="shared" si="45"/>
        <v>766524.46904226148</v>
      </c>
      <c r="CW31" s="39">
        <f t="shared" si="46"/>
        <v>1.0929365176607506</v>
      </c>
      <c r="CX31" s="39">
        <f t="shared" si="47"/>
        <v>534649.1493517037</v>
      </c>
      <c r="CY31" s="39">
        <f t="shared" si="48"/>
        <v>2.502593870714497</v>
      </c>
      <c r="CZ31" s="36">
        <f t="shared" si="49"/>
        <v>1301173.6183939651</v>
      </c>
      <c r="DA31" s="40">
        <f t="shared" si="50"/>
        <v>1.4220756456345207</v>
      </c>
      <c r="DB31" s="38">
        <f t="shared" si="51"/>
        <v>30337891.703504048</v>
      </c>
      <c r="DC31" s="39">
        <f t="shared" si="52"/>
        <v>9.5251001644572426</v>
      </c>
      <c r="DD31" s="36">
        <f t="shared" si="53"/>
        <v>8991148.5332688875</v>
      </c>
      <c r="DE31" s="39">
        <f t="shared" si="54"/>
        <v>4.8364444534945097</v>
      </c>
      <c r="DF31" s="36">
        <f t="shared" si="55"/>
        <v>39329040.23677294</v>
      </c>
      <c r="DG31" s="40">
        <f t="shared" si="56"/>
        <v>7.7970567200201382</v>
      </c>
      <c r="DH31" s="152"/>
      <c r="DI31" s="161" t="s">
        <v>59</v>
      </c>
      <c r="DJ31" s="38">
        <f t="shared" si="57"/>
        <v>1301173.6183939651</v>
      </c>
      <c r="DK31" s="36">
        <f t="shared" si="58"/>
        <v>39329040.23677294</v>
      </c>
      <c r="DL31" s="37">
        <f t="shared" si="59"/>
        <v>40630213.855166905</v>
      </c>
      <c r="DM31"/>
    </row>
    <row r="32" spans="1:117" s="19" customFormat="1" ht="15.75">
      <c r="A32" s="26">
        <v>20</v>
      </c>
      <c r="B32" s="26" t="s">
        <v>30</v>
      </c>
      <c r="C32" s="34"/>
      <c r="D32" s="35">
        <v>27290753.740000002</v>
      </c>
      <c r="E32" s="39">
        <v>247.41175594941302</v>
      </c>
      <c r="F32" s="36">
        <v>15894860.359999999</v>
      </c>
      <c r="G32" s="39">
        <v>457.30077564877149</v>
      </c>
      <c r="H32" s="36">
        <v>43185614.100000001</v>
      </c>
      <c r="I32" s="40">
        <v>297.70247478681677</v>
      </c>
      <c r="J32" s="244">
        <v>36713880.25</v>
      </c>
      <c r="K32" s="39">
        <v>99.746734325714328</v>
      </c>
      <c r="L32" s="36">
        <v>38957279.640000001</v>
      </c>
      <c r="M32" s="39">
        <v>120.00961018797479</v>
      </c>
      <c r="N32" s="36">
        <v>75671159.890000001</v>
      </c>
      <c r="O32" s="40">
        <v>109.24261810134129</v>
      </c>
      <c r="P32" s="116">
        <f t="shared" si="27"/>
        <v>64004633.990000002</v>
      </c>
      <c r="Q32" s="117">
        <f t="shared" si="28"/>
        <v>54852140</v>
      </c>
      <c r="R32" s="118">
        <f t="shared" si="29"/>
        <v>118856773.99000001</v>
      </c>
      <c r="S32" s="32"/>
      <c r="T32" s="35">
        <v>26000987.994731933</v>
      </c>
      <c r="U32" s="39">
        <v>131.89298809828665</v>
      </c>
      <c r="V32" s="36">
        <v>16959309.524620019</v>
      </c>
      <c r="W32" s="39">
        <v>268.39021862381139</v>
      </c>
      <c r="X32" s="36">
        <v>42960297.519351952</v>
      </c>
      <c r="Y32" s="40">
        <v>165.02499757746807</v>
      </c>
      <c r="Z32" s="38">
        <v>32849910.935869362</v>
      </c>
      <c r="AA32" s="39">
        <v>31.058370925758815</v>
      </c>
      <c r="AB32" s="36">
        <v>20965171.38262789</v>
      </c>
      <c r="AC32" s="39">
        <v>44.072995515223901</v>
      </c>
      <c r="AD32" s="36">
        <v>53815082.318497255</v>
      </c>
      <c r="AE32" s="40">
        <v>35.095839125130681</v>
      </c>
      <c r="AF32" s="116">
        <f t="shared" si="30"/>
        <v>58850898.930601299</v>
      </c>
      <c r="AG32" s="117">
        <f t="shared" si="31"/>
        <v>37924480.907247908</v>
      </c>
      <c r="AH32" s="118">
        <f t="shared" si="32"/>
        <v>96775379.8378492</v>
      </c>
      <c r="AI32" s="32"/>
      <c r="AJ32" s="35">
        <v>5576735.165113722</v>
      </c>
      <c r="AK32" s="39">
        <v>92.709177682139241</v>
      </c>
      <c r="AL32" s="36">
        <v>10597564.845248695</v>
      </c>
      <c r="AM32" s="39">
        <v>368.52122423231543</v>
      </c>
      <c r="AN32" s="36">
        <v>16174300.010362417</v>
      </c>
      <c r="AO32" s="40">
        <v>181.91766967003056</v>
      </c>
      <c r="AP32" s="38">
        <v>7848622.9697759869</v>
      </c>
      <c r="AQ32" s="39">
        <v>46.094348309925749</v>
      </c>
      <c r="AR32" s="36">
        <v>10957419.62822419</v>
      </c>
      <c r="AS32" s="39">
        <v>69.463745638311622</v>
      </c>
      <c r="AT32" s="36">
        <v>18806042.598000176</v>
      </c>
      <c r="AU32" s="40">
        <v>57.332699008585486</v>
      </c>
      <c r="AV32" s="116">
        <f t="shared" si="33"/>
        <v>13425358.134889709</v>
      </c>
      <c r="AW32" s="117">
        <f t="shared" si="34"/>
        <v>21554984.473472886</v>
      </c>
      <c r="AX32" s="118">
        <f t="shared" si="35"/>
        <v>34980342.608362593</v>
      </c>
      <c r="AY32" s="32"/>
      <c r="AZ32" s="35">
        <v>20742748.070592575</v>
      </c>
      <c r="BA32" s="39">
        <v>187.8021554603221</v>
      </c>
      <c r="BB32" s="36">
        <v>8664174.8380273897</v>
      </c>
      <c r="BC32" s="39">
        <v>238.47227892842093</v>
      </c>
      <c r="BD32" s="36">
        <v>29406922.908619963</v>
      </c>
      <c r="BE32" s="40">
        <v>200.34420370767506</v>
      </c>
      <c r="BF32" s="38">
        <v>25000292.392288763</v>
      </c>
      <c r="BG32" s="39">
        <v>39.822762731250087</v>
      </c>
      <c r="BH32" s="36">
        <v>22600806.161806706</v>
      </c>
      <c r="BI32" s="39">
        <v>67.890676364694215</v>
      </c>
      <c r="BJ32" s="36">
        <v>47601098.554095469</v>
      </c>
      <c r="BK32" s="40">
        <v>49.548915990602026</v>
      </c>
      <c r="BL32" s="116">
        <f t="shared" si="36"/>
        <v>45743040.462881342</v>
      </c>
      <c r="BM32" s="117">
        <f t="shared" si="37"/>
        <v>31264980.999834098</v>
      </c>
      <c r="BN32" s="118">
        <f t="shared" si="38"/>
        <v>77008021.462715447</v>
      </c>
      <c r="BO32" s="32"/>
      <c r="BP32" s="38">
        <v>9839289.4379282407</v>
      </c>
      <c r="BQ32" s="39">
        <v>98.525904350155116</v>
      </c>
      <c r="BR32" s="36">
        <v>3838663.4241139973</v>
      </c>
      <c r="BS32" s="39">
        <v>167.89850081415375</v>
      </c>
      <c r="BT32" s="36">
        <v>13677952.862042237</v>
      </c>
      <c r="BU32" s="40">
        <v>111.44932584285768</v>
      </c>
      <c r="BV32" s="38">
        <v>14043866.528872907</v>
      </c>
      <c r="BW32" s="39">
        <v>42.842789898941142</v>
      </c>
      <c r="BX32" s="36">
        <v>15582700.033875255</v>
      </c>
      <c r="BY32" s="39">
        <v>68.180107957380613</v>
      </c>
      <c r="BZ32" s="36">
        <v>29626566.562748164</v>
      </c>
      <c r="CA32" s="40">
        <v>53.251478493378585</v>
      </c>
      <c r="CB32" s="116">
        <f t="shared" si="39"/>
        <v>23883155.966801148</v>
      </c>
      <c r="CC32" s="117">
        <f t="shared" si="40"/>
        <v>19421363.457989253</v>
      </c>
      <c r="CD32" s="118">
        <f t="shared" si="41"/>
        <v>43304519.424790397</v>
      </c>
      <c r="CE32" s="32"/>
      <c r="CF32" s="38">
        <v>18257070.340000018</v>
      </c>
      <c r="CG32" s="39">
        <v>147.90957386133496</v>
      </c>
      <c r="CH32" s="36">
        <v>8401094.1300000064</v>
      </c>
      <c r="CI32" s="39">
        <v>302.86218428926804</v>
      </c>
      <c r="CJ32" s="36">
        <v>26658164.470000025</v>
      </c>
      <c r="CK32" s="40">
        <v>176.34210123500907</v>
      </c>
      <c r="CL32" s="38">
        <v>19489351.419999983</v>
      </c>
      <c r="CM32" s="39">
        <v>30.767915400414541</v>
      </c>
      <c r="CN32" s="36">
        <v>14853505.920000009</v>
      </c>
      <c r="CO32" s="39">
        <v>43.746483200603201</v>
      </c>
      <c r="CP32" s="36">
        <v>34342857.339999989</v>
      </c>
      <c r="CQ32" s="40">
        <v>35.297042284065121</v>
      </c>
      <c r="CR32" s="116">
        <f t="shared" si="42"/>
        <v>37746421.760000005</v>
      </c>
      <c r="CS32" s="117">
        <f t="shared" si="43"/>
        <v>23254600.050000016</v>
      </c>
      <c r="CT32" s="118">
        <f t="shared" si="44"/>
        <v>61001021.810000017</v>
      </c>
      <c r="CU32" s="32"/>
      <c r="CV32" s="38">
        <f t="shared" si="45"/>
        <v>107707584.7483665</v>
      </c>
      <c r="CW32" s="39">
        <f t="shared" si="46"/>
        <v>153.57311782572677</v>
      </c>
      <c r="CX32" s="39">
        <f t="shared" si="47"/>
        <v>64355667.122010097</v>
      </c>
      <c r="CY32" s="39">
        <f t="shared" si="48"/>
        <v>301.23698556441315</v>
      </c>
      <c r="CZ32" s="36">
        <f t="shared" si="49"/>
        <v>172063251.87037659</v>
      </c>
      <c r="DA32" s="40">
        <f t="shared" si="50"/>
        <v>188.05096916701814</v>
      </c>
      <c r="DB32" s="38">
        <f t="shared" si="51"/>
        <v>135945924.49680701</v>
      </c>
      <c r="DC32" s="39">
        <f t="shared" si="52"/>
        <v>42.682548953534123</v>
      </c>
      <c r="DD32" s="36">
        <f t="shared" si="53"/>
        <v>123916882.76653406</v>
      </c>
      <c r="DE32" s="39">
        <f t="shared" si="54"/>
        <v>66.656347421350077</v>
      </c>
      <c r="DF32" s="36">
        <f t="shared" si="55"/>
        <v>259862807.26334107</v>
      </c>
      <c r="DG32" s="40">
        <f t="shared" si="56"/>
        <v>51.518293745735811</v>
      </c>
      <c r="DH32" s="152"/>
      <c r="DI32" s="161" t="s">
        <v>30</v>
      </c>
      <c r="DJ32" s="38">
        <f t="shared" si="57"/>
        <v>172063251.87037659</v>
      </c>
      <c r="DK32" s="36">
        <f t="shared" si="58"/>
        <v>259862807.26334107</v>
      </c>
      <c r="DL32" s="37">
        <f t="shared" si="59"/>
        <v>431926059.13371766</v>
      </c>
      <c r="DM32"/>
    </row>
    <row r="33" spans="1:117" s="19" customFormat="1" ht="15.75">
      <c r="A33" s="26">
        <v>21</v>
      </c>
      <c r="B33" s="26" t="s">
        <v>31</v>
      </c>
      <c r="C33" s="34"/>
      <c r="D33" s="35">
        <v>29164.54</v>
      </c>
      <c r="E33" s="39">
        <v>0.26439907529123796</v>
      </c>
      <c r="F33" s="36">
        <v>2062.6799999999998</v>
      </c>
      <c r="G33" s="39">
        <v>5.9344035905403068E-2</v>
      </c>
      <c r="H33" s="36">
        <v>31227.22</v>
      </c>
      <c r="I33" s="40">
        <v>0.21526660830122085</v>
      </c>
      <c r="J33" s="244">
        <v>1735063.62</v>
      </c>
      <c r="K33" s="39">
        <v>4.713937311007931</v>
      </c>
      <c r="L33" s="36">
        <v>3001679.38</v>
      </c>
      <c r="M33" s="39">
        <v>9.2468051063095693</v>
      </c>
      <c r="N33" s="36">
        <v>4736743</v>
      </c>
      <c r="O33" s="40">
        <v>6.8381957848327319</v>
      </c>
      <c r="P33" s="116">
        <f t="shared" si="27"/>
        <v>1764228.1600000001</v>
      </c>
      <c r="Q33" s="117">
        <f t="shared" si="28"/>
        <v>3003742.06</v>
      </c>
      <c r="R33" s="118">
        <f t="shared" si="29"/>
        <v>4767970.2200000007</v>
      </c>
      <c r="S33" s="32"/>
      <c r="T33" s="35">
        <v>2817215.3556608818</v>
      </c>
      <c r="U33" s="39">
        <v>14.290647395774927</v>
      </c>
      <c r="V33" s="36">
        <v>2283856.3689926201</v>
      </c>
      <c r="W33" s="39">
        <v>36.143258620845721</v>
      </c>
      <c r="X33" s="36">
        <v>5101071.724653502</v>
      </c>
      <c r="Y33" s="40">
        <v>19.59493759614292</v>
      </c>
      <c r="Z33" s="38">
        <v>5578852.6819039779</v>
      </c>
      <c r="AA33" s="39">
        <v>5.274598042990176</v>
      </c>
      <c r="AB33" s="36">
        <v>2507530.4830088038</v>
      </c>
      <c r="AC33" s="39">
        <v>5.2713320447028833</v>
      </c>
      <c r="AD33" s="36">
        <v>8086383.1649127817</v>
      </c>
      <c r="AE33" s="40">
        <v>5.2735848470940123</v>
      </c>
      <c r="AF33" s="116">
        <f t="shared" si="30"/>
        <v>8396068.0375648588</v>
      </c>
      <c r="AG33" s="117">
        <f t="shared" si="31"/>
        <v>4791386.8520014239</v>
      </c>
      <c r="AH33" s="118">
        <f t="shared" si="32"/>
        <v>13187454.889566284</v>
      </c>
      <c r="AI33" s="32"/>
      <c r="AJ33" s="35">
        <v>1222951.469153868</v>
      </c>
      <c r="AK33" s="39">
        <v>20.330681248713582</v>
      </c>
      <c r="AL33" s="36">
        <v>1624971.5480661588</v>
      </c>
      <c r="AM33" s="39">
        <v>56.506991273990984</v>
      </c>
      <c r="AN33" s="36">
        <v>2847923.0172200268</v>
      </c>
      <c r="AO33" s="40">
        <v>32.031526456191955</v>
      </c>
      <c r="AP33" s="38">
        <v>711216.50696070876</v>
      </c>
      <c r="AQ33" s="39">
        <v>4.1769188712286081</v>
      </c>
      <c r="AR33" s="36">
        <v>1673761.7968329275</v>
      </c>
      <c r="AS33" s="39">
        <v>10.610688251351423</v>
      </c>
      <c r="AT33" s="36">
        <v>2384978.3037936362</v>
      </c>
      <c r="AU33" s="40">
        <v>7.2709206373885307</v>
      </c>
      <c r="AV33" s="116">
        <f t="shared" si="33"/>
        <v>1934167.9761145767</v>
      </c>
      <c r="AW33" s="117">
        <f t="shared" si="34"/>
        <v>3298733.3448990863</v>
      </c>
      <c r="AX33" s="118">
        <f t="shared" si="35"/>
        <v>5232901.321013663</v>
      </c>
      <c r="AY33" s="32"/>
      <c r="AZ33" s="35">
        <v>2412059.3240934913</v>
      </c>
      <c r="BA33" s="39">
        <v>21.838472830180997</v>
      </c>
      <c r="BB33" s="36">
        <v>1609345.2646668674</v>
      </c>
      <c r="BC33" s="39">
        <v>44.295531891084096</v>
      </c>
      <c r="BD33" s="36">
        <v>4021404.5887603587</v>
      </c>
      <c r="BE33" s="40">
        <v>27.397123548938961</v>
      </c>
      <c r="BF33" s="38">
        <v>3402755.0511578461</v>
      </c>
      <c r="BG33" s="39">
        <v>5.4202208881612233</v>
      </c>
      <c r="BH33" s="36">
        <v>3129315.7959832475</v>
      </c>
      <c r="BI33" s="39">
        <v>9.4001676058373302</v>
      </c>
      <c r="BJ33" s="36">
        <v>6532070.8471410936</v>
      </c>
      <c r="BK33" s="40">
        <v>6.7993605080739901</v>
      </c>
      <c r="BL33" s="116">
        <f t="shared" si="36"/>
        <v>5814814.3752513379</v>
      </c>
      <c r="BM33" s="117">
        <f t="shared" si="37"/>
        <v>4738661.0606501149</v>
      </c>
      <c r="BN33" s="118">
        <f t="shared" si="38"/>
        <v>10553475.435901452</v>
      </c>
      <c r="BO33" s="32"/>
      <c r="BP33" s="38">
        <v>2439370.1483136672</v>
      </c>
      <c r="BQ33" s="39">
        <v>24.426677497758646</v>
      </c>
      <c r="BR33" s="36">
        <v>836788.04419779114</v>
      </c>
      <c r="BS33" s="39">
        <v>36.600098158500245</v>
      </c>
      <c r="BT33" s="36">
        <v>3276158.1925114584</v>
      </c>
      <c r="BU33" s="40">
        <v>26.694464119935617</v>
      </c>
      <c r="BV33" s="38">
        <v>1975994.9472917258</v>
      </c>
      <c r="BW33" s="39">
        <v>6.0280504798405303</v>
      </c>
      <c r="BX33" s="36">
        <v>3954398.6726883817</v>
      </c>
      <c r="BY33" s="39">
        <v>17.301964860024771</v>
      </c>
      <c r="BZ33" s="36">
        <v>5930393.619980108</v>
      </c>
      <c r="CA33" s="40">
        <v>10.659427161185919</v>
      </c>
      <c r="CB33" s="116">
        <f t="shared" si="39"/>
        <v>4415365.0956053929</v>
      </c>
      <c r="CC33" s="117">
        <f t="shared" si="40"/>
        <v>4791186.716886173</v>
      </c>
      <c r="CD33" s="118">
        <f t="shared" si="41"/>
        <v>9206551.8124915659</v>
      </c>
      <c r="CE33" s="32"/>
      <c r="CF33" s="38">
        <v>2278381.649999999</v>
      </c>
      <c r="CG33" s="39">
        <v>18.458298766952371</v>
      </c>
      <c r="CH33" s="36">
        <v>1180246.7800000005</v>
      </c>
      <c r="CI33" s="39">
        <v>42.548281480947423</v>
      </c>
      <c r="CJ33" s="36">
        <v>3458628.4299999997</v>
      </c>
      <c r="CK33" s="40">
        <v>22.87861211988913</v>
      </c>
      <c r="CL33" s="38">
        <v>3862103.0299999979</v>
      </c>
      <c r="CM33" s="39">
        <v>6.0971171761407286</v>
      </c>
      <c r="CN33" s="36">
        <v>2948147.9800000079</v>
      </c>
      <c r="CO33" s="39">
        <v>8.682873038499622</v>
      </c>
      <c r="CP33" s="36">
        <v>6810251.0100000054</v>
      </c>
      <c r="CQ33" s="40">
        <v>6.9994676181206614</v>
      </c>
      <c r="CR33" s="116">
        <f t="shared" si="42"/>
        <v>6140484.6799999969</v>
      </c>
      <c r="CS33" s="117">
        <f t="shared" si="43"/>
        <v>4128394.7600000082</v>
      </c>
      <c r="CT33" s="118">
        <f t="shared" si="44"/>
        <v>10268879.440000005</v>
      </c>
      <c r="CU33" s="32"/>
      <c r="CV33" s="38">
        <f t="shared" si="45"/>
        <v>11199142.487221908</v>
      </c>
      <c r="CW33" s="39">
        <f t="shared" si="46"/>
        <v>15.968116198644186</v>
      </c>
      <c r="CX33" s="39">
        <f t="shared" si="47"/>
        <v>7537270.6859234385</v>
      </c>
      <c r="CY33" s="39">
        <f t="shared" si="48"/>
        <v>35.280571274414847</v>
      </c>
      <c r="CZ33" s="36">
        <f t="shared" si="49"/>
        <v>18736413.173145346</v>
      </c>
      <c r="DA33" s="40">
        <f t="shared" si="50"/>
        <v>20.47735712084538</v>
      </c>
      <c r="DB33" s="38">
        <f t="shared" si="51"/>
        <v>17265985.837314259</v>
      </c>
      <c r="DC33" s="39">
        <f t="shared" si="52"/>
        <v>5.4209516648621694</v>
      </c>
      <c r="DD33" s="36">
        <f t="shared" si="53"/>
        <v>17214834.10851337</v>
      </c>
      <c r="DE33" s="39">
        <f t="shared" si="54"/>
        <v>9.2600615632002583</v>
      </c>
      <c r="DF33" s="36">
        <f t="shared" si="55"/>
        <v>34480819.945827633</v>
      </c>
      <c r="DG33" s="40">
        <f t="shared" si="56"/>
        <v>6.8358878643329843</v>
      </c>
      <c r="DH33" s="152"/>
      <c r="DI33" s="161" t="s">
        <v>31</v>
      </c>
      <c r="DJ33" s="38">
        <f t="shared" si="57"/>
        <v>18736413.173145346</v>
      </c>
      <c r="DK33" s="36">
        <f t="shared" si="58"/>
        <v>34480819.945827633</v>
      </c>
      <c r="DL33" s="37">
        <f t="shared" si="59"/>
        <v>53217233.118972979</v>
      </c>
      <c r="DM33"/>
    </row>
    <row r="34" spans="1:117" s="19" customFormat="1" ht="15.75">
      <c r="A34" s="26">
        <v>22</v>
      </c>
      <c r="B34" s="26" t="s">
        <v>32</v>
      </c>
      <c r="C34" s="34"/>
      <c r="D34" s="35">
        <v>953604.29</v>
      </c>
      <c r="E34" s="39">
        <v>8.645159240288292</v>
      </c>
      <c r="F34" s="36">
        <v>756646.28</v>
      </c>
      <c r="G34" s="39">
        <v>21.768982104839175</v>
      </c>
      <c r="H34" s="36">
        <v>1710250.57</v>
      </c>
      <c r="I34" s="40">
        <v>11.78970909191179</v>
      </c>
      <c r="J34" s="244">
        <v>2589687.58</v>
      </c>
      <c r="K34" s="39">
        <v>7.0358370531772403</v>
      </c>
      <c r="L34" s="36">
        <v>3643094.16</v>
      </c>
      <c r="M34" s="39">
        <v>11.222711494741512</v>
      </c>
      <c r="N34" s="36">
        <v>6232781.7400000002</v>
      </c>
      <c r="O34" s="40">
        <v>8.9979510862739271</v>
      </c>
      <c r="P34" s="116">
        <f t="shared" si="27"/>
        <v>3543291.87</v>
      </c>
      <c r="Q34" s="117">
        <f t="shared" si="28"/>
        <v>4399740.4400000004</v>
      </c>
      <c r="R34" s="118">
        <f t="shared" si="29"/>
        <v>7943032.3100000005</v>
      </c>
      <c r="S34" s="32"/>
      <c r="T34" s="35">
        <v>1229959.5170934545</v>
      </c>
      <c r="U34" s="39">
        <v>6.2391104515816638</v>
      </c>
      <c r="V34" s="36">
        <v>989460.47085842676</v>
      </c>
      <c r="W34" s="39">
        <v>15.658745523088303</v>
      </c>
      <c r="X34" s="36">
        <v>2219419.9879518813</v>
      </c>
      <c r="Y34" s="40">
        <v>8.5255410060919044</v>
      </c>
      <c r="Z34" s="38">
        <v>5678530.1261700196</v>
      </c>
      <c r="AA34" s="39">
        <v>5.3688393650744315</v>
      </c>
      <c r="AB34" s="36">
        <v>3930371.5157874394</v>
      </c>
      <c r="AC34" s="39">
        <v>8.2624292941387267</v>
      </c>
      <c r="AD34" s="36">
        <v>9608901.6419574581</v>
      </c>
      <c r="AE34" s="40">
        <v>6.2665046984315369</v>
      </c>
      <c r="AF34" s="116">
        <f t="shared" si="30"/>
        <v>6908489.6432634741</v>
      </c>
      <c r="AG34" s="117">
        <f t="shared" si="31"/>
        <v>4919831.9866458662</v>
      </c>
      <c r="AH34" s="118">
        <f t="shared" si="32"/>
        <v>11828321.62990934</v>
      </c>
      <c r="AI34" s="32"/>
      <c r="AJ34" s="35">
        <v>450988.13151373825</v>
      </c>
      <c r="AK34" s="39">
        <v>7.4973506144953408</v>
      </c>
      <c r="AL34" s="36">
        <v>586766.39782400709</v>
      </c>
      <c r="AM34" s="39">
        <v>20.404298008276491</v>
      </c>
      <c r="AN34" s="36">
        <v>1037754.5293377454</v>
      </c>
      <c r="AO34" s="40">
        <v>11.671966363038415</v>
      </c>
      <c r="AP34" s="38">
        <v>1192057.2579203839</v>
      </c>
      <c r="AQ34" s="39">
        <v>7.0008589613173191</v>
      </c>
      <c r="AR34" s="36">
        <v>1455158.3809738022</v>
      </c>
      <c r="AS34" s="39">
        <v>9.2248681778196318</v>
      </c>
      <c r="AT34" s="36">
        <v>2647215.6388941864</v>
      </c>
      <c r="AU34" s="40">
        <v>8.0703857095208349</v>
      </c>
      <c r="AV34" s="116">
        <f t="shared" si="33"/>
        <v>1643045.3894341222</v>
      </c>
      <c r="AW34" s="117">
        <f t="shared" si="34"/>
        <v>2041924.7787978093</v>
      </c>
      <c r="AX34" s="118">
        <f t="shared" si="35"/>
        <v>3684970.1682319315</v>
      </c>
      <c r="AY34" s="32"/>
      <c r="AZ34" s="35">
        <v>1295911.3258536842</v>
      </c>
      <c r="BA34" s="39">
        <v>11.733013362188178</v>
      </c>
      <c r="BB34" s="36">
        <v>865569.50118924619</v>
      </c>
      <c r="BC34" s="39">
        <v>23.8238880653211</v>
      </c>
      <c r="BD34" s="36">
        <v>2161480.8270429303</v>
      </c>
      <c r="BE34" s="40">
        <v>14.725789449952517</v>
      </c>
      <c r="BF34" s="38">
        <v>4462802.3759921286</v>
      </c>
      <c r="BG34" s="39">
        <v>7.108761663540025</v>
      </c>
      <c r="BH34" s="36">
        <v>4307953.5037428495</v>
      </c>
      <c r="BI34" s="39">
        <v>12.940683399648091</v>
      </c>
      <c r="BJ34" s="36">
        <v>8770755.8797349781</v>
      </c>
      <c r="BK34" s="40">
        <v>9.1296516143465549</v>
      </c>
      <c r="BL34" s="116">
        <f t="shared" si="36"/>
        <v>5758713.7018458126</v>
      </c>
      <c r="BM34" s="117">
        <f t="shared" si="37"/>
        <v>5173523.0049320953</v>
      </c>
      <c r="BN34" s="118">
        <f t="shared" si="38"/>
        <v>10932236.706777908</v>
      </c>
      <c r="BO34" s="32"/>
      <c r="BP34" s="38">
        <v>286061.6266275876</v>
      </c>
      <c r="BQ34" s="39">
        <v>2.8644833187561969</v>
      </c>
      <c r="BR34" s="36">
        <v>546086.62533503561</v>
      </c>
      <c r="BS34" s="39">
        <v>23.88516928377884</v>
      </c>
      <c r="BT34" s="36">
        <v>832148.25196262321</v>
      </c>
      <c r="BU34" s="40">
        <v>6.7804270579054755</v>
      </c>
      <c r="BV34" s="38">
        <v>1652090.4570701639</v>
      </c>
      <c r="BW34" s="39">
        <v>5.0399342802628553</v>
      </c>
      <c r="BX34" s="36">
        <v>2946743.9790233262</v>
      </c>
      <c r="BY34" s="39">
        <v>12.893100821796905</v>
      </c>
      <c r="BZ34" s="36">
        <v>4598834.4360934906</v>
      </c>
      <c r="CA34" s="40">
        <v>8.2660517731462999</v>
      </c>
      <c r="CB34" s="116">
        <f t="shared" si="39"/>
        <v>1938152.0836977516</v>
      </c>
      <c r="CC34" s="117">
        <f t="shared" si="40"/>
        <v>3492830.604358362</v>
      </c>
      <c r="CD34" s="118">
        <f t="shared" si="41"/>
        <v>5430982.6880561132</v>
      </c>
      <c r="CE34" s="32"/>
      <c r="CF34" s="38">
        <v>1353904.9100000146</v>
      </c>
      <c r="CG34" s="39">
        <v>10.968654584636441</v>
      </c>
      <c r="CH34" s="36">
        <v>693148.37000000477</v>
      </c>
      <c r="CI34" s="39">
        <v>24.988224881935352</v>
      </c>
      <c r="CJ34" s="36">
        <v>2047053.2800000194</v>
      </c>
      <c r="CK34" s="40">
        <v>13.541130228281633</v>
      </c>
      <c r="CL34" s="38">
        <v>3022354.5200000247</v>
      </c>
      <c r="CM34" s="39">
        <v>4.77140291523469</v>
      </c>
      <c r="CN34" s="36">
        <v>3506275.949999949</v>
      </c>
      <c r="CO34" s="39">
        <v>10.326669189717583</v>
      </c>
      <c r="CP34" s="36">
        <v>6528630.4699999737</v>
      </c>
      <c r="CQ34" s="40">
        <v>6.7100225084714831</v>
      </c>
      <c r="CR34" s="116">
        <f t="shared" si="42"/>
        <v>4376259.4300000388</v>
      </c>
      <c r="CS34" s="117">
        <f t="shared" si="43"/>
        <v>4199424.3199999537</v>
      </c>
      <c r="CT34" s="118">
        <f t="shared" si="44"/>
        <v>8575683.7499999925</v>
      </c>
      <c r="CU34" s="32"/>
      <c r="CV34" s="38">
        <f t="shared" si="45"/>
        <v>5570429.8010884784</v>
      </c>
      <c r="CW34" s="39">
        <f t="shared" si="46"/>
        <v>7.9425072447878335</v>
      </c>
      <c r="CX34" s="39">
        <f t="shared" si="47"/>
        <v>4437677.6452067206</v>
      </c>
      <c r="CY34" s="39">
        <f t="shared" si="48"/>
        <v>20.77194902220916</v>
      </c>
      <c r="CZ34" s="36">
        <f t="shared" si="49"/>
        <v>10008107.446295198</v>
      </c>
      <c r="DA34" s="40">
        <f t="shared" si="50"/>
        <v>10.938037520186406</v>
      </c>
      <c r="DB34" s="38">
        <f t="shared" si="51"/>
        <v>18597522.31715272</v>
      </c>
      <c r="DC34" s="39">
        <f t="shared" si="52"/>
        <v>5.8390103245423752</v>
      </c>
      <c r="DD34" s="36">
        <f t="shared" si="53"/>
        <v>19789597.489527367</v>
      </c>
      <c r="DE34" s="39">
        <f t="shared" si="54"/>
        <v>10.645057042597429</v>
      </c>
      <c r="DF34" s="36">
        <f t="shared" si="55"/>
        <v>38387119.806680083</v>
      </c>
      <c r="DG34" s="40">
        <f t="shared" si="56"/>
        <v>7.6103192106640654</v>
      </c>
      <c r="DH34" s="152"/>
      <c r="DI34" s="161" t="s">
        <v>32</v>
      </c>
      <c r="DJ34" s="38">
        <f t="shared" si="57"/>
        <v>10008107.446295198</v>
      </c>
      <c r="DK34" s="36">
        <f t="shared" si="58"/>
        <v>38387119.806680083</v>
      </c>
      <c r="DL34" s="37">
        <f t="shared" si="59"/>
        <v>48395227.252975285</v>
      </c>
      <c r="DM34"/>
    </row>
    <row r="35" spans="1:117" s="19" customFormat="1" ht="15.75">
      <c r="A35" s="26">
        <v>23</v>
      </c>
      <c r="B35" s="26" t="s">
        <v>33</v>
      </c>
      <c r="C35" s="34"/>
      <c r="D35" s="35">
        <v>233112.71000000002</v>
      </c>
      <c r="E35" s="39">
        <v>2.113346720456915</v>
      </c>
      <c r="F35" s="36">
        <v>3390.16</v>
      </c>
      <c r="G35" s="39">
        <v>9.7536106795557853E-2</v>
      </c>
      <c r="H35" s="36">
        <v>236502.87000000002</v>
      </c>
      <c r="I35" s="40">
        <v>1.6303459186698195</v>
      </c>
      <c r="J35" s="244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233112.71000000002</v>
      </c>
      <c r="Q35" s="117">
        <f t="shared" si="28"/>
        <v>3390.16</v>
      </c>
      <c r="R35" s="118">
        <f t="shared" si="29"/>
        <v>236502.87000000002</v>
      </c>
      <c r="S35" s="32"/>
      <c r="T35" s="35">
        <v>759677.8145126116</v>
      </c>
      <c r="U35" s="39">
        <v>3.8535526791653094</v>
      </c>
      <c r="V35" s="36">
        <v>66446.091953100666</v>
      </c>
      <c r="W35" s="39">
        <v>1.0515452365617539</v>
      </c>
      <c r="X35" s="36">
        <v>826123.90646571224</v>
      </c>
      <c r="Y35" s="40">
        <v>3.1734206589649601</v>
      </c>
      <c r="Z35" s="38">
        <v>0</v>
      </c>
      <c r="AA35" s="39">
        <v>0</v>
      </c>
      <c r="AB35" s="36">
        <v>0</v>
      </c>
      <c r="AC35" s="39">
        <v>0</v>
      </c>
      <c r="AD35" s="36">
        <v>0</v>
      </c>
      <c r="AE35" s="40">
        <v>0</v>
      </c>
      <c r="AF35" s="116">
        <f t="shared" si="30"/>
        <v>759677.8145126116</v>
      </c>
      <c r="AG35" s="117">
        <f t="shared" si="31"/>
        <v>66446.091953100666</v>
      </c>
      <c r="AH35" s="118">
        <f t="shared" si="32"/>
        <v>826123.90646571224</v>
      </c>
      <c r="AI35" s="32"/>
      <c r="AJ35" s="35">
        <v>629739.75572982861</v>
      </c>
      <c r="AK35" s="39">
        <v>10.46896673033479</v>
      </c>
      <c r="AL35" s="36">
        <v>0</v>
      </c>
      <c r="AM35" s="39">
        <v>0</v>
      </c>
      <c r="AN35" s="36">
        <v>629739.75572982861</v>
      </c>
      <c r="AO35" s="40">
        <v>7.0828900655699991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629739.75572982861</v>
      </c>
      <c r="AW35" s="117">
        <f t="shared" si="34"/>
        <v>0</v>
      </c>
      <c r="AX35" s="118">
        <f t="shared" si="35"/>
        <v>629739.75572982861</v>
      </c>
      <c r="AY35" s="32"/>
      <c r="AZ35" s="35">
        <v>525680.73472339706</v>
      </c>
      <c r="BA35" s="39">
        <v>4.7594453121176734</v>
      </c>
      <c r="BB35" s="36">
        <v>20016.641931163002</v>
      </c>
      <c r="BC35" s="39">
        <v>0.55093696826937688</v>
      </c>
      <c r="BD35" s="36">
        <v>545697.3766545601</v>
      </c>
      <c r="BE35" s="40">
        <v>3.717740435847448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525680.73472339706</v>
      </c>
      <c r="BM35" s="117">
        <f t="shared" si="37"/>
        <v>20016.641931163002</v>
      </c>
      <c r="BN35" s="118">
        <f t="shared" si="38"/>
        <v>545697.3766545601</v>
      </c>
      <c r="BO35" s="32"/>
      <c r="BP35" s="38">
        <v>3289440.7379027982</v>
      </c>
      <c r="BQ35" s="39">
        <v>32.938874860089101</v>
      </c>
      <c r="BR35" s="36">
        <v>109747.95603061728</v>
      </c>
      <c r="BS35" s="39">
        <v>4.800243014067151</v>
      </c>
      <c r="BT35" s="36">
        <v>3399188.6939334157</v>
      </c>
      <c r="BU35" s="40">
        <v>27.696928931730458</v>
      </c>
      <c r="BV35" s="38">
        <v>2960.5853106623722</v>
      </c>
      <c r="BW35" s="39">
        <v>9.0316818507088833E-3</v>
      </c>
      <c r="BX35" s="36">
        <v>1257.5348534808772</v>
      </c>
      <c r="BY35" s="39">
        <v>5.5021826695057455E-3</v>
      </c>
      <c r="BZ35" s="36">
        <v>4218.120164143249</v>
      </c>
      <c r="CA35" s="40">
        <v>7.5817471028112576E-3</v>
      </c>
      <c r="CB35" s="116">
        <f t="shared" si="39"/>
        <v>3292401.3232134604</v>
      </c>
      <c r="CC35" s="117">
        <f t="shared" si="40"/>
        <v>111005.49088409815</v>
      </c>
      <c r="CD35" s="118">
        <f t="shared" si="41"/>
        <v>3403406.8140975586</v>
      </c>
      <c r="CE35" s="32"/>
      <c r="CF35" s="38">
        <v>521837.43000000011</v>
      </c>
      <c r="CG35" s="39">
        <v>4.2276636097023523</v>
      </c>
      <c r="CH35" s="36">
        <v>40197.800000000003</v>
      </c>
      <c r="CI35" s="39">
        <v>1.4491438047514331</v>
      </c>
      <c r="CJ35" s="36">
        <v>562035.2300000001</v>
      </c>
      <c r="CK35" s="40">
        <v>3.7178281174548373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521837.43000000011</v>
      </c>
      <c r="CS35" s="117">
        <f t="shared" si="43"/>
        <v>40197.800000000003</v>
      </c>
      <c r="CT35" s="118">
        <f t="shared" si="44"/>
        <v>562035.2300000001</v>
      </c>
      <c r="CU35" s="32"/>
      <c r="CV35" s="38">
        <f t="shared" si="45"/>
        <v>5959489.1828686353</v>
      </c>
      <c r="CW35" s="39">
        <f t="shared" si="46"/>
        <v>8.4972412722838371</v>
      </c>
      <c r="CX35" s="39">
        <f t="shared" si="47"/>
        <v>239798.64991488092</v>
      </c>
      <c r="CY35" s="39">
        <f t="shared" si="48"/>
        <v>1.1224531680453895</v>
      </c>
      <c r="CZ35" s="36">
        <f t="shared" si="49"/>
        <v>6199287.8327835165</v>
      </c>
      <c r="DA35" s="40">
        <f t="shared" si="50"/>
        <v>6.7753112441376073</v>
      </c>
      <c r="DB35" s="38">
        <f t="shared" si="51"/>
        <v>2960.5853106623722</v>
      </c>
      <c r="DC35" s="39">
        <f t="shared" si="52"/>
        <v>9.2952641222009353E-4</v>
      </c>
      <c r="DD35" s="36">
        <f t="shared" si="53"/>
        <v>1257.5348534808772</v>
      </c>
      <c r="DE35" s="39">
        <f t="shared" si="54"/>
        <v>6.7644277532387788E-4</v>
      </c>
      <c r="DF35" s="36">
        <f t="shared" si="55"/>
        <v>4218.120164143249</v>
      </c>
      <c r="DG35" s="40">
        <f t="shared" si="56"/>
        <v>8.3625031207688069E-4</v>
      </c>
      <c r="DH35" s="152"/>
      <c r="DI35" s="161" t="s">
        <v>33</v>
      </c>
      <c r="DJ35" s="38">
        <f t="shared" si="57"/>
        <v>6199287.8327835165</v>
      </c>
      <c r="DK35" s="36">
        <f t="shared" si="58"/>
        <v>4218.120164143249</v>
      </c>
      <c r="DL35" s="37">
        <f t="shared" si="59"/>
        <v>6203505.9529476594</v>
      </c>
      <c r="DM35"/>
    </row>
    <row r="36" spans="1:117" s="19" customFormat="1" ht="15.75">
      <c r="A36" s="26">
        <v>24</v>
      </c>
      <c r="B36" s="26" t="s">
        <v>34</v>
      </c>
      <c r="C36" s="34"/>
      <c r="D36" s="35">
        <v>120514.18</v>
      </c>
      <c r="E36" s="39">
        <v>1.092554099995467</v>
      </c>
      <c r="F36" s="36">
        <v>1546.69</v>
      </c>
      <c r="G36" s="39">
        <v>4.4498820415443931E-2</v>
      </c>
      <c r="H36" s="36">
        <v>122060.87</v>
      </c>
      <c r="I36" s="40">
        <v>0.84143351509344211</v>
      </c>
      <c r="J36" s="244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120514.18</v>
      </c>
      <c r="Q36" s="117">
        <f t="shared" si="28"/>
        <v>1546.69</v>
      </c>
      <c r="R36" s="118">
        <f t="shared" si="29"/>
        <v>122060.87</v>
      </c>
      <c r="S36" s="32"/>
      <c r="T36" s="35">
        <v>60301.015168089129</v>
      </c>
      <c r="U36" s="39">
        <v>0.30588380247284441</v>
      </c>
      <c r="V36" s="36">
        <v>222.11788401361355</v>
      </c>
      <c r="W36" s="39">
        <v>3.5151352927505347E-3</v>
      </c>
      <c r="X36" s="36">
        <v>60523.133052102741</v>
      </c>
      <c r="Y36" s="40">
        <v>0.23248977455998532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60301.015168089129</v>
      </c>
      <c r="AG36" s="117">
        <f t="shared" si="31"/>
        <v>222.11788401361355</v>
      </c>
      <c r="AH36" s="118">
        <f t="shared" si="32"/>
        <v>60523.133052102741</v>
      </c>
      <c r="AI36" s="32"/>
      <c r="AJ36" s="35">
        <v>299882.85681415879</v>
      </c>
      <c r="AK36" s="39">
        <v>4.9853350092956097</v>
      </c>
      <c r="AL36" s="36">
        <v>0</v>
      </c>
      <c r="AM36" s="39">
        <v>0</v>
      </c>
      <c r="AN36" s="36">
        <v>299882.85681415879</v>
      </c>
      <c r="AO36" s="40">
        <v>3.3728810799028093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299882.85681415879</v>
      </c>
      <c r="AW36" s="117">
        <f t="shared" si="34"/>
        <v>0</v>
      </c>
      <c r="AX36" s="118">
        <f t="shared" si="35"/>
        <v>299882.85681415879</v>
      </c>
      <c r="AY36" s="32"/>
      <c r="AZ36" s="35">
        <v>180056.0880728114</v>
      </c>
      <c r="BA36" s="39">
        <v>1.6302045094867488</v>
      </c>
      <c r="BB36" s="36">
        <v>456.16896155206558</v>
      </c>
      <c r="BC36" s="39">
        <v>1.2555569788397709E-2</v>
      </c>
      <c r="BD36" s="36">
        <v>180512.25703436346</v>
      </c>
      <c r="BE36" s="40">
        <v>1.2297983201916003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180056.0880728114</v>
      </c>
      <c r="BM36" s="117">
        <f t="shared" si="37"/>
        <v>456.16896155206558</v>
      </c>
      <c r="BN36" s="118">
        <f t="shared" si="38"/>
        <v>180512.25703436346</v>
      </c>
      <c r="BO36" s="32"/>
      <c r="BP36" s="38">
        <v>199297.35270981304</v>
      </c>
      <c r="BQ36" s="39">
        <v>1.995667678464057</v>
      </c>
      <c r="BR36" s="36">
        <v>3782.5649289040639</v>
      </c>
      <c r="BS36" s="39">
        <v>0.16544482040432418</v>
      </c>
      <c r="BT36" s="36">
        <v>203079.9176387171</v>
      </c>
      <c r="BU36" s="40">
        <v>1.6547154491128113</v>
      </c>
      <c r="BV36" s="38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199297.35270981304</v>
      </c>
      <c r="CC36" s="117">
        <f t="shared" si="40"/>
        <v>3782.5649289040639</v>
      </c>
      <c r="CD36" s="118">
        <f t="shared" si="41"/>
        <v>203079.9176387171</v>
      </c>
      <c r="CE36" s="32"/>
      <c r="CF36" s="38">
        <v>195282.07000000004</v>
      </c>
      <c r="CG36" s="39">
        <v>1.5820768183806733</v>
      </c>
      <c r="CH36" s="36">
        <v>4420.3900000000003</v>
      </c>
      <c r="CI36" s="39">
        <v>0.15935650167634019</v>
      </c>
      <c r="CJ36" s="36">
        <v>199702.46000000005</v>
      </c>
      <c r="CK36" s="40">
        <v>1.321019361923095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195282.07000000004</v>
      </c>
      <c r="CS36" s="117">
        <f t="shared" si="43"/>
        <v>4420.3900000000003</v>
      </c>
      <c r="CT36" s="118">
        <f t="shared" si="44"/>
        <v>199702.46000000005</v>
      </c>
      <c r="CU36" s="32"/>
      <c r="CV36" s="38">
        <f t="shared" si="45"/>
        <v>1055333.5627648723</v>
      </c>
      <c r="CW36" s="39">
        <f t="shared" si="46"/>
        <v>1.5047302932154154</v>
      </c>
      <c r="CX36" s="39">
        <f t="shared" si="47"/>
        <v>10427.931774469744</v>
      </c>
      <c r="CY36" s="39">
        <f t="shared" si="48"/>
        <v>4.8811221666883904E-2</v>
      </c>
      <c r="CZ36" s="36">
        <f t="shared" si="49"/>
        <v>1065761.4945393421</v>
      </c>
      <c r="DA36" s="40">
        <f t="shared" si="50"/>
        <v>1.1647895745920052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1065761.4945393421</v>
      </c>
      <c r="DK36" s="36">
        <f t="shared" si="58"/>
        <v>0</v>
      </c>
      <c r="DL36" s="37">
        <f t="shared" si="59"/>
        <v>1065761.4945393421</v>
      </c>
      <c r="DM36"/>
    </row>
    <row r="37" spans="1:117" s="19" customFormat="1" ht="15.75">
      <c r="A37" s="26">
        <v>25</v>
      </c>
      <c r="B37" s="26" t="s">
        <v>35</v>
      </c>
      <c r="C37" s="34"/>
      <c r="D37" s="35">
        <v>27454.6</v>
      </c>
      <c r="E37" s="39">
        <v>0.24889714881465028</v>
      </c>
      <c r="F37" s="36">
        <v>274.07</v>
      </c>
      <c r="G37" s="39">
        <v>7.8850912020254332E-3</v>
      </c>
      <c r="H37" s="36">
        <v>27728.67</v>
      </c>
      <c r="I37" s="40">
        <v>0.19114915588399523</v>
      </c>
      <c r="J37" s="244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27454.6</v>
      </c>
      <c r="Q37" s="117">
        <f t="shared" si="28"/>
        <v>274.07</v>
      </c>
      <c r="R37" s="118">
        <f t="shared" si="29"/>
        <v>27728.67</v>
      </c>
      <c r="S37" s="32"/>
      <c r="T37" s="35">
        <v>67659.25231186999</v>
      </c>
      <c r="U37" s="39">
        <v>0.34320930272789985</v>
      </c>
      <c r="V37" s="36">
        <v>530.05347900396737</v>
      </c>
      <c r="W37" s="39">
        <v>8.388382139359182E-3</v>
      </c>
      <c r="X37" s="36">
        <v>68189.305790873957</v>
      </c>
      <c r="Y37" s="40">
        <v>0.26193813061651144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30"/>
        <v>67659.25231186999</v>
      </c>
      <c r="AG37" s="117">
        <f t="shared" si="31"/>
        <v>530.05347900396737</v>
      </c>
      <c r="AH37" s="118">
        <f t="shared" si="32"/>
        <v>68189.305790873957</v>
      </c>
      <c r="AI37" s="32"/>
      <c r="AJ37" s="35">
        <v>1183846.988245114</v>
      </c>
      <c r="AK37" s="39">
        <v>19.68059761350413</v>
      </c>
      <c r="AL37" s="36">
        <v>0</v>
      </c>
      <c r="AM37" s="39">
        <v>0</v>
      </c>
      <c r="AN37" s="36">
        <v>1183846.988245114</v>
      </c>
      <c r="AO37" s="40">
        <v>13.315116277641593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1183846.988245114</v>
      </c>
      <c r="AW37" s="117">
        <f t="shared" si="34"/>
        <v>0</v>
      </c>
      <c r="AX37" s="118">
        <f t="shared" si="35"/>
        <v>1183846.988245114</v>
      </c>
      <c r="AY37" s="32"/>
      <c r="AZ37" s="35">
        <v>679218.22018331545</v>
      </c>
      <c r="BA37" s="39">
        <v>6.1495538269200134</v>
      </c>
      <c r="BB37" s="36">
        <v>49480.588010379201</v>
      </c>
      <c r="BC37" s="39">
        <v>1.3619010241764615</v>
      </c>
      <c r="BD37" s="36">
        <v>728698.80819369468</v>
      </c>
      <c r="BE37" s="40">
        <v>4.9644970649922655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679218.22018331545</v>
      </c>
      <c r="BM37" s="117">
        <f t="shared" si="37"/>
        <v>49480.588010379201</v>
      </c>
      <c r="BN37" s="118">
        <f t="shared" si="38"/>
        <v>728698.80819369468</v>
      </c>
      <c r="BO37" s="32"/>
      <c r="BP37" s="38">
        <v>2914485.6549673518</v>
      </c>
      <c r="BQ37" s="39">
        <v>29.184255294320852</v>
      </c>
      <c r="BR37" s="36">
        <v>86276.979953560949</v>
      </c>
      <c r="BS37" s="39">
        <v>3.7736508749315902</v>
      </c>
      <c r="BT37" s="36">
        <v>3000762.6349209128</v>
      </c>
      <c r="BU37" s="40">
        <v>24.450513614830459</v>
      </c>
      <c r="BV37" s="38">
        <v>2159.1605678695591</v>
      </c>
      <c r="BW37" s="39">
        <v>6.5868229648247687E-3</v>
      </c>
      <c r="BX37" s="36">
        <v>26760.188474568698</v>
      </c>
      <c r="BY37" s="39">
        <v>0.11708577686727177</v>
      </c>
      <c r="BZ37" s="36">
        <v>28919.349042438258</v>
      </c>
      <c r="CA37" s="40">
        <v>5.198030930496926E-2</v>
      </c>
      <c r="CB37" s="116">
        <f t="shared" si="39"/>
        <v>2916644.8155352212</v>
      </c>
      <c r="CC37" s="117">
        <f t="shared" si="40"/>
        <v>113037.16842812965</v>
      </c>
      <c r="CD37" s="118">
        <f t="shared" si="41"/>
        <v>3029681.9839633508</v>
      </c>
      <c r="CE37" s="32"/>
      <c r="CF37" s="38">
        <v>596390.67000000062</v>
      </c>
      <c r="CG37" s="39">
        <v>4.8316563507623558</v>
      </c>
      <c r="CH37" s="36">
        <v>68622.939999999944</v>
      </c>
      <c r="CI37" s="39">
        <v>2.4738793756083473</v>
      </c>
      <c r="CJ37" s="36">
        <v>665013.61000000057</v>
      </c>
      <c r="CK37" s="40">
        <v>4.3990237013223297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596390.67000000062</v>
      </c>
      <c r="CS37" s="117">
        <f t="shared" si="43"/>
        <v>68622.939999999944</v>
      </c>
      <c r="CT37" s="118">
        <f t="shared" si="44"/>
        <v>665013.61000000057</v>
      </c>
      <c r="CU37" s="32"/>
      <c r="CV37" s="38">
        <f t="shared" si="45"/>
        <v>5469055.3857076522</v>
      </c>
      <c r="CW37" s="39">
        <f t="shared" si="46"/>
        <v>7.7979641740824075</v>
      </c>
      <c r="CX37" s="39">
        <f t="shared" si="47"/>
        <v>205184.63144294405</v>
      </c>
      <c r="CY37" s="39">
        <f t="shared" si="48"/>
        <v>0.96043134387582763</v>
      </c>
      <c r="CZ37" s="36">
        <f t="shared" si="49"/>
        <v>5674240.0171505958</v>
      </c>
      <c r="DA37" s="40">
        <f t="shared" si="50"/>
        <v>6.2014772062735615</v>
      </c>
      <c r="DB37" s="38">
        <f t="shared" si="51"/>
        <v>2159.1605678695591</v>
      </c>
      <c r="DC37" s="39">
        <f t="shared" si="52"/>
        <v>6.7790540229690772E-4</v>
      </c>
      <c r="DD37" s="36">
        <f t="shared" si="53"/>
        <v>26760.188474568698</v>
      </c>
      <c r="DE37" s="39">
        <f t="shared" si="54"/>
        <v>1.4394619846775137E-2</v>
      </c>
      <c r="DF37" s="36">
        <f t="shared" si="55"/>
        <v>28919.349042438258</v>
      </c>
      <c r="DG37" s="40">
        <f t="shared" si="56"/>
        <v>5.7333157237618093E-3</v>
      </c>
      <c r="DH37" s="152"/>
      <c r="DI37" s="161" t="s">
        <v>35</v>
      </c>
      <c r="DJ37" s="38">
        <f t="shared" si="57"/>
        <v>5674240.0171505958</v>
      </c>
      <c r="DK37" s="36">
        <f t="shared" si="58"/>
        <v>28919.349042438258</v>
      </c>
      <c r="DL37" s="37">
        <f t="shared" si="59"/>
        <v>5703159.3661930338</v>
      </c>
      <c r="DM37"/>
    </row>
    <row r="38" spans="1:117" s="19" customFormat="1" ht="15.75">
      <c r="A38" s="26">
        <v>26</v>
      </c>
      <c r="B38" s="26" t="s">
        <v>36</v>
      </c>
      <c r="C38" s="34"/>
      <c r="D38" s="35">
        <v>173595.55</v>
      </c>
      <c r="E38" s="39">
        <v>1.5737777072662162</v>
      </c>
      <c r="F38" s="36">
        <v>3214.51</v>
      </c>
      <c r="G38" s="39">
        <v>9.2482593935209162E-2</v>
      </c>
      <c r="H38" s="36">
        <v>176810.06</v>
      </c>
      <c r="I38" s="40">
        <v>1.2188501547603454</v>
      </c>
      <c r="J38" s="244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173595.55</v>
      </c>
      <c r="Q38" s="117">
        <f t="shared" si="28"/>
        <v>3214.51</v>
      </c>
      <c r="R38" s="118">
        <f t="shared" si="29"/>
        <v>176810.06</v>
      </c>
      <c r="S38" s="32"/>
      <c r="T38" s="35">
        <v>84788.034753320972</v>
      </c>
      <c r="U38" s="39">
        <v>0.43009701250055021</v>
      </c>
      <c r="V38" s="36">
        <v>5163.2516529220993</v>
      </c>
      <c r="W38" s="39">
        <v>8.1711241718053759E-2</v>
      </c>
      <c r="X38" s="36">
        <v>89951.286406243074</v>
      </c>
      <c r="Y38" s="40">
        <v>0.34553324065303914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30"/>
        <v>84788.034753320972</v>
      </c>
      <c r="AG38" s="117">
        <f t="shared" si="31"/>
        <v>5163.2516529220993</v>
      </c>
      <c r="AH38" s="118">
        <f t="shared" si="32"/>
        <v>89951.286406243074</v>
      </c>
      <c r="AI38" s="32"/>
      <c r="AJ38" s="35">
        <v>213393.62713740449</v>
      </c>
      <c r="AK38" s="39">
        <v>3.5475142908484112</v>
      </c>
      <c r="AL38" s="36">
        <v>0</v>
      </c>
      <c r="AM38" s="39">
        <v>0</v>
      </c>
      <c r="AN38" s="36">
        <v>213393.62713740449</v>
      </c>
      <c r="AO38" s="40">
        <v>2.4001082795794004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213393.62713740449</v>
      </c>
      <c r="AW38" s="117">
        <f t="shared" si="34"/>
        <v>0</v>
      </c>
      <c r="AX38" s="118">
        <f t="shared" si="35"/>
        <v>213393.62713740449</v>
      </c>
      <c r="AY38" s="32"/>
      <c r="AZ38" s="35">
        <v>648247.39680486149</v>
      </c>
      <c r="BA38" s="39">
        <v>5.8691480018547892</v>
      </c>
      <c r="BB38" s="36">
        <v>31085.118814543493</v>
      </c>
      <c r="BC38" s="39">
        <v>0.85558512645996621</v>
      </c>
      <c r="BD38" s="36">
        <v>679332.51561940496</v>
      </c>
      <c r="BE38" s="40">
        <v>4.6281731794048655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648247.39680486149</v>
      </c>
      <c r="BM38" s="117">
        <f t="shared" si="37"/>
        <v>31085.118814543493</v>
      </c>
      <c r="BN38" s="118">
        <f t="shared" si="38"/>
        <v>679332.51561940496</v>
      </c>
      <c r="BO38" s="32"/>
      <c r="BP38" s="38">
        <v>344145.43082550634</v>
      </c>
      <c r="BQ38" s="39">
        <v>3.4461065521003991</v>
      </c>
      <c r="BR38" s="36">
        <v>22199.35661461838</v>
      </c>
      <c r="BS38" s="39">
        <v>0.97097304004804186</v>
      </c>
      <c r="BT38" s="36">
        <v>366344.78744012472</v>
      </c>
      <c r="BU38" s="40">
        <v>2.9850139123926467</v>
      </c>
      <c r="BV38" s="38">
        <v>315.46041881007704</v>
      </c>
      <c r="BW38" s="39">
        <v>9.6235637220889883E-4</v>
      </c>
      <c r="BX38" s="36">
        <v>1604.2200572763072</v>
      </c>
      <c r="BY38" s="39">
        <v>7.0190593706303478E-3</v>
      </c>
      <c r="BZ38" s="36">
        <v>1919.6804760863843</v>
      </c>
      <c r="CA38" s="40">
        <v>3.4504782513343785E-3</v>
      </c>
      <c r="CB38" s="116">
        <f t="shared" si="39"/>
        <v>344460.89124431642</v>
      </c>
      <c r="CC38" s="117">
        <f t="shared" si="40"/>
        <v>23803.576671894687</v>
      </c>
      <c r="CD38" s="118">
        <f t="shared" si="41"/>
        <v>368264.46791621111</v>
      </c>
      <c r="CE38" s="32"/>
      <c r="CF38" s="38">
        <v>0</v>
      </c>
      <c r="CG38" s="39">
        <v>0</v>
      </c>
      <c r="CH38" s="36">
        <v>0</v>
      </c>
      <c r="CI38" s="39">
        <v>0</v>
      </c>
      <c r="CJ38" s="36">
        <v>0</v>
      </c>
      <c r="CK38" s="40">
        <v>0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1464170.0395210932</v>
      </c>
      <c r="CW38" s="39">
        <f t="shared" si="46"/>
        <v>2.0876631717403917</v>
      </c>
      <c r="CX38" s="39">
        <f t="shared" si="47"/>
        <v>61662.237082083971</v>
      </c>
      <c r="CY38" s="39">
        <f t="shared" si="48"/>
        <v>0.28862953726436297</v>
      </c>
      <c r="CZ38" s="36">
        <f t="shared" si="49"/>
        <v>1525832.2766031772</v>
      </c>
      <c r="DA38" s="40">
        <f t="shared" si="50"/>
        <v>1.6676090640069172</v>
      </c>
      <c r="DB38" s="38">
        <f t="shared" si="51"/>
        <v>315.46041881007704</v>
      </c>
      <c r="DC38" s="39">
        <f t="shared" si="52"/>
        <v>9.9044195834496957E-5</v>
      </c>
      <c r="DD38" s="36">
        <f t="shared" si="53"/>
        <v>1604.2200572763072</v>
      </c>
      <c r="DE38" s="39">
        <f t="shared" si="54"/>
        <v>8.6292882043822983E-4</v>
      </c>
      <c r="DF38" s="36">
        <f t="shared" si="55"/>
        <v>1919.6804760863843</v>
      </c>
      <c r="DG38" s="40">
        <f t="shared" si="56"/>
        <v>3.8058029044822064E-4</v>
      </c>
      <c r="DH38" s="152"/>
      <c r="DI38" s="161" t="s">
        <v>36</v>
      </c>
      <c r="DJ38" s="38">
        <f t="shared" si="57"/>
        <v>1525832.2766031772</v>
      </c>
      <c r="DK38" s="36">
        <f t="shared" si="58"/>
        <v>1919.6804760863843</v>
      </c>
      <c r="DL38" s="37">
        <f t="shared" si="59"/>
        <v>1527751.9570792636</v>
      </c>
      <c r="DM38"/>
    </row>
    <row r="39" spans="1:117" s="19" customFormat="1" ht="15.75">
      <c r="A39" s="26">
        <v>27</v>
      </c>
      <c r="B39" s="26" t="s">
        <v>37</v>
      </c>
      <c r="C39" s="34"/>
      <c r="D39" s="35">
        <v>140987.59</v>
      </c>
      <c r="E39" s="39">
        <v>1.2781613707447532</v>
      </c>
      <c r="F39" s="36">
        <v>2066.56</v>
      </c>
      <c r="G39" s="39">
        <v>5.9455664882904651E-2</v>
      </c>
      <c r="H39" s="36">
        <v>143054.15</v>
      </c>
      <c r="I39" s="40">
        <v>0.98615187883884925</v>
      </c>
      <c r="J39" s="244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140987.59</v>
      </c>
      <c r="Q39" s="117">
        <f t="shared" si="28"/>
        <v>2066.56</v>
      </c>
      <c r="R39" s="118">
        <f t="shared" si="29"/>
        <v>143054.15</v>
      </c>
      <c r="S39" s="32"/>
      <c r="T39" s="35">
        <v>246199.57267011038</v>
      </c>
      <c r="U39" s="39">
        <v>1.2488755163673506</v>
      </c>
      <c r="V39" s="36">
        <v>29313.708095795526</v>
      </c>
      <c r="W39" s="39">
        <v>0.46390523818695539</v>
      </c>
      <c r="X39" s="36">
        <v>275513.28076590592</v>
      </c>
      <c r="Y39" s="40">
        <v>1.0583394696108184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30"/>
        <v>246199.57267011038</v>
      </c>
      <c r="AG39" s="117">
        <f t="shared" si="31"/>
        <v>29313.708095795526</v>
      </c>
      <c r="AH39" s="118">
        <f t="shared" si="32"/>
        <v>275513.28076590592</v>
      </c>
      <c r="AI39" s="32"/>
      <c r="AJ39" s="35">
        <v>500936.69299193902</v>
      </c>
      <c r="AK39" s="39">
        <v>8.3277092246760596</v>
      </c>
      <c r="AL39" s="36">
        <v>0</v>
      </c>
      <c r="AM39" s="39">
        <v>0</v>
      </c>
      <c r="AN39" s="36">
        <v>500936.69299193902</v>
      </c>
      <c r="AO39" s="40">
        <v>5.6341996737368012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500936.69299193902</v>
      </c>
      <c r="AW39" s="117">
        <f t="shared" si="34"/>
        <v>0</v>
      </c>
      <c r="AX39" s="118">
        <f t="shared" si="35"/>
        <v>500936.69299193902</v>
      </c>
      <c r="AY39" s="32"/>
      <c r="AZ39" s="35">
        <v>595685.86005896819</v>
      </c>
      <c r="BA39" s="39">
        <v>5.3932626533179553</v>
      </c>
      <c r="BB39" s="36">
        <v>28856.982866170856</v>
      </c>
      <c r="BC39" s="39">
        <v>0.79425803330867706</v>
      </c>
      <c r="BD39" s="36">
        <v>624542.842925139</v>
      </c>
      <c r="BE39" s="40">
        <v>4.2549007570760651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595685.86005896819</v>
      </c>
      <c r="BM39" s="117">
        <f t="shared" si="37"/>
        <v>28856.982866170856</v>
      </c>
      <c r="BN39" s="118">
        <f t="shared" si="38"/>
        <v>624542.842925139</v>
      </c>
      <c r="BO39" s="32"/>
      <c r="BP39" s="38">
        <v>611237.04976954171</v>
      </c>
      <c r="BQ39" s="39">
        <v>6.1206333527215913</v>
      </c>
      <c r="BR39" s="36">
        <v>124702.32928346453</v>
      </c>
      <c r="BS39" s="39">
        <v>5.4543292342852876</v>
      </c>
      <c r="BT39" s="36">
        <v>735939.37905300618</v>
      </c>
      <c r="BU39" s="40">
        <v>5.9965075537204724</v>
      </c>
      <c r="BV39" s="38">
        <v>113.29014914362568</v>
      </c>
      <c r="BW39" s="39">
        <v>3.45607532469877E-4</v>
      </c>
      <c r="BX39" s="36">
        <v>1109.231298389305</v>
      </c>
      <c r="BY39" s="39">
        <v>4.8532994609073871E-3</v>
      </c>
      <c r="BZ39" s="36">
        <v>1222.5214475329308</v>
      </c>
      <c r="CA39" s="40">
        <v>2.1973884295067346E-3</v>
      </c>
      <c r="CB39" s="116">
        <f t="shared" si="39"/>
        <v>611350.33991868538</v>
      </c>
      <c r="CC39" s="117">
        <f t="shared" si="40"/>
        <v>125811.56058185383</v>
      </c>
      <c r="CD39" s="118">
        <f t="shared" si="41"/>
        <v>737161.90050053922</v>
      </c>
      <c r="CE39" s="32"/>
      <c r="CF39" s="38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2095046.7654905594</v>
      </c>
      <c r="CW39" s="39">
        <f t="shared" si="46"/>
        <v>2.9871885486873193</v>
      </c>
      <c r="CX39" s="39">
        <f t="shared" si="47"/>
        <v>184939.5802454309</v>
      </c>
      <c r="CY39" s="39">
        <f t="shared" si="48"/>
        <v>0.86566800028754665</v>
      </c>
      <c r="CZ39" s="36">
        <f t="shared" si="49"/>
        <v>2279986.3457359904</v>
      </c>
      <c r="DA39" s="40">
        <f t="shared" si="50"/>
        <v>2.4918373757472718</v>
      </c>
      <c r="DB39" s="38">
        <f t="shared" si="51"/>
        <v>113.29014914362568</v>
      </c>
      <c r="DC39" s="39">
        <f t="shared" si="52"/>
        <v>3.5569380653919922E-5</v>
      </c>
      <c r="DD39" s="36">
        <f t="shared" si="53"/>
        <v>1109.231298389305</v>
      </c>
      <c r="DE39" s="39">
        <f t="shared" si="54"/>
        <v>5.9666855028442357E-4</v>
      </c>
      <c r="DF39" s="36">
        <f t="shared" si="55"/>
        <v>1222.5214475329308</v>
      </c>
      <c r="DG39" s="40">
        <f t="shared" si="56"/>
        <v>2.4236719254956115E-4</v>
      </c>
      <c r="DH39" s="152"/>
      <c r="DI39" s="161" t="s">
        <v>37</v>
      </c>
      <c r="DJ39" s="38">
        <f t="shared" si="57"/>
        <v>2279986.3457359904</v>
      </c>
      <c r="DK39" s="36">
        <f t="shared" si="58"/>
        <v>1222.5214475329308</v>
      </c>
      <c r="DL39" s="37">
        <f t="shared" si="59"/>
        <v>2281208.8671835233</v>
      </c>
      <c r="DM39"/>
    </row>
    <row r="40" spans="1:117" s="19" customFormat="1" ht="15.75">
      <c r="A40" s="26">
        <v>28</v>
      </c>
      <c r="B40" s="26" t="s">
        <v>38</v>
      </c>
      <c r="C40" s="34"/>
      <c r="D40" s="35">
        <v>58934379.869999997</v>
      </c>
      <c r="E40" s="39">
        <v>534.28566130275146</v>
      </c>
      <c r="F40" s="36">
        <v>4925162.84</v>
      </c>
      <c r="G40" s="39">
        <v>141.69868346855401</v>
      </c>
      <c r="H40" s="36">
        <v>63859542.709999993</v>
      </c>
      <c r="I40" s="40">
        <v>440.21937165231651</v>
      </c>
      <c r="J40" s="244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58934379.869999997</v>
      </c>
      <c r="Q40" s="117">
        <f t="shared" si="28"/>
        <v>4925162.84</v>
      </c>
      <c r="R40" s="118">
        <f t="shared" si="29"/>
        <v>63859542.709999993</v>
      </c>
      <c r="S40" s="32"/>
      <c r="T40" s="35">
        <v>80543853.80019784</v>
      </c>
      <c r="U40" s="39">
        <v>408.56791875801014</v>
      </c>
      <c r="V40" s="36">
        <v>6316415.0776852611</v>
      </c>
      <c r="W40" s="39">
        <v>99.960674764361855</v>
      </c>
      <c r="X40" s="36">
        <v>86860268.877883106</v>
      </c>
      <c r="Y40" s="40">
        <v>333.65959941720422</v>
      </c>
      <c r="Z40" s="38">
        <v>77870.228780228455</v>
      </c>
      <c r="AA40" s="39">
        <v>7.3623409641857207E-2</v>
      </c>
      <c r="AB40" s="36">
        <v>86446.142760677176</v>
      </c>
      <c r="AC40" s="39">
        <v>0.18172713175894734</v>
      </c>
      <c r="AD40" s="36">
        <v>164316.37154090562</v>
      </c>
      <c r="AE40" s="40">
        <v>0.10715993905007296</v>
      </c>
      <c r="AF40" s="116">
        <f t="shared" si="30"/>
        <v>80621724.028978065</v>
      </c>
      <c r="AG40" s="117">
        <f t="shared" si="31"/>
        <v>6402861.2204459384</v>
      </c>
      <c r="AH40" s="118">
        <f t="shared" si="32"/>
        <v>87024585.249424011</v>
      </c>
      <c r="AI40" s="32"/>
      <c r="AJ40" s="35">
        <v>46357942.603440464</v>
      </c>
      <c r="AK40" s="39">
        <v>770.6671754266697</v>
      </c>
      <c r="AL40" s="36">
        <v>5072032.8575117569</v>
      </c>
      <c r="AM40" s="39">
        <v>176.37559055227447</v>
      </c>
      <c r="AN40" s="36">
        <v>51429975.460952222</v>
      </c>
      <c r="AO40" s="40">
        <v>578.44984209821416</v>
      </c>
      <c r="AP40" s="38">
        <v>0</v>
      </c>
      <c r="AQ40" s="39">
        <v>0</v>
      </c>
      <c r="AR40" s="36">
        <v>65.452278797377858</v>
      </c>
      <c r="AS40" s="39">
        <v>4.1492984663267377E-4</v>
      </c>
      <c r="AT40" s="36">
        <v>65.452278797377858</v>
      </c>
      <c r="AU40" s="40">
        <v>1.9953989682630681E-4</v>
      </c>
      <c r="AV40" s="116">
        <f t="shared" si="33"/>
        <v>46357942.603440464</v>
      </c>
      <c r="AW40" s="117">
        <f t="shared" si="34"/>
        <v>5072098.3097905545</v>
      </c>
      <c r="AX40" s="118">
        <f t="shared" si="35"/>
        <v>51430040.913231015</v>
      </c>
      <c r="AY40" s="32"/>
      <c r="AZ40" s="35">
        <v>49622863.977587573</v>
      </c>
      <c r="BA40" s="39">
        <v>449.27898576358149</v>
      </c>
      <c r="BB40" s="36">
        <v>4767227.5974521106</v>
      </c>
      <c r="BC40" s="39">
        <v>131.21291416525682</v>
      </c>
      <c r="BD40" s="36">
        <v>54390091.575039685</v>
      </c>
      <c r="BE40" s="40">
        <v>370.55014630567564</v>
      </c>
      <c r="BF40" s="38">
        <v>295259.97153663781</v>
      </c>
      <c r="BG40" s="39">
        <v>0.47031721093653728</v>
      </c>
      <c r="BH40" s="36">
        <v>506232.23967620876</v>
      </c>
      <c r="BI40" s="39">
        <v>1.5206735947017385</v>
      </c>
      <c r="BJ40" s="36">
        <v>801492.21121284657</v>
      </c>
      <c r="BK40" s="40">
        <v>0.83428894388594699</v>
      </c>
      <c r="BL40" s="116">
        <f t="shared" si="36"/>
        <v>49918123.94912421</v>
      </c>
      <c r="BM40" s="117">
        <f t="shared" si="37"/>
        <v>5273459.8371283198</v>
      </c>
      <c r="BN40" s="118">
        <f t="shared" si="38"/>
        <v>55191583.786252528</v>
      </c>
      <c r="BO40" s="32"/>
      <c r="BP40" s="38">
        <v>56919322.617956102</v>
      </c>
      <c r="BQ40" s="39">
        <v>569.96267579188009</v>
      </c>
      <c r="BR40" s="36">
        <v>5249189.8373390809</v>
      </c>
      <c r="BS40" s="39">
        <v>229.59322212041644</v>
      </c>
      <c r="BT40" s="36">
        <v>62168512.455295183</v>
      </c>
      <c r="BU40" s="40">
        <v>506.55524782686251</v>
      </c>
      <c r="BV40" s="38">
        <v>38013.579197911808</v>
      </c>
      <c r="BW40" s="39">
        <v>0.1159657693651977</v>
      </c>
      <c r="BX40" s="36">
        <v>39890.992742918817</v>
      </c>
      <c r="BY40" s="39">
        <v>0.17453792897423265</v>
      </c>
      <c r="BZ40" s="36">
        <v>77904.571940830618</v>
      </c>
      <c r="CA40" s="40">
        <v>0.1400274860894373</v>
      </c>
      <c r="CB40" s="116">
        <f t="shared" si="39"/>
        <v>56957336.197154015</v>
      </c>
      <c r="CC40" s="117">
        <f t="shared" si="40"/>
        <v>5289080.8300819993</v>
      </c>
      <c r="CD40" s="118">
        <f t="shared" si="41"/>
        <v>62246417.027236015</v>
      </c>
      <c r="CE40" s="32"/>
      <c r="CF40" s="38">
        <v>42018579.699999757</v>
      </c>
      <c r="CG40" s="39">
        <v>340.41333587179997</v>
      </c>
      <c r="CH40" s="36">
        <v>4464978.5600000024</v>
      </c>
      <c r="CI40" s="39">
        <v>160.96393381160109</v>
      </c>
      <c r="CJ40" s="36">
        <v>46483558.259999759</v>
      </c>
      <c r="CK40" s="40">
        <v>307.48584906034648</v>
      </c>
      <c r="CL40" s="38">
        <v>0</v>
      </c>
      <c r="CM40" s="39">
        <v>0</v>
      </c>
      <c r="CN40" s="36">
        <v>0</v>
      </c>
      <c r="CO40" s="39">
        <v>0</v>
      </c>
      <c r="CP40" s="36">
        <v>0</v>
      </c>
      <c r="CQ40" s="40">
        <v>0</v>
      </c>
      <c r="CR40" s="116">
        <f t="shared" si="42"/>
        <v>42018579.699999757</v>
      </c>
      <c r="CS40" s="117">
        <f t="shared" si="43"/>
        <v>4464978.5600000024</v>
      </c>
      <c r="CT40" s="118">
        <f t="shared" si="44"/>
        <v>46483558.259999759</v>
      </c>
      <c r="CU40" s="32"/>
      <c r="CV40" s="38">
        <f t="shared" si="45"/>
        <v>334396942.56918174</v>
      </c>
      <c r="CW40" s="39">
        <f t="shared" si="46"/>
        <v>476.79447256864211</v>
      </c>
      <c r="CX40" s="39">
        <f t="shared" si="47"/>
        <v>30795006.769988213</v>
      </c>
      <c r="CY40" s="39">
        <f t="shared" si="48"/>
        <v>144.14573610494486</v>
      </c>
      <c r="CZ40" s="36">
        <f t="shared" si="49"/>
        <v>365191949.33916998</v>
      </c>
      <c r="DA40" s="40">
        <f t="shared" si="50"/>
        <v>399.12473615783694</v>
      </c>
      <c r="DB40" s="38">
        <f t="shared" si="51"/>
        <v>411143.77951477806</v>
      </c>
      <c r="DC40" s="39">
        <f t="shared" si="52"/>
        <v>0.12908562401583965</v>
      </c>
      <c r="DD40" s="36">
        <f t="shared" si="53"/>
        <v>632634.82745860214</v>
      </c>
      <c r="DE40" s="39">
        <f t="shared" si="54"/>
        <v>0.34030170795512427</v>
      </c>
      <c r="DF40" s="36">
        <f t="shared" si="55"/>
        <v>1043778.6069733802</v>
      </c>
      <c r="DG40" s="40">
        <f t="shared" si="56"/>
        <v>0.20693108585206685</v>
      </c>
      <c r="DH40" s="152"/>
      <c r="DI40" s="161" t="s">
        <v>38</v>
      </c>
      <c r="DJ40" s="38">
        <f t="shared" si="57"/>
        <v>365191949.33916998</v>
      </c>
      <c r="DK40" s="36">
        <f t="shared" si="58"/>
        <v>1043778.6069733802</v>
      </c>
      <c r="DL40" s="37">
        <f t="shared" si="59"/>
        <v>366235727.94614339</v>
      </c>
      <c r="DM40"/>
    </row>
    <row r="41" spans="1:117" s="19" customFormat="1" ht="15.75">
      <c r="A41" s="26">
        <v>29</v>
      </c>
      <c r="B41" s="26" t="s">
        <v>39</v>
      </c>
      <c r="C41" s="34"/>
      <c r="D41" s="35">
        <v>1543927.9</v>
      </c>
      <c r="E41" s="39">
        <v>13.996898599338198</v>
      </c>
      <c r="F41" s="36">
        <v>213244.15999999997</v>
      </c>
      <c r="G41" s="39">
        <v>6.1351101904597494</v>
      </c>
      <c r="H41" s="36">
        <v>1757172.0599999998</v>
      </c>
      <c r="I41" s="40">
        <v>12.113165038638384</v>
      </c>
      <c r="J41" s="244">
        <v>366724.33999999997</v>
      </c>
      <c r="K41" s="39">
        <v>0.99634130371585905</v>
      </c>
      <c r="L41" s="36">
        <v>145317.66999999998</v>
      </c>
      <c r="M41" s="39">
        <v>0.44765746200149092</v>
      </c>
      <c r="N41" s="36">
        <v>512042.00999999995</v>
      </c>
      <c r="O41" s="40">
        <v>0.73920909672306034</v>
      </c>
      <c r="P41" s="116">
        <f t="shared" si="27"/>
        <v>1910652.2399999998</v>
      </c>
      <c r="Q41" s="117">
        <f t="shared" si="28"/>
        <v>358561.82999999996</v>
      </c>
      <c r="R41" s="118">
        <f t="shared" si="29"/>
        <v>2269214.0699999998</v>
      </c>
      <c r="S41" s="32"/>
      <c r="T41" s="35">
        <v>1778684.5103240432</v>
      </c>
      <c r="U41" s="39">
        <v>9.0225807957108159</v>
      </c>
      <c r="V41" s="36">
        <v>145379.88818969548</v>
      </c>
      <c r="W41" s="39">
        <v>2.3007151274698994</v>
      </c>
      <c r="X41" s="36">
        <v>1924064.3985137388</v>
      </c>
      <c r="Y41" s="40">
        <v>7.3909805340755002</v>
      </c>
      <c r="Z41" s="38">
        <v>572323.94991491619</v>
      </c>
      <c r="AA41" s="39">
        <v>0.54111104169672408</v>
      </c>
      <c r="AB41" s="36">
        <v>147899.73631533288</v>
      </c>
      <c r="AC41" s="39">
        <v>0.31091491199207233</v>
      </c>
      <c r="AD41" s="36">
        <v>720223.686230249</v>
      </c>
      <c r="AE41" s="40">
        <v>0.46969833617363593</v>
      </c>
      <c r="AF41" s="116">
        <f t="shared" si="30"/>
        <v>2351008.4602389596</v>
      </c>
      <c r="AG41" s="117">
        <f t="shared" si="31"/>
        <v>293279.62450502836</v>
      </c>
      <c r="AH41" s="118">
        <f t="shared" si="32"/>
        <v>2644288.0847439878</v>
      </c>
      <c r="AI41" s="32"/>
      <c r="AJ41" s="35">
        <v>388923.93193132442</v>
      </c>
      <c r="AK41" s="39">
        <v>6.4655783075046038</v>
      </c>
      <c r="AL41" s="36">
        <v>48815.88605712953</v>
      </c>
      <c r="AM41" s="39">
        <v>1.6975305510703318</v>
      </c>
      <c r="AN41" s="36">
        <v>437739.81798845396</v>
      </c>
      <c r="AO41" s="40">
        <v>4.9234036440046562</v>
      </c>
      <c r="AP41" s="38">
        <v>114894.41269035815</v>
      </c>
      <c r="AQ41" s="39">
        <v>0.67476589177590196</v>
      </c>
      <c r="AR41" s="36">
        <v>35170.514774480958</v>
      </c>
      <c r="AS41" s="39">
        <v>0.22296085895717058</v>
      </c>
      <c r="AT41" s="36">
        <v>150064.9274648391</v>
      </c>
      <c r="AU41" s="40">
        <v>0.45749270604128794</v>
      </c>
      <c r="AV41" s="116">
        <f t="shared" si="33"/>
        <v>503818.34462168254</v>
      </c>
      <c r="AW41" s="117">
        <f t="shared" si="34"/>
        <v>83986.400831610488</v>
      </c>
      <c r="AX41" s="118">
        <f t="shared" si="35"/>
        <v>587804.74545329297</v>
      </c>
      <c r="AY41" s="32"/>
      <c r="AZ41" s="35">
        <v>1467013.1059509073</v>
      </c>
      <c r="BA41" s="39">
        <v>13.282146726581326</v>
      </c>
      <c r="BB41" s="36">
        <v>166969.9629657146</v>
      </c>
      <c r="BC41" s="39">
        <v>4.5956722163854069</v>
      </c>
      <c r="BD41" s="36">
        <v>1633983.0689166219</v>
      </c>
      <c r="BE41" s="40">
        <v>11.132039820390933</v>
      </c>
      <c r="BF41" s="38">
        <v>736358.00245781173</v>
      </c>
      <c r="BG41" s="39">
        <v>1.1729386823563517</v>
      </c>
      <c r="BH41" s="36">
        <v>141501.03500296781</v>
      </c>
      <c r="BI41" s="39">
        <v>0.42505567738950978</v>
      </c>
      <c r="BJ41" s="36">
        <v>877859.03746077954</v>
      </c>
      <c r="BK41" s="40">
        <v>0.91378066935374458</v>
      </c>
      <c r="BL41" s="116">
        <f t="shared" si="36"/>
        <v>2203371.1084087193</v>
      </c>
      <c r="BM41" s="117">
        <f t="shared" si="37"/>
        <v>308470.99796868244</v>
      </c>
      <c r="BN41" s="118">
        <f t="shared" si="38"/>
        <v>2511842.1063774019</v>
      </c>
      <c r="BO41" s="32"/>
      <c r="BP41" s="38">
        <v>557304.77204522071</v>
      </c>
      <c r="BQ41" s="39">
        <v>5.5805815054846111</v>
      </c>
      <c r="BR41" s="36">
        <v>64779.495167257584</v>
      </c>
      <c r="BS41" s="39">
        <v>2.8333768607469527</v>
      </c>
      <c r="BT41" s="36">
        <v>622084.26721247833</v>
      </c>
      <c r="BU41" s="40">
        <v>5.0688047325180747</v>
      </c>
      <c r="BV41" s="38">
        <v>214480.36269143492</v>
      </c>
      <c r="BW41" s="39">
        <v>0.65430250973592108</v>
      </c>
      <c r="BX41" s="36">
        <v>99921.788511071936</v>
      </c>
      <c r="BY41" s="39">
        <v>0.43719498630977605</v>
      </c>
      <c r="BZ41" s="36">
        <v>314402.15120250685</v>
      </c>
      <c r="CA41" s="40">
        <v>0.5651137251281686</v>
      </c>
      <c r="CB41" s="116">
        <f t="shared" si="39"/>
        <v>771785.13473665563</v>
      </c>
      <c r="CC41" s="117">
        <f t="shared" si="40"/>
        <v>164701.28367832952</v>
      </c>
      <c r="CD41" s="118">
        <f t="shared" si="41"/>
        <v>936486.41841498518</v>
      </c>
      <c r="CE41" s="32"/>
      <c r="CF41" s="38">
        <v>1901325.6099999293</v>
      </c>
      <c r="CG41" s="39">
        <v>15.403580942041328</v>
      </c>
      <c r="CH41" s="36">
        <v>208939.1299999998</v>
      </c>
      <c r="CI41" s="39">
        <v>7.532323804030419</v>
      </c>
      <c r="CJ41" s="36">
        <v>2110264.739999929</v>
      </c>
      <c r="CK41" s="40">
        <v>13.959270107756868</v>
      </c>
      <c r="CL41" s="38">
        <v>971787.66999994009</v>
      </c>
      <c r="CM41" s="39">
        <v>1.5341649998183544</v>
      </c>
      <c r="CN41" s="36">
        <v>255370.62000000084</v>
      </c>
      <c r="CO41" s="39">
        <v>0.75211647660336711</v>
      </c>
      <c r="CP41" s="36">
        <v>1227158.2899999409</v>
      </c>
      <c r="CQ41" s="40">
        <v>1.2612537629744287</v>
      </c>
      <c r="CR41" s="116">
        <f t="shared" si="42"/>
        <v>2873113.2799998694</v>
      </c>
      <c r="CS41" s="117">
        <f t="shared" si="43"/>
        <v>464309.75000000064</v>
      </c>
      <c r="CT41" s="118">
        <f t="shared" si="44"/>
        <v>3337423.0299998699</v>
      </c>
      <c r="CU41" s="32"/>
      <c r="CV41" s="38">
        <f t="shared" si="45"/>
        <v>7637179.8302514246</v>
      </c>
      <c r="CW41" s="39">
        <f t="shared" si="46"/>
        <v>10.889349349607931</v>
      </c>
      <c r="CX41" s="39">
        <f t="shared" si="47"/>
        <v>848128.52237979695</v>
      </c>
      <c r="CY41" s="39">
        <f t="shared" si="48"/>
        <v>3.969932888249267</v>
      </c>
      <c r="CZ41" s="36">
        <f t="shared" si="49"/>
        <v>8485308.3526312225</v>
      </c>
      <c r="DA41" s="40">
        <f t="shared" si="50"/>
        <v>9.2737434754248955</v>
      </c>
      <c r="DB41" s="38">
        <f t="shared" si="51"/>
        <v>2976568.7377544614</v>
      </c>
      <c r="DC41" s="39">
        <f t="shared" si="52"/>
        <v>0.93454468262303869</v>
      </c>
      <c r="DD41" s="36">
        <f t="shared" si="53"/>
        <v>825181.36460385437</v>
      </c>
      <c r="DE41" s="39">
        <f t="shared" si="54"/>
        <v>0.44387475295265372</v>
      </c>
      <c r="DF41" s="36">
        <f t="shared" si="55"/>
        <v>3801750.1023583156</v>
      </c>
      <c r="DG41" s="40">
        <f t="shared" si="56"/>
        <v>0.75370415868206808</v>
      </c>
      <c r="DH41" s="152"/>
      <c r="DI41" s="161" t="s">
        <v>39</v>
      </c>
      <c r="DJ41" s="38">
        <f t="shared" si="57"/>
        <v>8485308.3526312225</v>
      </c>
      <c r="DK41" s="36">
        <f t="shared" si="58"/>
        <v>3801750.1023583156</v>
      </c>
      <c r="DL41" s="37">
        <f t="shared" si="59"/>
        <v>12287058.454989538</v>
      </c>
      <c r="DM41"/>
    </row>
    <row r="42" spans="1:117" s="19" customFormat="1" ht="15.75">
      <c r="A42" s="26">
        <v>30</v>
      </c>
      <c r="B42" s="26" t="s">
        <v>55</v>
      </c>
      <c r="C42" s="34"/>
      <c r="D42" s="35">
        <v>1431158.93</v>
      </c>
      <c r="E42" s="39">
        <v>12.974560808666878</v>
      </c>
      <c r="F42" s="36">
        <v>1011846.02</v>
      </c>
      <c r="G42" s="39">
        <v>29.111169227228263</v>
      </c>
      <c r="H42" s="36">
        <v>2443004.9500000002</v>
      </c>
      <c r="I42" s="40">
        <v>16.84099287895604</v>
      </c>
      <c r="J42" s="244">
        <v>4710543.28</v>
      </c>
      <c r="K42" s="39">
        <v>12.797920183877569</v>
      </c>
      <c r="L42" s="36">
        <v>4678038.67</v>
      </c>
      <c r="M42" s="39">
        <v>14.410903492720674</v>
      </c>
      <c r="N42" s="36">
        <v>9388581.9499999993</v>
      </c>
      <c r="O42" s="40">
        <v>13.553819896086122</v>
      </c>
      <c r="P42" s="116">
        <f t="shared" si="27"/>
        <v>6141702.21</v>
      </c>
      <c r="Q42" s="117">
        <f t="shared" si="28"/>
        <v>5689884.6899999995</v>
      </c>
      <c r="R42" s="118">
        <f t="shared" si="29"/>
        <v>11831586.899999999</v>
      </c>
      <c r="S42" s="32"/>
      <c r="T42" s="35">
        <v>4486829.2556159869</v>
      </c>
      <c r="U42" s="39">
        <v>22.759955034397333</v>
      </c>
      <c r="V42" s="36">
        <v>3460657.6304229777</v>
      </c>
      <c r="W42" s="39">
        <v>54.766773179239706</v>
      </c>
      <c r="X42" s="36">
        <v>7947486.8860389646</v>
      </c>
      <c r="Y42" s="40">
        <v>30.528978611583032</v>
      </c>
      <c r="Z42" s="38">
        <v>17293296.096040931</v>
      </c>
      <c r="AA42" s="39">
        <v>16.350169281382918</v>
      </c>
      <c r="AB42" s="36">
        <v>10190399.205709234</v>
      </c>
      <c r="AC42" s="39">
        <v>21.422263157062204</v>
      </c>
      <c r="AD42" s="36">
        <v>27483695.301750164</v>
      </c>
      <c r="AE42" s="40">
        <v>17.923662053802992</v>
      </c>
      <c r="AF42" s="116">
        <f t="shared" si="30"/>
        <v>21780125.351656917</v>
      </c>
      <c r="AG42" s="117">
        <f t="shared" si="31"/>
        <v>13651056.836132212</v>
      </c>
      <c r="AH42" s="118">
        <f t="shared" si="32"/>
        <v>35431182.187789127</v>
      </c>
      <c r="AI42" s="32"/>
      <c r="AJ42" s="35">
        <v>814999.48038985184</v>
      </c>
      <c r="AK42" s="39">
        <v>13.548775296158992</v>
      </c>
      <c r="AL42" s="36">
        <v>1044782.338233467</v>
      </c>
      <c r="AM42" s="39">
        <v>36.331409334543487</v>
      </c>
      <c r="AN42" s="36">
        <v>1859781.8186233188</v>
      </c>
      <c r="AO42" s="40">
        <v>20.917577534847812</v>
      </c>
      <c r="AP42" s="38">
        <v>2323283.0452887276</v>
      </c>
      <c r="AQ42" s="39">
        <v>13.644459457980583</v>
      </c>
      <c r="AR42" s="36">
        <v>2246839.6692484501</v>
      </c>
      <c r="AS42" s="39">
        <v>14.243672741411347</v>
      </c>
      <c r="AT42" s="36">
        <v>4570122.7145371772</v>
      </c>
      <c r="AU42" s="40">
        <v>13.932621318890472</v>
      </c>
      <c r="AV42" s="116">
        <f t="shared" si="33"/>
        <v>3138282.5256785797</v>
      </c>
      <c r="AW42" s="117">
        <f t="shared" si="34"/>
        <v>3291622.0074819168</v>
      </c>
      <c r="AX42" s="118">
        <f t="shared" si="35"/>
        <v>6429904.5331604965</v>
      </c>
      <c r="AY42" s="32"/>
      <c r="AZ42" s="35">
        <v>2126947.6022726614</v>
      </c>
      <c r="BA42" s="39">
        <v>19.257108214329211</v>
      </c>
      <c r="BB42" s="36">
        <v>1103450.0062712654</v>
      </c>
      <c r="BC42" s="39">
        <v>30.371298201895449</v>
      </c>
      <c r="BD42" s="36">
        <v>3230397.6085439268</v>
      </c>
      <c r="BE42" s="40">
        <v>22.008131845484645</v>
      </c>
      <c r="BF42" s="38">
        <v>9262437.9714120086</v>
      </c>
      <c r="BG42" s="39">
        <v>14.754062226977549</v>
      </c>
      <c r="BH42" s="36">
        <v>5913003.4971719952</v>
      </c>
      <c r="BI42" s="39">
        <v>17.762101223106022</v>
      </c>
      <c r="BJ42" s="36">
        <v>15175441.468584005</v>
      </c>
      <c r="BK42" s="40">
        <v>15.796414311586794</v>
      </c>
      <c r="BL42" s="116">
        <f t="shared" si="36"/>
        <v>11389385.57368467</v>
      </c>
      <c r="BM42" s="117">
        <f t="shared" si="37"/>
        <v>7016453.5034432607</v>
      </c>
      <c r="BN42" s="118">
        <f t="shared" si="38"/>
        <v>18405839.07712793</v>
      </c>
      <c r="BO42" s="32"/>
      <c r="BP42" s="38">
        <v>1795919.5085609078</v>
      </c>
      <c r="BQ42" s="39">
        <v>17.98347277385378</v>
      </c>
      <c r="BR42" s="36">
        <v>1428760.3233883895</v>
      </c>
      <c r="BS42" s="39">
        <v>62.4922505090491</v>
      </c>
      <c r="BT42" s="36">
        <v>3224679.8319492973</v>
      </c>
      <c r="BU42" s="40">
        <v>26.275013297285845</v>
      </c>
      <c r="BV42" s="38">
        <v>5641282.652280557</v>
      </c>
      <c r="BW42" s="39">
        <v>17.209526089934585</v>
      </c>
      <c r="BX42" s="36">
        <v>2174018.9485592674</v>
      </c>
      <c r="BY42" s="39">
        <v>9.5121414319685123</v>
      </c>
      <c r="BZ42" s="36">
        <v>7815301.6008398244</v>
      </c>
      <c r="CA42" s="40">
        <v>14.047404522388389</v>
      </c>
      <c r="CB42" s="116">
        <f t="shared" si="39"/>
        <v>7437202.160841465</v>
      </c>
      <c r="CC42" s="117">
        <f t="shared" si="40"/>
        <v>3602779.2719476568</v>
      </c>
      <c r="CD42" s="118">
        <f t="shared" si="41"/>
        <v>11039981.432789121</v>
      </c>
      <c r="CE42" s="32"/>
      <c r="CF42" s="38">
        <v>2170989.9399999641</v>
      </c>
      <c r="CG42" s="39">
        <v>17.588265307775526</v>
      </c>
      <c r="CH42" s="36">
        <v>1166000.5199999958</v>
      </c>
      <c r="CI42" s="39">
        <v>42.034699160027245</v>
      </c>
      <c r="CJ42" s="36">
        <v>3336990.4599999599</v>
      </c>
      <c r="CK42" s="40">
        <v>22.073984507815283</v>
      </c>
      <c r="CL42" s="38">
        <v>7262475.4499997152</v>
      </c>
      <c r="CM42" s="39">
        <v>11.465298430294247</v>
      </c>
      <c r="CN42" s="36">
        <v>5369708.150000005</v>
      </c>
      <c r="CO42" s="39">
        <v>15.814841872437695</v>
      </c>
      <c r="CP42" s="36">
        <v>12632183.59999972</v>
      </c>
      <c r="CQ42" s="40">
        <v>12.983157291048638</v>
      </c>
      <c r="CR42" s="116">
        <f t="shared" si="42"/>
        <v>9433465.3899996802</v>
      </c>
      <c r="CS42" s="117">
        <f t="shared" si="43"/>
        <v>6535708.6700000009</v>
      </c>
      <c r="CT42" s="118">
        <f t="shared" si="44"/>
        <v>15969174.059999682</v>
      </c>
      <c r="CU42" s="32"/>
      <c r="CV42" s="38">
        <f t="shared" si="45"/>
        <v>12826844.716839371</v>
      </c>
      <c r="CW42" s="39">
        <f t="shared" si="46"/>
        <v>18.288949098929159</v>
      </c>
      <c r="CX42" s="39">
        <f t="shared" si="47"/>
        <v>9215496.8383160941</v>
      </c>
      <c r="CY42" s="39">
        <f t="shared" si="48"/>
        <v>43.13603777565833</v>
      </c>
      <c r="CZ42" s="36">
        <f t="shared" si="49"/>
        <v>22042341.555155464</v>
      </c>
      <c r="DA42" s="40">
        <f t="shared" si="50"/>
        <v>24.090464681442327</v>
      </c>
      <c r="DB42" s="38">
        <f t="shared" si="51"/>
        <v>46493318.495021932</v>
      </c>
      <c r="DC42" s="39">
        <f t="shared" si="52"/>
        <v>14.597372815855444</v>
      </c>
      <c r="DD42" s="36">
        <f t="shared" si="53"/>
        <v>30572008.140688948</v>
      </c>
      <c r="DE42" s="39">
        <f t="shared" si="54"/>
        <v>16.445042438918211</v>
      </c>
      <c r="DF42" s="36">
        <f t="shared" si="55"/>
        <v>77065326.63571088</v>
      </c>
      <c r="DG42" s="40">
        <f t="shared" si="56"/>
        <v>15.27834697485668</v>
      </c>
      <c r="DH42" s="152"/>
      <c r="DI42" s="161" t="s">
        <v>55</v>
      </c>
      <c r="DJ42" s="38">
        <f t="shared" si="57"/>
        <v>22042341.555155464</v>
      </c>
      <c r="DK42" s="36">
        <f t="shared" si="58"/>
        <v>77065326.63571088</v>
      </c>
      <c r="DL42" s="37">
        <f t="shared" si="59"/>
        <v>99107668.190866351</v>
      </c>
      <c r="DM42"/>
    </row>
    <row r="43" spans="1:117" s="19" customFormat="1" ht="15.75">
      <c r="A43" s="26">
        <v>31</v>
      </c>
      <c r="B43" s="26" t="s">
        <v>56</v>
      </c>
      <c r="C43" s="34"/>
      <c r="D43" s="35">
        <v>28032.15</v>
      </c>
      <c r="E43" s="39">
        <v>0.25413308553556052</v>
      </c>
      <c r="F43" s="36">
        <v>13329.68</v>
      </c>
      <c r="G43" s="39">
        <v>0.38349962598538467</v>
      </c>
      <c r="H43" s="36">
        <v>41361.83</v>
      </c>
      <c r="I43" s="40">
        <v>0.28513011588068632</v>
      </c>
      <c r="J43" s="244">
        <v>806054.32000000007</v>
      </c>
      <c r="K43" s="39">
        <v>2.1899424839229389</v>
      </c>
      <c r="L43" s="36">
        <v>353306.95</v>
      </c>
      <c r="M43" s="39">
        <v>1.0883775699437492</v>
      </c>
      <c r="N43" s="36">
        <v>1159361.27</v>
      </c>
      <c r="O43" s="40">
        <v>1.673711102673783</v>
      </c>
      <c r="P43" s="116">
        <f t="shared" si="27"/>
        <v>834086.47000000009</v>
      </c>
      <c r="Q43" s="117">
        <f t="shared" si="28"/>
        <v>366636.63</v>
      </c>
      <c r="R43" s="118">
        <f t="shared" si="29"/>
        <v>1200723.1000000001</v>
      </c>
      <c r="S43" s="32"/>
      <c r="T43" s="35">
        <v>23460.924623282102</v>
      </c>
      <c r="U43" s="39">
        <v>0.11900822586973578</v>
      </c>
      <c r="V43" s="36">
        <v>33898.771784062294</v>
      </c>
      <c r="W43" s="39">
        <v>0.53646634357344303</v>
      </c>
      <c r="X43" s="36">
        <v>57359.696407344396</v>
      </c>
      <c r="Y43" s="40">
        <v>0.22033794706385224</v>
      </c>
      <c r="Z43" s="38">
        <v>729042.92208349495</v>
      </c>
      <c r="AA43" s="39">
        <v>0.68928301020579408</v>
      </c>
      <c r="AB43" s="36">
        <v>283933.04401324946</v>
      </c>
      <c r="AC43" s="39">
        <v>0.59688421081970988</v>
      </c>
      <c r="AD43" s="36">
        <v>1012975.9660967444</v>
      </c>
      <c r="AE43" s="40">
        <v>0.66061854803733233</v>
      </c>
      <c r="AF43" s="116">
        <f t="shared" si="30"/>
        <v>752503.84670677711</v>
      </c>
      <c r="AG43" s="117">
        <f t="shared" si="31"/>
        <v>317831.81579731172</v>
      </c>
      <c r="AH43" s="118">
        <f t="shared" si="32"/>
        <v>1070335.6625040888</v>
      </c>
      <c r="AI43" s="32"/>
      <c r="AJ43" s="35">
        <v>16394.298135574722</v>
      </c>
      <c r="AK43" s="39">
        <v>0.27254331680173427</v>
      </c>
      <c r="AL43" s="36">
        <v>17252.005976016451</v>
      </c>
      <c r="AM43" s="39">
        <v>0.59992370469855871</v>
      </c>
      <c r="AN43" s="36">
        <v>33646.304111591176</v>
      </c>
      <c r="AO43" s="40">
        <v>0.37843104388247867</v>
      </c>
      <c r="AP43" s="38">
        <v>284310.67230465164</v>
      </c>
      <c r="AQ43" s="39">
        <v>1.6697343225564338</v>
      </c>
      <c r="AR43" s="36">
        <v>124308.89766883868</v>
      </c>
      <c r="AS43" s="39">
        <v>0.7880469984014421</v>
      </c>
      <c r="AT43" s="36">
        <v>408619.56997349032</v>
      </c>
      <c r="AU43" s="40">
        <v>1.2457306045238352</v>
      </c>
      <c r="AV43" s="116">
        <f t="shared" si="33"/>
        <v>300704.97044022637</v>
      </c>
      <c r="AW43" s="117">
        <f t="shared" si="34"/>
        <v>141560.90364485513</v>
      </c>
      <c r="AX43" s="118">
        <f t="shared" si="35"/>
        <v>442265.87408508151</v>
      </c>
      <c r="AY43" s="32"/>
      <c r="AZ43" s="35">
        <v>43424.621548600568</v>
      </c>
      <c r="BA43" s="39">
        <v>0.39316090130014097</v>
      </c>
      <c r="BB43" s="36">
        <v>23899.935410850343</v>
      </c>
      <c r="BC43" s="39">
        <v>0.65782052765744636</v>
      </c>
      <c r="BD43" s="36">
        <v>67324.556959450914</v>
      </c>
      <c r="BE43" s="40">
        <v>0.45867038846350994</v>
      </c>
      <c r="BF43" s="38">
        <v>986421.85340855282</v>
      </c>
      <c r="BG43" s="39">
        <v>1.5712633598367489</v>
      </c>
      <c r="BH43" s="36">
        <v>461968.48348263442</v>
      </c>
      <c r="BI43" s="39">
        <v>1.3877094727624946</v>
      </c>
      <c r="BJ43" s="36">
        <v>1448390.3368911874</v>
      </c>
      <c r="BK43" s="40">
        <v>1.5076578756404906</v>
      </c>
      <c r="BL43" s="116">
        <f t="shared" si="36"/>
        <v>1029846.4749571534</v>
      </c>
      <c r="BM43" s="117">
        <f t="shared" si="37"/>
        <v>485868.41889348475</v>
      </c>
      <c r="BN43" s="118">
        <f t="shared" si="38"/>
        <v>1515714.8938506381</v>
      </c>
      <c r="BO43" s="32"/>
      <c r="BP43" s="38">
        <v>19747.595905379814</v>
      </c>
      <c r="BQ43" s="39">
        <v>0.19774291198497787</v>
      </c>
      <c r="BR43" s="36">
        <v>20678.24980337188</v>
      </c>
      <c r="BS43" s="39">
        <v>0.90444166572067886</v>
      </c>
      <c r="BT43" s="36">
        <v>40425.845708751694</v>
      </c>
      <c r="BU43" s="40">
        <v>0.32939382788566335</v>
      </c>
      <c r="BV43" s="38">
        <v>337565.72661498643</v>
      </c>
      <c r="BW43" s="39">
        <v>1.0297917224374205</v>
      </c>
      <c r="BX43" s="36">
        <v>134872.64374748117</v>
      </c>
      <c r="BY43" s="39">
        <v>0.59011797642322605</v>
      </c>
      <c r="BZ43" s="36">
        <v>472438.3703624676</v>
      </c>
      <c r="CA43" s="40">
        <v>0.84917169411176308</v>
      </c>
      <c r="CB43" s="116">
        <f t="shared" si="39"/>
        <v>357313.32252036623</v>
      </c>
      <c r="CC43" s="117">
        <f t="shared" si="40"/>
        <v>155550.89355085304</v>
      </c>
      <c r="CD43" s="118">
        <f t="shared" si="41"/>
        <v>512864.2160712193</v>
      </c>
      <c r="CE43" s="32"/>
      <c r="CF43" s="38">
        <v>3937.0099999999879</v>
      </c>
      <c r="CG43" s="39">
        <v>3.1895668940486316E-2</v>
      </c>
      <c r="CH43" s="36">
        <v>24861.03999999999</v>
      </c>
      <c r="CI43" s="39">
        <v>0.89624860304985721</v>
      </c>
      <c r="CJ43" s="36">
        <v>28798.049999999977</v>
      </c>
      <c r="CK43" s="40">
        <v>0.19049731102776274</v>
      </c>
      <c r="CL43" s="38">
        <v>542532.28000000468</v>
      </c>
      <c r="CM43" s="39">
        <v>0.85649783480758712</v>
      </c>
      <c r="CN43" s="36">
        <v>162610.01000000007</v>
      </c>
      <c r="CO43" s="39">
        <v>0.47891831793977685</v>
      </c>
      <c r="CP43" s="36">
        <v>705142.29000000469</v>
      </c>
      <c r="CQ43" s="40">
        <v>0.72473402489499095</v>
      </c>
      <c r="CR43" s="116">
        <f t="shared" si="42"/>
        <v>546469.29000000469</v>
      </c>
      <c r="CS43" s="117">
        <f t="shared" si="43"/>
        <v>187471.05000000005</v>
      </c>
      <c r="CT43" s="118">
        <f t="shared" si="44"/>
        <v>733940.34000000474</v>
      </c>
      <c r="CU43" s="32"/>
      <c r="CV43" s="38">
        <f t="shared" si="45"/>
        <v>134996.60021283719</v>
      </c>
      <c r="CW43" s="39">
        <f t="shared" si="46"/>
        <v>0.1924827191974797</v>
      </c>
      <c r="CX43" s="39">
        <f t="shared" si="47"/>
        <v>133919.68297430096</v>
      </c>
      <c r="CY43" s="39">
        <f t="shared" si="48"/>
        <v>0.6268532890885562</v>
      </c>
      <c r="CZ43" s="36">
        <f t="shared" si="49"/>
        <v>268916.28318713815</v>
      </c>
      <c r="DA43" s="40">
        <f t="shared" si="50"/>
        <v>0.29390335895912506</v>
      </c>
      <c r="DB43" s="38">
        <f t="shared" si="51"/>
        <v>3685927.7744116904</v>
      </c>
      <c r="DC43" s="39">
        <f t="shared" si="52"/>
        <v>1.1572600889128764</v>
      </c>
      <c r="DD43" s="36">
        <f t="shared" si="53"/>
        <v>1521000.0289122036</v>
      </c>
      <c r="DE43" s="39">
        <f t="shared" si="54"/>
        <v>0.81816378923983046</v>
      </c>
      <c r="DF43" s="36">
        <f t="shared" si="55"/>
        <v>5206927.8033238938</v>
      </c>
      <c r="DG43" s="40">
        <f t="shared" si="56"/>
        <v>1.0322832994436049</v>
      </c>
      <c r="DH43" s="152"/>
      <c r="DI43" s="161" t="s">
        <v>56</v>
      </c>
      <c r="DJ43" s="38">
        <f t="shared" si="57"/>
        <v>268916.28318713815</v>
      </c>
      <c r="DK43" s="36">
        <f t="shared" si="58"/>
        <v>5206927.8033238938</v>
      </c>
      <c r="DL43" s="37">
        <f t="shared" si="59"/>
        <v>5475844.0865110317</v>
      </c>
      <c r="DM43"/>
    </row>
    <row r="44" spans="1:117" s="19" customFormat="1" ht="15.75">
      <c r="A44" s="26">
        <v>32</v>
      </c>
      <c r="B44" s="26" t="s">
        <v>60</v>
      </c>
      <c r="C44" s="34"/>
      <c r="D44" s="35">
        <v>19865963.68</v>
      </c>
      <c r="E44" s="39">
        <v>180.10030080232085</v>
      </c>
      <c r="F44" s="36">
        <v>12680213.530000001</v>
      </c>
      <c r="G44" s="39">
        <v>364.81424506588417</v>
      </c>
      <c r="H44" s="36">
        <v>32546177.210000001</v>
      </c>
      <c r="I44" s="40">
        <v>224.35891447164337</v>
      </c>
      <c r="J44" s="244">
        <v>19788354.820000011</v>
      </c>
      <c r="K44" s="39">
        <v>53.762330691632897</v>
      </c>
      <c r="L44" s="36">
        <v>38969380.620000005</v>
      </c>
      <c r="M44" s="39">
        <v>120.04688778810788</v>
      </c>
      <c r="N44" s="36">
        <v>58757735.440000013</v>
      </c>
      <c r="O44" s="40">
        <v>84.825564488536727</v>
      </c>
      <c r="P44" s="116">
        <f t="shared" si="27"/>
        <v>39654318.500000015</v>
      </c>
      <c r="Q44" s="117">
        <f t="shared" si="28"/>
        <v>51649594.150000006</v>
      </c>
      <c r="R44" s="118">
        <f t="shared" si="29"/>
        <v>91303912.650000021</v>
      </c>
      <c r="S44" s="32"/>
      <c r="T44" s="35">
        <v>14546901.523057409</v>
      </c>
      <c r="U44" s="39">
        <v>73.790823250112396</v>
      </c>
      <c r="V44" s="36">
        <v>10962320.176416352</v>
      </c>
      <c r="W44" s="39">
        <v>173.48462828049745</v>
      </c>
      <c r="X44" s="36">
        <v>25509221.699473761</v>
      </c>
      <c r="Y44" s="40">
        <v>97.989527359824834</v>
      </c>
      <c r="Z44" s="38">
        <v>21766151.43722849</v>
      </c>
      <c r="AA44" s="39">
        <v>20.579087909353266</v>
      </c>
      <c r="AB44" s="36">
        <v>21911895.337908134</v>
      </c>
      <c r="AC44" s="39">
        <v>46.06319916649457</v>
      </c>
      <c r="AD44" s="36">
        <v>43678046.77513662</v>
      </c>
      <c r="AE44" s="40">
        <v>28.484908633006683</v>
      </c>
      <c r="AF44" s="116">
        <f t="shared" si="30"/>
        <v>36313052.960285902</v>
      </c>
      <c r="AG44" s="117">
        <f t="shared" si="31"/>
        <v>32874215.514324486</v>
      </c>
      <c r="AH44" s="118">
        <f t="shared" si="32"/>
        <v>69187268.474610388</v>
      </c>
      <c r="AI44" s="32"/>
      <c r="AJ44" s="35">
        <v>7864902.0598896081</v>
      </c>
      <c r="AK44" s="39">
        <v>130.7482928513891</v>
      </c>
      <c r="AL44" s="36">
        <v>6277006.4742851378</v>
      </c>
      <c r="AM44" s="39">
        <v>218.27751414560413</v>
      </c>
      <c r="AN44" s="36">
        <v>14141908.534174746</v>
      </c>
      <c r="AO44" s="40">
        <v>159.05869456950563</v>
      </c>
      <c r="AP44" s="38">
        <v>3873954.4938623621</v>
      </c>
      <c r="AQ44" s="39">
        <v>22.751431488623339</v>
      </c>
      <c r="AR44" s="36">
        <v>6310773.2346083438</v>
      </c>
      <c r="AS44" s="39">
        <v>40.006676902356006</v>
      </c>
      <c r="AT44" s="36">
        <v>10184727.728470705</v>
      </c>
      <c r="AU44" s="40">
        <v>31.049484563163702</v>
      </c>
      <c r="AV44" s="116">
        <f t="shared" si="33"/>
        <v>11738856.55375197</v>
      </c>
      <c r="AW44" s="117">
        <f t="shared" si="34"/>
        <v>12587779.708893482</v>
      </c>
      <c r="AX44" s="118">
        <f t="shared" si="35"/>
        <v>24326636.262645453</v>
      </c>
      <c r="AY44" s="32"/>
      <c r="AZ44" s="35">
        <v>14379018.842471207</v>
      </c>
      <c r="BA44" s="39">
        <v>130.18577494315261</v>
      </c>
      <c r="BB44" s="36">
        <v>6430650.2366700927</v>
      </c>
      <c r="BC44" s="39">
        <v>176.99686878426985</v>
      </c>
      <c r="BD44" s="36">
        <v>20809669.0791413</v>
      </c>
      <c r="BE44" s="40">
        <v>141.77262252279775</v>
      </c>
      <c r="BF44" s="38">
        <v>19482882.994958352</v>
      </c>
      <c r="BG44" s="39">
        <v>31.034126107590851</v>
      </c>
      <c r="BH44" s="36">
        <v>21600004.537802204</v>
      </c>
      <c r="BI44" s="39">
        <v>64.884363285677992</v>
      </c>
      <c r="BJ44" s="36">
        <v>41082887.532760561</v>
      </c>
      <c r="BK44" s="40">
        <v>42.763982446723716</v>
      </c>
      <c r="BL44" s="116">
        <f t="shared" si="36"/>
        <v>33861901.837429561</v>
      </c>
      <c r="BM44" s="117">
        <f t="shared" si="37"/>
        <v>28030654.774472296</v>
      </c>
      <c r="BN44" s="118">
        <f t="shared" si="38"/>
        <v>61892556.611901857</v>
      </c>
      <c r="BO44" s="32"/>
      <c r="BP44" s="38">
        <v>910513.8792367503</v>
      </c>
      <c r="BQ44" s="39">
        <v>9.1174473462849885</v>
      </c>
      <c r="BR44" s="36">
        <v>2409706.2237819796</v>
      </c>
      <c r="BS44" s="39">
        <v>105.39763914543059</v>
      </c>
      <c r="BT44" s="36">
        <v>3320220.1030187299</v>
      </c>
      <c r="BU44" s="40">
        <v>27.053484966908368</v>
      </c>
      <c r="BV44" s="38">
        <v>6026973.6032437356</v>
      </c>
      <c r="BW44" s="39">
        <v>18.386130577314631</v>
      </c>
      <c r="BX44" s="36">
        <v>11815529.659731099</v>
      </c>
      <c r="BY44" s="39">
        <v>51.697336534929029</v>
      </c>
      <c r="BZ44" s="36">
        <v>17842503.262974836</v>
      </c>
      <c r="CA44" s="40">
        <v>32.070529562174372</v>
      </c>
      <c r="CB44" s="116">
        <f t="shared" si="39"/>
        <v>6937487.4824804859</v>
      </c>
      <c r="CC44" s="117">
        <f t="shared" si="40"/>
        <v>14225235.883513078</v>
      </c>
      <c r="CD44" s="118">
        <f t="shared" si="41"/>
        <v>21162723.365993563</v>
      </c>
      <c r="CE44" s="32"/>
      <c r="CF44" s="38">
        <v>18706764.139999978</v>
      </c>
      <c r="CG44" s="39">
        <v>151.55276617463565</v>
      </c>
      <c r="CH44" s="36">
        <v>4407580.2699999325</v>
      </c>
      <c r="CI44" s="39">
        <v>158.89470673059347</v>
      </c>
      <c r="CJ44" s="36">
        <v>23114344.409999911</v>
      </c>
      <c r="CK44" s="40">
        <v>152.89995177710247</v>
      </c>
      <c r="CL44" s="38">
        <v>12807735.210000599</v>
      </c>
      <c r="CM44" s="39">
        <v>20.219621726755715</v>
      </c>
      <c r="CN44" s="36">
        <v>13069719.980000068</v>
      </c>
      <c r="CO44" s="39">
        <v>38.49288434805166</v>
      </c>
      <c r="CP44" s="36">
        <v>25877455.190000668</v>
      </c>
      <c r="CQ44" s="40">
        <v>26.596436662292419</v>
      </c>
      <c r="CR44" s="116">
        <f t="shared" si="42"/>
        <v>31514499.350000575</v>
      </c>
      <c r="CS44" s="117">
        <f t="shared" si="43"/>
        <v>17477300.25</v>
      </c>
      <c r="CT44" s="118">
        <f t="shared" si="44"/>
        <v>48991799.600000575</v>
      </c>
      <c r="CU44" s="32"/>
      <c r="CV44" s="38">
        <f t="shared" si="45"/>
        <v>76274064.124654949</v>
      </c>
      <c r="CW44" s="39">
        <f t="shared" si="46"/>
        <v>108.75414079917266</v>
      </c>
      <c r="CX44" s="39">
        <f t="shared" si="47"/>
        <v>43167476.911153495</v>
      </c>
      <c r="CY44" s="39">
        <f t="shared" si="48"/>
        <v>202.05898253659694</v>
      </c>
      <c r="CZ44" s="36">
        <f t="shared" si="49"/>
        <v>119441541.03580844</v>
      </c>
      <c r="DA44" s="40">
        <f t="shared" si="50"/>
        <v>130.53977131332468</v>
      </c>
      <c r="DB44" s="38">
        <f t="shared" si="51"/>
        <v>83746052.559293553</v>
      </c>
      <c r="DC44" s="39">
        <f t="shared" si="52"/>
        <v>26.293506048511546</v>
      </c>
      <c r="DD44" s="36">
        <f t="shared" si="53"/>
        <v>113677303.37004985</v>
      </c>
      <c r="DE44" s="39">
        <f t="shared" si="54"/>
        <v>61.148357335879012</v>
      </c>
      <c r="DF44" s="36">
        <f t="shared" si="55"/>
        <v>197423355.9293434</v>
      </c>
      <c r="DG44" s="40">
        <f t="shared" si="56"/>
        <v>39.139554252293657</v>
      </c>
      <c r="DH44" s="152"/>
      <c r="DI44" s="161" t="s">
        <v>60</v>
      </c>
      <c r="DJ44" s="38">
        <f t="shared" si="57"/>
        <v>119441541.03580844</v>
      </c>
      <c r="DK44" s="36">
        <f t="shared" si="58"/>
        <v>197423355.9293434</v>
      </c>
      <c r="DL44" s="37">
        <f t="shared" si="59"/>
        <v>316864896.96515185</v>
      </c>
      <c r="DM44"/>
    </row>
    <row r="45" spans="1:117" s="19" customFormat="1" ht="15.75">
      <c r="A45" s="26">
        <v>33</v>
      </c>
      <c r="B45" s="26" t="s">
        <v>61</v>
      </c>
      <c r="C45" s="34"/>
      <c r="D45" s="35">
        <v>562061.47</v>
      </c>
      <c r="E45" s="39">
        <v>5.0955212365713249</v>
      </c>
      <c r="F45" s="36">
        <v>287471</v>
      </c>
      <c r="G45" s="39">
        <v>8.2706427297312857</v>
      </c>
      <c r="H45" s="36">
        <v>849532.47</v>
      </c>
      <c r="I45" s="40">
        <v>5.8563001592411572</v>
      </c>
      <c r="J45" s="244">
        <v>975672.35000000009</v>
      </c>
      <c r="K45" s="39">
        <v>2.6507721336372603</v>
      </c>
      <c r="L45" s="36">
        <v>516798.16000000003</v>
      </c>
      <c r="M45" s="39">
        <v>1.5920194197487509</v>
      </c>
      <c r="N45" s="36">
        <v>1492470.5100000002</v>
      </c>
      <c r="O45" s="40">
        <v>2.1546040286477774</v>
      </c>
      <c r="P45" s="116">
        <f t="shared" si="27"/>
        <v>1537733.82</v>
      </c>
      <c r="Q45" s="117">
        <f t="shared" si="28"/>
        <v>804269.16</v>
      </c>
      <c r="R45" s="118">
        <f t="shared" si="29"/>
        <v>2342002.98</v>
      </c>
      <c r="S45" s="32"/>
      <c r="T45" s="35">
        <v>526032.50149600161</v>
      </c>
      <c r="U45" s="39">
        <v>2.6683600820546198</v>
      </c>
      <c r="V45" s="36">
        <v>256668.47979459225</v>
      </c>
      <c r="W45" s="39">
        <v>4.061917102574693</v>
      </c>
      <c r="X45" s="36">
        <v>782700.98129059386</v>
      </c>
      <c r="Y45" s="40">
        <v>3.0066185524711089</v>
      </c>
      <c r="Z45" s="38">
        <v>2077989.9232605728</v>
      </c>
      <c r="AA45" s="39">
        <v>1.9646623073837557</v>
      </c>
      <c r="AB45" s="36">
        <v>421364.13972261618</v>
      </c>
      <c r="AC45" s="39">
        <v>0.8857919404207264</v>
      </c>
      <c r="AD45" s="36">
        <v>2499354.0629831888</v>
      </c>
      <c r="AE45" s="40">
        <v>1.6299692266948325</v>
      </c>
      <c r="AF45" s="116">
        <f t="shared" si="30"/>
        <v>2604022.4247565744</v>
      </c>
      <c r="AG45" s="117">
        <f t="shared" si="31"/>
        <v>678032.61951720843</v>
      </c>
      <c r="AH45" s="118">
        <f t="shared" si="32"/>
        <v>3282055.044273783</v>
      </c>
      <c r="AI45" s="32"/>
      <c r="AJ45" s="35">
        <v>117708.2130036966</v>
      </c>
      <c r="AK45" s="39">
        <v>1.9568136751898757</v>
      </c>
      <c r="AL45" s="36">
        <v>140300.56158415525</v>
      </c>
      <c r="AM45" s="39">
        <v>4.8788316439181854</v>
      </c>
      <c r="AN45" s="36">
        <v>258008.77458785183</v>
      </c>
      <c r="AO45" s="40">
        <v>2.9019095106045647</v>
      </c>
      <c r="AP45" s="38">
        <v>318492.07513872685</v>
      </c>
      <c r="AQ45" s="39">
        <v>1.8704790256748096</v>
      </c>
      <c r="AR45" s="36">
        <v>117647.07404674205</v>
      </c>
      <c r="AS45" s="39">
        <v>0.74581486371339489</v>
      </c>
      <c r="AT45" s="36">
        <v>436139.14918546891</v>
      </c>
      <c r="AU45" s="40">
        <v>1.3296276681182286</v>
      </c>
      <c r="AV45" s="116">
        <f t="shared" si="33"/>
        <v>436200.28814242344</v>
      </c>
      <c r="AW45" s="117">
        <f t="shared" si="34"/>
        <v>257947.6356308973</v>
      </c>
      <c r="AX45" s="118">
        <f t="shared" si="35"/>
        <v>694147.92377332074</v>
      </c>
      <c r="AY45" s="32"/>
      <c r="AZ45" s="35">
        <v>331186.87045533152</v>
      </c>
      <c r="BA45" s="39">
        <v>2.9985230462230104</v>
      </c>
      <c r="BB45" s="36">
        <v>153025.67415638544</v>
      </c>
      <c r="BC45" s="39">
        <v>4.2118703665194719</v>
      </c>
      <c r="BD45" s="36">
        <v>484212.54461171699</v>
      </c>
      <c r="BE45" s="40">
        <v>3.2988550681399422</v>
      </c>
      <c r="BF45" s="38">
        <v>1276522.5388009041</v>
      </c>
      <c r="BG45" s="39">
        <v>2.0333623857711811</v>
      </c>
      <c r="BH45" s="36">
        <v>402569.42591793608</v>
      </c>
      <c r="BI45" s="39">
        <v>1.2092803421986664</v>
      </c>
      <c r="BJ45" s="36">
        <v>1679091.9647188401</v>
      </c>
      <c r="BK45" s="40">
        <v>1.7477997194917816</v>
      </c>
      <c r="BL45" s="116">
        <f t="shared" si="36"/>
        <v>1607709.4092562357</v>
      </c>
      <c r="BM45" s="117">
        <f t="shared" si="37"/>
        <v>555595.1000743215</v>
      </c>
      <c r="BN45" s="118">
        <f t="shared" si="38"/>
        <v>2163304.5093305572</v>
      </c>
      <c r="BO45" s="32"/>
      <c r="BP45" s="38">
        <v>24391.957161655359</v>
      </c>
      <c r="BQ45" s="39">
        <v>0.2442493081826001</v>
      </c>
      <c r="BR45" s="36">
        <v>17682.262848446117</v>
      </c>
      <c r="BS45" s="39">
        <v>0.77340081566050456</v>
      </c>
      <c r="BT45" s="36">
        <v>42074.220010101475</v>
      </c>
      <c r="BU45" s="40">
        <v>0.34282494630484872</v>
      </c>
      <c r="BV45" s="38">
        <v>260972.02448166712</v>
      </c>
      <c r="BW45" s="39">
        <v>0.7961318623601803</v>
      </c>
      <c r="BX45" s="36">
        <v>14619.777677378559</v>
      </c>
      <c r="BY45" s="39">
        <v>6.3966964530516285E-2</v>
      </c>
      <c r="BZ45" s="36">
        <v>275591.80215904571</v>
      </c>
      <c r="CA45" s="40">
        <v>0.49535510281089257</v>
      </c>
      <c r="CB45" s="116">
        <f t="shared" si="39"/>
        <v>285363.98164332251</v>
      </c>
      <c r="CC45" s="117">
        <f t="shared" si="40"/>
        <v>32302.040525824676</v>
      </c>
      <c r="CD45" s="118">
        <f t="shared" si="41"/>
        <v>317666.02216914715</v>
      </c>
      <c r="CE45" s="32"/>
      <c r="CF45" s="38">
        <v>1276487.7399999925</v>
      </c>
      <c r="CG45" s="39">
        <v>10.341459727465629</v>
      </c>
      <c r="CH45" s="36">
        <v>-7943.3000000000438</v>
      </c>
      <c r="CI45" s="39">
        <v>-0.2863585565449383</v>
      </c>
      <c r="CJ45" s="36">
        <v>1268544.4399999925</v>
      </c>
      <c r="CK45" s="40">
        <v>8.3913426339359045</v>
      </c>
      <c r="CL45" s="38">
        <v>1383407.2999999658</v>
      </c>
      <c r="CM45" s="39">
        <v>2.1839905214616366</v>
      </c>
      <c r="CN45" s="36">
        <v>206514.52000000034</v>
      </c>
      <c r="CO45" s="39">
        <v>0.60822569624428735</v>
      </c>
      <c r="CP45" s="36">
        <v>1589921.8199999661</v>
      </c>
      <c r="CQ45" s="40">
        <v>1.6340963465358702</v>
      </c>
      <c r="CR45" s="116">
        <f t="shared" si="42"/>
        <v>2659895.0399999581</v>
      </c>
      <c r="CS45" s="117">
        <f t="shared" si="43"/>
        <v>198571.22000000029</v>
      </c>
      <c r="CT45" s="118">
        <f t="shared" si="44"/>
        <v>2858466.2599999583</v>
      </c>
      <c r="CU45" s="32"/>
      <c r="CV45" s="38">
        <f t="shared" si="45"/>
        <v>2837868.7521166778</v>
      </c>
      <c r="CW45" s="39">
        <f t="shared" si="46"/>
        <v>4.0463292651205087</v>
      </c>
      <c r="CX45" s="39">
        <f t="shared" si="47"/>
        <v>847204.67838357901</v>
      </c>
      <c r="CY45" s="39">
        <f t="shared" si="48"/>
        <v>3.9656085452193852</v>
      </c>
      <c r="CZ45" s="36">
        <f t="shared" si="49"/>
        <v>3685073.4305002568</v>
      </c>
      <c r="DA45" s="40">
        <f t="shared" si="50"/>
        <v>4.0274818854362779</v>
      </c>
      <c r="DB45" s="38">
        <f t="shared" si="51"/>
        <v>6293056.2116818372</v>
      </c>
      <c r="DC45" s="39">
        <f t="shared" si="52"/>
        <v>1.9758126682845927</v>
      </c>
      <c r="DD45" s="36">
        <f t="shared" si="53"/>
        <v>1679513.0973646732</v>
      </c>
      <c r="DE45" s="39">
        <f t="shared" si="54"/>
        <v>0.90342983149089939</v>
      </c>
      <c r="DF45" s="36">
        <f t="shared" si="55"/>
        <v>7972569.3090465106</v>
      </c>
      <c r="DG45" s="40">
        <f t="shared" si="56"/>
        <v>1.5805769663508071</v>
      </c>
      <c r="DH45" s="152"/>
      <c r="DI45" s="161" t="s">
        <v>61</v>
      </c>
      <c r="DJ45" s="38">
        <f t="shared" si="57"/>
        <v>3685073.4305002568</v>
      </c>
      <c r="DK45" s="36">
        <f t="shared" si="58"/>
        <v>7972569.3090465106</v>
      </c>
      <c r="DL45" s="37">
        <f t="shared" si="59"/>
        <v>11657642.739546768</v>
      </c>
      <c r="DM45"/>
    </row>
    <row r="46" spans="1:117" s="19" customFormat="1" ht="15.75">
      <c r="A46" s="26">
        <v>34</v>
      </c>
      <c r="B46" s="26" t="s">
        <v>47</v>
      </c>
      <c r="C46" s="34"/>
      <c r="D46" s="35">
        <v>23632371.489999998</v>
      </c>
      <c r="E46" s="39">
        <v>214.24569593400116</v>
      </c>
      <c r="F46" s="36">
        <v>1693509.52</v>
      </c>
      <c r="G46" s="39">
        <v>48.722870130617416</v>
      </c>
      <c r="H46" s="36">
        <v>25325881.009999998</v>
      </c>
      <c r="I46" s="40">
        <v>174.58539400122703</v>
      </c>
      <c r="J46" s="244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23632371.489999998</v>
      </c>
      <c r="Q46" s="117">
        <f t="shared" si="28"/>
        <v>1693509.52</v>
      </c>
      <c r="R46" s="118">
        <f t="shared" si="29"/>
        <v>25325881.009999998</v>
      </c>
      <c r="S46" s="32"/>
      <c r="T46" s="35">
        <v>79021354.932694137</v>
      </c>
      <c r="U46" s="39">
        <v>400.84486896267134</v>
      </c>
      <c r="V46" s="36">
        <v>4943265.1393121108</v>
      </c>
      <c r="W46" s="39">
        <v>78.229836511293271</v>
      </c>
      <c r="X46" s="36">
        <v>83964620.072006255</v>
      </c>
      <c r="Y46" s="40">
        <v>322.53643536183961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79021354.932694137</v>
      </c>
      <c r="AG46" s="117">
        <f t="shared" si="31"/>
        <v>4943265.1393121108</v>
      </c>
      <c r="AH46" s="118">
        <f t="shared" si="32"/>
        <v>83964620.072006255</v>
      </c>
      <c r="AI46" s="32"/>
      <c r="AJ46" s="35">
        <v>7594660.7936082734</v>
      </c>
      <c r="AK46" s="39">
        <v>126.25572778761281</v>
      </c>
      <c r="AL46" s="36">
        <v>654214.26787370536</v>
      </c>
      <c r="AM46" s="39">
        <v>22.749739815478158</v>
      </c>
      <c r="AN46" s="36">
        <v>8248875.0614819787</v>
      </c>
      <c r="AO46" s="40">
        <v>92.777809711865686</v>
      </c>
      <c r="AP46" s="38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7594660.7936082734</v>
      </c>
      <c r="AW46" s="117">
        <f t="shared" si="34"/>
        <v>654214.26787370536</v>
      </c>
      <c r="AX46" s="118">
        <f t="shared" si="35"/>
        <v>8248875.0614819787</v>
      </c>
      <c r="AY46" s="32"/>
      <c r="AZ46" s="35">
        <v>21168765.745982766</v>
      </c>
      <c r="BA46" s="39">
        <v>191.65926433664794</v>
      </c>
      <c r="BB46" s="36">
        <v>0</v>
      </c>
      <c r="BC46" s="39">
        <v>0</v>
      </c>
      <c r="BD46" s="36">
        <v>21168765.745982766</v>
      </c>
      <c r="BE46" s="40">
        <v>144.21908507843446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21168765.745982766</v>
      </c>
      <c r="BM46" s="117">
        <f t="shared" si="37"/>
        <v>0</v>
      </c>
      <c r="BN46" s="118">
        <f t="shared" si="38"/>
        <v>21168765.745982766</v>
      </c>
      <c r="BO46" s="32"/>
      <c r="BP46" s="38">
        <v>33433471.1816466</v>
      </c>
      <c r="BQ46" s="39">
        <v>334.78667382613128</v>
      </c>
      <c r="BR46" s="36">
        <v>0</v>
      </c>
      <c r="BS46" s="39">
        <v>0</v>
      </c>
      <c r="BT46" s="36">
        <v>33433471.1816466</v>
      </c>
      <c r="BU46" s="40">
        <v>272.41926195853108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33433471.1816466</v>
      </c>
      <c r="CC46" s="117">
        <f t="shared" si="40"/>
        <v>0</v>
      </c>
      <c r="CD46" s="118">
        <f t="shared" si="41"/>
        <v>33433471.1816466</v>
      </c>
      <c r="CE46" s="32"/>
      <c r="CF46" s="38">
        <v>18708338.440000765</v>
      </c>
      <c r="CG46" s="39">
        <v>151.56552035906449</v>
      </c>
      <c r="CH46" s="36">
        <v>1872366.3100001491</v>
      </c>
      <c r="CI46" s="39">
        <v>67.499416345223295</v>
      </c>
      <c r="CJ46" s="36">
        <v>20580704.750000913</v>
      </c>
      <c r="CK46" s="40">
        <v>136.14008288517732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18708338.440000765</v>
      </c>
      <c r="CS46" s="117">
        <f t="shared" si="43"/>
        <v>1872366.3100001491</v>
      </c>
      <c r="CT46" s="118">
        <f t="shared" si="44"/>
        <v>20580704.750000913</v>
      </c>
      <c r="CU46" s="32"/>
      <c r="CV46" s="38">
        <f t="shared" si="45"/>
        <v>183558962.58393255</v>
      </c>
      <c r="CW46" s="39">
        <f t="shared" si="46"/>
        <v>261.7245782154443</v>
      </c>
      <c r="CX46" s="39">
        <f t="shared" si="47"/>
        <v>9163355.2371859644</v>
      </c>
      <c r="CY46" s="39">
        <f t="shared" si="48"/>
        <v>42.891972575974144</v>
      </c>
      <c r="CZ46" s="36">
        <f t="shared" si="49"/>
        <v>192722317.8211185</v>
      </c>
      <c r="DA46" s="40">
        <f t="shared" si="50"/>
        <v>210.62962749116213</v>
      </c>
      <c r="DB46" s="38">
        <f t="shared" si="51"/>
        <v>0</v>
      </c>
      <c r="DC46" s="39">
        <f t="shared" si="52"/>
        <v>0</v>
      </c>
      <c r="DD46" s="36">
        <f t="shared" si="53"/>
        <v>0</v>
      </c>
      <c r="DE46" s="39">
        <f t="shared" si="54"/>
        <v>0</v>
      </c>
      <c r="DF46" s="36">
        <f t="shared" si="55"/>
        <v>0</v>
      </c>
      <c r="DG46" s="40">
        <f t="shared" si="56"/>
        <v>0</v>
      </c>
      <c r="DH46" s="152"/>
      <c r="DI46" s="161" t="s">
        <v>47</v>
      </c>
      <c r="DJ46" s="38">
        <f t="shared" si="57"/>
        <v>192722317.8211185</v>
      </c>
      <c r="DK46" s="36">
        <f t="shared" si="58"/>
        <v>0</v>
      </c>
      <c r="DL46" s="37">
        <f t="shared" si="59"/>
        <v>192722317.8211185</v>
      </c>
      <c r="DM46"/>
    </row>
    <row r="47" spans="1:117" s="19" customFormat="1" ht="15.75">
      <c r="A47" s="26">
        <v>35</v>
      </c>
      <c r="B47" s="26" t="s">
        <v>40</v>
      </c>
      <c r="C47" s="34"/>
      <c r="D47" s="35">
        <v>3175733.9</v>
      </c>
      <c r="E47" s="39">
        <v>28.790480032636779</v>
      </c>
      <c r="F47" s="36">
        <v>206177.06</v>
      </c>
      <c r="G47" s="39">
        <v>5.9317872144542267</v>
      </c>
      <c r="H47" s="36">
        <v>3381910.96</v>
      </c>
      <c r="I47" s="40">
        <v>23.313394594072921</v>
      </c>
      <c r="J47" s="244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3175733.9</v>
      </c>
      <c r="Q47" s="117">
        <f t="shared" si="28"/>
        <v>206177.06</v>
      </c>
      <c r="R47" s="118">
        <f t="shared" si="29"/>
        <v>3381910.96</v>
      </c>
      <c r="S47" s="32"/>
      <c r="T47" s="35">
        <v>1479105.7035475224</v>
      </c>
      <c r="U47" s="39">
        <v>7.5029330036853681</v>
      </c>
      <c r="V47" s="36">
        <v>0</v>
      </c>
      <c r="W47" s="39">
        <v>0</v>
      </c>
      <c r="X47" s="36">
        <v>1479105.7035475224</v>
      </c>
      <c r="Y47" s="40">
        <v>5.6817440576335922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1479105.7035475224</v>
      </c>
      <c r="AG47" s="117">
        <f t="shared" si="31"/>
        <v>0</v>
      </c>
      <c r="AH47" s="118">
        <f t="shared" si="32"/>
        <v>1479105.7035475224</v>
      </c>
      <c r="AI47" s="32"/>
      <c r="AJ47" s="35">
        <v>1308653.3802428676</v>
      </c>
      <c r="AK47" s="39">
        <v>21.755413366629554</v>
      </c>
      <c r="AL47" s="36">
        <v>120418.51547950905</v>
      </c>
      <c r="AM47" s="39">
        <v>4.1874505504575943</v>
      </c>
      <c r="AN47" s="36">
        <v>1429071.8957223766</v>
      </c>
      <c r="AO47" s="40">
        <v>16.073241432036628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1308653.3802428676</v>
      </c>
      <c r="AW47" s="117">
        <f t="shared" si="34"/>
        <v>120418.51547950905</v>
      </c>
      <c r="AX47" s="118">
        <f t="shared" si="35"/>
        <v>1429071.8957223766</v>
      </c>
      <c r="AY47" s="32"/>
      <c r="AZ47" s="35">
        <v>2112490.494896479</v>
      </c>
      <c r="BA47" s="39">
        <v>19.126215435911988</v>
      </c>
      <c r="BB47" s="36">
        <v>0</v>
      </c>
      <c r="BC47" s="39">
        <v>0</v>
      </c>
      <c r="BD47" s="36">
        <v>2112490.494896479</v>
      </c>
      <c r="BE47" s="40">
        <v>14.392026916764173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2112490.494896479</v>
      </c>
      <c r="BM47" s="117">
        <f t="shared" si="37"/>
        <v>0</v>
      </c>
      <c r="BN47" s="118">
        <f t="shared" si="38"/>
        <v>2112490.494896479</v>
      </c>
      <c r="BO47" s="32"/>
      <c r="BP47" s="38">
        <v>2001896.380435938</v>
      </c>
      <c r="BQ47" s="39">
        <v>20.04602593937754</v>
      </c>
      <c r="BR47" s="36">
        <v>0</v>
      </c>
      <c r="BS47" s="39">
        <v>0</v>
      </c>
      <c r="BT47" s="36">
        <v>2001896.380435938</v>
      </c>
      <c r="BU47" s="40">
        <v>16.311651623394319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2001896.380435938</v>
      </c>
      <c r="CC47" s="117">
        <f t="shared" si="40"/>
        <v>0</v>
      </c>
      <c r="CD47" s="118">
        <f t="shared" si="41"/>
        <v>2001896.380435938</v>
      </c>
      <c r="CE47" s="32"/>
      <c r="CF47" s="38">
        <v>2491282.2500002426</v>
      </c>
      <c r="CG47" s="39">
        <v>20.183112027482238</v>
      </c>
      <c r="CH47" s="36">
        <v>299866.30999999837</v>
      </c>
      <c r="CI47" s="39">
        <v>10.810278308518633</v>
      </c>
      <c r="CJ47" s="36">
        <v>2791148.5600002408</v>
      </c>
      <c r="CK47" s="40">
        <v>18.463274261939901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2491282.2500002426</v>
      </c>
      <c r="CS47" s="117">
        <f t="shared" si="43"/>
        <v>299866.30999999837</v>
      </c>
      <c r="CT47" s="118">
        <f t="shared" si="44"/>
        <v>2791148.5600002408</v>
      </c>
      <c r="CU47" s="32"/>
      <c r="CV47" s="38">
        <f t="shared" si="45"/>
        <v>12569162.109123049</v>
      </c>
      <c r="CW47" s="39">
        <f t="shared" si="46"/>
        <v>17.921536520057273</v>
      </c>
      <c r="CX47" s="39">
        <f t="shared" si="47"/>
        <v>626461.8854795075</v>
      </c>
      <c r="CY47" s="39">
        <f t="shared" si="48"/>
        <v>2.932352322524586</v>
      </c>
      <c r="CZ47" s="36">
        <f t="shared" si="49"/>
        <v>13195623.994602557</v>
      </c>
      <c r="DA47" s="40">
        <f t="shared" si="50"/>
        <v>14.421730694814277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13195623.994602557</v>
      </c>
      <c r="DK47" s="36">
        <f t="shared" si="58"/>
        <v>0</v>
      </c>
      <c r="DL47" s="37">
        <f t="shared" si="59"/>
        <v>13195623.994602557</v>
      </c>
      <c r="DM47"/>
    </row>
    <row r="48" spans="1:117" s="19" customFormat="1" ht="15.75">
      <c r="A48" s="26">
        <v>36</v>
      </c>
      <c r="B48" s="26" t="s">
        <v>53</v>
      </c>
      <c r="C48" s="34"/>
      <c r="D48" s="35">
        <v>23206608.579999998</v>
      </c>
      <c r="E48" s="39">
        <v>210.3858263904628</v>
      </c>
      <c r="F48" s="36">
        <v>16403839.699999999</v>
      </c>
      <c r="G48" s="39">
        <v>471.94429196156278</v>
      </c>
      <c r="H48" s="36">
        <v>39610448.280000001</v>
      </c>
      <c r="I48" s="40">
        <v>273.05686687852864</v>
      </c>
      <c r="J48" s="244">
        <v>18979108.280000001</v>
      </c>
      <c r="K48" s="39">
        <v>51.5637153701324</v>
      </c>
      <c r="L48" s="36">
        <v>47596927.939999998</v>
      </c>
      <c r="M48" s="39">
        <v>146.62442606386583</v>
      </c>
      <c r="N48" s="36">
        <v>66576036.219999999</v>
      </c>
      <c r="O48" s="40">
        <v>96.11244905000656</v>
      </c>
      <c r="P48" s="116">
        <f t="shared" si="27"/>
        <v>42185716.859999999</v>
      </c>
      <c r="Q48" s="117">
        <f t="shared" si="28"/>
        <v>64000767.640000001</v>
      </c>
      <c r="R48" s="118">
        <f t="shared" si="29"/>
        <v>106186484.5</v>
      </c>
      <c r="S48" s="32"/>
      <c r="T48" s="35">
        <v>46945026.019999981</v>
      </c>
      <c r="U48" s="39">
        <v>238.13401857591413</v>
      </c>
      <c r="V48" s="36">
        <v>34907210.74000001</v>
      </c>
      <c r="W48" s="39">
        <v>552.42543385715885</v>
      </c>
      <c r="X48" s="36">
        <v>81852236.75999999</v>
      </c>
      <c r="Y48" s="40">
        <v>314.42205834223239</v>
      </c>
      <c r="Z48" s="38">
        <v>53268974.270000011</v>
      </c>
      <c r="AA48" s="39">
        <v>50.363837057038836</v>
      </c>
      <c r="AB48" s="36">
        <v>67126264.729999989</v>
      </c>
      <c r="AC48" s="39">
        <v>141.1128728883395</v>
      </c>
      <c r="AD48" s="36">
        <v>120395239</v>
      </c>
      <c r="AE48" s="40">
        <v>78.516500529876907</v>
      </c>
      <c r="AF48" s="116">
        <f t="shared" si="30"/>
        <v>100214000.28999999</v>
      </c>
      <c r="AG48" s="117">
        <f t="shared" si="31"/>
        <v>102033475.47</v>
      </c>
      <c r="AH48" s="118">
        <f t="shared" si="32"/>
        <v>202247475.75999999</v>
      </c>
      <c r="AI48" s="32"/>
      <c r="AJ48" s="35">
        <v>9203089.3500000015</v>
      </c>
      <c r="AK48" s="39">
        <v>152.99468605057106</v>
      </c>
      <c r="AL48" s="36">
        <v>10428189.600000001</v>
      </c>
      <c r="AM48" s="39">
        <v>362.63134541155205</v>
      </c>
      <c r="AN48" s="36">
        <v>19631278.950000003</v>
      </c>
      <c r="AO48" s="40">
        <v>220.79944831852438</v>
      </c>
      <c r="AP48" s="38">
        <v>6454288.2299999995</v>
      </c>
      <c r="AQ48" s="39">
        <v>37.905529531986865</v>
      </c>
      <c r="AR48" s="36">
        <v>15733922.739999998</v>
      </c>
      <c r="AS48" s="39">
        <v>99.744031367477476</v>
      </c>
      <c r="AT48" s="36">
        <v>22188210.969999999</v>
      </c>
      <c r="AU48" s="40">
        <v>67.643684972684255</v>
      </c>
      <c r="AV48" s="116">
        <f t="shared" si="33"/>
        <v>15657377.580000002</v>
      </c>
      <c r="AW48" s="117">
        <f t="shared" si="34"/>
        <v>26162112.34</v>
      </c>
      <c r="AX48" s="118">
        <f t="shared" si="35"/>
        <v>41819489.920000002</v>
      </c>
      <c r="AY48" s="32"/>
      <c r="AZ48" s="35">
        <v>31530948.026798099</v>
      </c>
      <c r="BA48" s="39">
        <v>285.47712111179811</v>
      </c>
      <c r="BB48" s="36">
        <v>14437803.733201904</v>
      </c>
      <c r="BC48" s="39">
        <v>397.38532789832391</v>
      </c>
      <c r="BD48" s="36">
        <v>45968751.760000005</v>
      </c>
      <c r="BE48" s="40">
        <v>313.17703642135962</v>
      </c>
      <c r="BF48" s="38">
        <v>33710467.186185688</v>
      </c>
      <c r="BG48" s="39">
        <v>53.69712942753965</v>
      </c>
      <c r="BH48" s="36">
        <v>51087855.363814324</v>
      </c>
      <c r="BI48" s="39">
        <v>153.46306807994691</v>
      </c>
      <c r="BJ48" s="36">
        <v>84798322.550000012</v>
      </c>
      <c r="BK48" s="40">
        <v>88.268235141653548</v>
      </c>
      <c r="BL48" s="116">
        <f t="shared" si="36"/>
        <v>65241415.212983787</v>
      </c>
      <c r="BM48" s="117">
        <f t="shared" si="37"/>
        <v>65525659.09701623</v>
      </c>
      <c r="BN48" s="118">
        <f t="shared" si="38"/>
        <v>130767074.31000002</v>
      </c>
      <c r="BO48" s="32"/>
      <c r="BP48" s="38">
        <v>12757637.960000006</v>
      </c>
      <c r="BQ48" s="39">
        <v>127.74884053472194</v>
      </c>
      <c r="BR48" s="36">
        <v>9620879.2500000261</v>
      </c>
      <c r="BS48" s="39">
        <v>420.8056357433419</v>
      </c>
      <c r="BT48" s="36">
        <v>22378517.210000031</v>
      </c>
      <c r="BU48" s="40">
        <v>182.34239301544903</v>
      </c>
      <c r="BV48" s="38">
        <v>10958468.94999999</v>
      </c>
      <c r="BW48" s="39">
        <v>33.430350671140907</v>
      </c>
      <c r="BX48" s="36">
        <v>29582662.579999942</v>
      </c>
      <c r="BY48" s="39">
        <v>129.43515077531566</v>
      </c>
      <c r="BZ48" s="36">
        <v>40541131.529999934</v>
      </c>
      <c r="CA48" s="40">
        <v>72.869570937104442</v>
      </c>
      <c r="CB48" s="116">
        <f t="shared" si="39"/>
        <v>23716106.909999996</v>
      </c>
      <c r="CC48" s="117">
        <f t="shared" si="40"/>
        <v>39203541.829999968</v>
      </c>
      <c r="CD48" s="118">
        <f t="shared" si="41"/>
        <v>62919648.739999965</v>
      </c>
      <c r="CE48" s="32"/>
      <c r="CF48" s="38">
        <v>32137817.176272228</v>
      </c>
      <c r="CG48" s="39">
        <v>260.36438239279477</v>
      </c>
      <c r="CH48" s="36">
        <v>13278564.823727774</v>
      </c>
      <c r="CI48" s="39">
        <v>478.69659409956284</v>
      </c>
      <c r="CJ48" s="36">
        <v>45416382</v>
      </c>
      <c r="CK48" s="40">
        <v>300.42654442261517</v>
      </c>
      <c r="CL48" s="38">
        <v>30861955.877949163</v>
      </c>
      <c r="CM48" s="39">
        <v>48.721890589423573</v>
      </c>
      <c r="CN48" s="36">
        <v>41157184.162050843</v>
      </c>
      <c r="CO48" s="39">
        <v>121.21596579464577</v>
      </c>
      <c r="CP48" s="36">
        <v>72019140.040000007</v>
      </c>
      <c r="CQ48" s="40">
        <v>74.020126109107508</v>
      </c>
      <c r="CR48" s="116">
        <f t="shared" si="42"/>
        <v>62999773.054221392</v>
      </c>
      <c r="CS48" s="117">
        <f t="shared" si="43"/>
        <v>54435748.985778615</v>
      </c>
      <c r="CT48" s="118">
        <f t="shared" si="44"/>
        <v>117435522.04000001</v>
      </c>
      <c r="CU48" s="32"/>
      <c r="CV48" s="38">
        <f t="shared" si="45"/>
        <v>155781127.11307031</v>
      </c>
      <c r="CW48" s="39">
        <f t="shared" si="46"/>
        <v>222.11800074295968</v>
      </c>
      <c r="CX48" s="39">
        <f t="shared" si="47"/>
        <v>99076487.846929714</v>
      </c>
      <c r="CY48" s="39">
        <f t="shared" si="48"/>
        <v>463.75873134428195</v>
      </c>
      <c r="CZ48" s="36">
        <f t="shared" si="49"/>
        <v>254857614.96000004</v>
      </c>
      <c r="DA48" s="40">
        <f t="shared" si="50"/>
        <v>278.53839196836662</v>
      </c>
      <c r="DB48" s="38">
        <f t="shared" si="51"/>
        <v>154233262.79413486</v>
      </c>
      <c r="DC48" s="39">
        <f t="shared" si="52"/>
        <v>48.42417169797961</v>
      </c>
      <c r="DD48" s="36">
        <f t="shared" si="53"/>
        <v>252284817.51586512</v>
      </c>
      <c r="DE48" s="39">
        <f t="shared" si="54"/>
        <v>135.70696800977768</v>
      </c>
      <c r="DF48" s="36">
        <f t="shared" si="55"/>
        <v>406518080.30999994</v>
      </c>
      <c r="DG48" s="40">
        <f t="shared" si="56"/>
        <v>80.592979406782746</v>
      </c>
      <c r="DH48" s="152"/>
      <c r="DI48" s="161" t="s">
        <v>53</v>
      </c>
      <c r="DJ48" s="38">
        <f t="shared" si="57"/>
        <v>254857614.96000004</v>
      </c>
      <c r="DK48" s="36">
        <f t="shared" si="58"/>
        <v>406518080.30999994</v>
      </c>
      <c r="DL48" s="37">
        <f t="shared" si="59"/>
        <v>661375695.26999998</v>
      </c>
      <c r="DM48"/>
    </row>
    <row r="49" spans="1:119" s="19" customFormat="1" ht="15.75">
      <c r="A49" s="26">
        <v>37</v>
      </c>
      <c r="B49" s="26" t="s">
        <v>41</v>
      </c>
      <c r="C49" s="34"/>
      <c r="D49" s="35">
        <v>1399.23</v>
      </c>
      <c r="E49" s="39">
        <v>1.2685100403426863E-2</v>
      </c>
      <c r="F49" s="36">
        <v>1755.8399999999997</v>
      </c>
      <c r="G49" s="39">
        <v>5.0516140169169679E-2</v>
      </c>
      <c r="H49" s="36">
        <v>3155.0699999999997</v>
      </c>
      <c r="I49" s="40">
        <v>2.1749653598781216E-2</v>
      </c>
      <c r="J49" s="244">
        <v>3584.7799999999997</v>
      </c>
      <c r="K49" s="39">
        <v>9.7393709365856031E-3</v>
      </c>
      <c r="L49" s="36">
        <v>3835.34</v>
      </c>
      <c r="M49" s="39">
        <v>1.1814933244613669E-2</v>
      </c>
      <c r="N49" s="36">
        <v>7420.12</v>
      </c>
      <c r="O49" s="40">
        <v>1.0712051151382511E-2</v>
      </c>
      <c r="P49" s="116">
        <f t="shared" si="27"/>
        <v>4984.01</v>
      </c>
      <c r="Q49" s="117">
        <f t="shared" si="28"/>
        <v>5591.18</v>
      </c>
      <c r="R49" s="118">
        <f t="shared" si="29"/>
        <v>10575.19</v>
      </c>
      <c r="S49" s="32"/>
      <c r="T49" s="35">
        <v>75634.172427912825</v>
      </c>
      <c r="U49" s="39">
        <v>0.38366299795529418</v>
      </c>
      <c r="V49" s="36">
        <v>48733.529898342997</v>
      </c>
      <c r="W49" s="39">
        <v>0.77123439045313258</v>
      </c>
      <c r="X49" s="36">
        <v>124367.70232625582</v>
      </c>
      <c r="Y49" s="40">
        <v>0.47773830630154429</v>
      </c>
      <c r="Z49" s="38">
        <v>6501.0638004497378</v>
      </c>
      <c r="AA49" s="39">
        <v>6.1465144097520123E-3</v>
      </c>
      <c r="AB49" s="36">
        <v>8400.3979758074602</v>
      </c>
      <c r="AC49" s="39">
        <v>1.7659321526970098E-2</v>
      </c>
      <c r="AD49" s="36">
        <v>14901.461776257198</v>
      </c>
      <c r="AE49" s="40">
        <v>9.7180805584134323E-3</v>
      </c>
      <c r="AF49" s="116">
        <f t="shared" si="30"/>
        <v>82135.23622836257</v>
      </c>
      <c r="AG49" s="117">
        <f t="shared" si="31"/>
        <v>57133.927874150453</v>
      </c>
      <c r="AH49" s="118">
        <f t="shared" si="32"/>
        <v>139269.16410251302</v>
      </c>
      <c r="AI49" s="32"/>
      <c r="AJ49" s="35">
        <v>43668.939689113744</v>
      </c>
      <c r="AK49" s="39">
        <v>0.72596445213229177</v>
      </c>
      <c r="AL49" s="36">
        <v>70.654489147715466</v>
      </c>
      <c r="AM49" s="39">
        <v>2.4569492348894342E-3</v>
      </c>
      <c r="AN49" s="36">
        <v>43739.594178261461</v>
      </c>
      <c r="AO49" s="40">
        <v>0.49195359552650392</v>
      </c>
      <c r="AP49" s="38">
        <v>24306.175067208682</v>
      </c>
      <c r="AQ49" s="39">
        <v>0.1427482634781127</v>
      </c>
      <c r="AR49" s="36">
        <v>693.37024465443346</v>
      </c>
      <c r="AS49" s="39">
        <v>4.3955690246440951E-3</v>
      </c>
      <c r="AT49" s="36">
        <v>24999.545311863116</v>
      </c>
      <c r="AU49" s="40">
        <v>7.6214408174793649E-2</v>
      </c>
      <c r="AV49" s="116">
        <f t="shared" si="33"/>
        <v>67975.114756322422</v>
      </c>
      <c r="AW49" s="117">
        <f t="shared" si="34"/>
        <v>764.02473380214894</v>
      </c>
      <c r="AX49" s="118">
        <f t="shared" si="35"/>
        <v>68739.139490124566</v>
      </c>
      <c r="AY49" s="32"/>
      <c r="AZ49" s="35">
        <v>37232.235727922933</v>
      </c>
      <c r="BA49" s="39">
        <v>0.33709584181007635</v>
      </c>
      <c r="BB49" s="36">
        <v>65968.686402917316</v>
      </c>
      <c r="BC49" s="39">
        <v>1.8157185512197873</v>
      </c>
      <c r="BD49" s="36">
        <v>103200.92213084025</v>
      </c>
      <c r="BE49" s="40">
        <v>0.7030897666664867</v>
      </c>
      <c r="BF49" s="38">
        <v>79516.735903614201</v>
      </c>
      <c r="BG49" s="39">
        <v>0.12666156288755331</v>
      </c>
      <c r="BH49" s="36">
        <v>35055.593677659577</v>
      </c>
      <c r="BI49" s="39">
        <v>0.10530367581153373</v>
      </c>
      <c r="BJ49" s="36">
        <v>114572.32958127378</v>
      </c>
      <c r="BK49" s="40">
        <v>0.11926058233338133</v>
      </c>
      <c r="BL49" s="116">
        <f t="shared" si="36"/>
        <v>116748.97163153713</v>
      </c>
      <c r="BM49" s="117">
        <f t="shared" si="37"/>
        <v>101024.28008057689</v>
      </c>
      <c r="BN49" s="118">
        <f t="shared" si="38"/>
        <v>217773.25171211403</v>
      </c>
      <c r="BO49" s="32"/>
      <c r="BP49" s="38">
        <v>-2362.0754107632092</v>
      </c>
      <c r="BQ49" s="39">
        <v>-2.3652685232696233E-2</v>
      </c>
      <c r="BR49" s="36">
        <v>17231.074838944362</v>
      </c>
      <c r="BS49" s="39">
        <v>0.75366639718953599</v>
      </c>
      <c r="BT49" s="36">
        <v>14868.999428181152</v>
      </c>
      <c r="BU49" s="40">
        <v>0.1211540922053741</v>
      </c>
      <c r="BV49" s="38">
        <v>22058.943873234799</v>
      </c>
      <c r="BW49" s="39">
        <v>6.7293910534578394E-2</v>
      </c>
      <c r="BX49" s="36">
        <v>12527.416077337186</v>
      </c>
      <c r="BY49" s="39">
        <v>5.48121043672214E-2</v>
      </c>
      <c r="BZ49" s="36">
        <v>34586.359950571983</v>
      </c>
      <c r="CA49" s="40">
        <v>6.2166326265695071E-2</v>
      </c>
      <c r="CB49" s="116">
        <f t="shared" si="39"/>
        <v>19696.86846247159</v>
      </c>
      <c r="CC49" s="117">
        <f t="shared" si="40"/>
        <v>29758.490916281546</v>
      </c>
      <c r="CD49" s="118">
        <f t="shared" si="41"/>
        <v>49455.359378753135</v>
      </c>
      <c r="CE49" s="32"/>
      <c r="CF49" s="38">
        <v>1699.71</v>
      </c>
      <c r="CG49" s="39">
        <v>1.377019297762367E-2</v>
      </c>
      <c r="CH49" s="36">
        <v>2323.9500000000003</v>
      </c>
      <c r="CI49" s="39">
        <v>8.3779155701359104E-2</v>
      </c>
      <c r="CJ49" s="36">
        <v>4023.6600000000003</v>
      </c>
      <c r="CK49" s="40">
        <v>2.661626084022941E-2</v>
      </c>
      <c r="CL49" s="38">
        <v>27298.72999999997</v>
      </c>
      <c r="CM49" s="39">
        <v>4.3096611943526555E-2</v>
      </c>
      <c r="CN49" s="36">
        <v>17652.070000000011</v>
      </c>
      <c r="CO49" s="39">
        <v>5.1988802365581295E-2</v>
      </c>
      <c r="CP49" s="36">
        <v>44950.799999999981</v>
      </c>
      <c r="CQ49" s="40">
        <v>4.6199716948262359E-2</v>
      </c>
      <c r="CR49" s="116">
        <f t="shared" si="42"/>
        <v>28998.43999999997</v>
      </c>
      <c r="CS49" s="117">
        <f t="shared" si="43"/>
        <v>19976.020000000011</v>
      </c>
      <c r="CT49" s="118">
        <f t="shared" si="44"/>
        <v>48974.459999999977</v>
      </c>
      <c r="CU49" s="32"/>
      <c r="CV49" s="38">
        <f t="shared" si="45"/>
        <v>157272.21243418628</v>
      </c>
      <c r="CW49" s="39">
        <f t="shared" si="46"/>
        <v>0.22424404063367803</v>
      </c>
      <c r="CX49" s="39">
        <f t="shared" si="47"/>
        <v>136083.73562935239</v>
      </c>
      <c r="CY49" s="39">
        <f t="shared" si="48"/>
        <v>0.63698281967324344</v>
      </c>
      <c r="CZ49" s="36">
        <f t="shared" si="49"/>
        <v>293355.94806353864</v>
      </c>
      <c r="DA49" s="40">
        <f t="shared" si="50"/>
        <v>0.32061390067076578</v>
      </c>
      <c r="DB49" s="38">
        <f t="shared" si="51"/>
        <v>163266.4286445074</v>
      </c>
      <c r="DC49" s="39">
        <f t="shared" si="52"/>
        <v>5.1260288669054931E-2</v>
      </c>
      <c r="DD49" s="36">
        <f t="shared" si="53"/>
        <v>78164.18797545867</v>
      </c>
      <c r="DE49" s="39">
        <f t="shared" si="54"/>
        <v>4.2045435240782032E-2</v>
      </c>
      <c r="DF49" s="36">
        <f t="shared" si="55"/>
        <v>241430.61661996605</v>
      </c>
      <c r="DG49" s="40">
        <f t="shared" si="56"/>
        <v>4.7864077038300291E-2</v>
      </c>
      <c r="DH49" s="152"/>
      <c r="DI49" s="161" t="s">
        <v>41</v>
      </c>
      <c r="DJ49" s="38">
        <f t="shared" si="57"/>
        <v>293355.94806353864</v>
      </c>
      <c r="DK49" s="36">
        <f t="shared" si="58"/>
        <v>241430.61661996605</v>
      </c>
      <c r="DL49" s="37">
        <f t="shared" si="59"/>
        <v>534786.56468350464</v>
      </c>
      <c r="DM49"/>
    </row>
    <row r="50" spans="1:119" s="19" customFormat="1" ht="15.75">
      <c r="A50" s="26">
        <v>38</v>
      </c>
      <c r="B50" s="26" t="s">
        <v>42</v>
      </c>
      <c r="C50" s="34"/>
      <c r="D50" s="35">
        <v>19200.23</v>
      </c>
      <c r="E50" s="39">
        <v>0.17406491092878837</v>
      </c>
      <c r="F50" s="36">
        <v>18816.650000000001</v>
      </c>
      <c r="G50" s="39">
        <v>0.5413617009033892</v>
      </c>
      <c r="H50" s="36">
        <v>38016.880000000005</v>
      </c>
      <c r="I50" s="40">
        <v>0.26207151375609222</v>
      </c>
      <c r="J50" s="244">
        <v>20492.28</v>
      </c>
      <c r="K50" s="39">
        <v>5.5674801872464819E-2</v>
      </c>
      <c r="L50" s="36">
        <v>33793.46</v>
      </c>
      <c r="M50" s="39">
        <v>0.10410223709098078</v>
      </c>
      <c r="N50" s="36">
        <v>54285.74</v>
      </c>
      <c r="O50" s="40">
        <v>7.8369571337209051E-2</v>
      </c>
      <c r="P50" s="116">
        <f t="shared" si="27"/>
        <v>39692.509999999995</v>
      </c>
      <c r="Q50" s="117">
        <f t="shared" si="28"/>
        <v>52610.11</v>
      </c>
      <c r="R50" s="118">
        <f t="shared" si="29"/>
        <v>92302.62</v>
      </c>
      <c r="S50" s="32"/>
      <c r="T50" s="35">
        <v>31931.833642561309</v>
      </c>
      <c r="U50" s="39">
        <v>0.16197788158773496</v>
      </c>
      <c r="V50" s="36">
        <v>19660.858512936138</v>
      </c>
      <c r="W50" s="39">
        <v>0.31114368818838939</v>
      </c>
      <c r="X50" s="36">
        <v>51592.692155497447</v>
      </c>
      <c r="Y50" s="40">
        <v>0.19818493794510517</v>
      </c>
      <c r="Z50" s="38">
        <v>65814.753698189088</v>
      </c>
      <c r="AA50" s="39">
        <v>6.2225405625493731E-2</v>
      </c>
      <c r="AB50" s="36">
        <v>26700.520955092972</v>
      </c>
      <c r="AC50" s="39">
        <v>5.612985073344301E-2</v>
      </c>
      <c r="AD50" s="36">
        <v>92515.27465328206</v>
      </c>
      <c r="AE50" s="40">
        <v>6.0334409164934905E-2</v>
      </c>
      <c r="AF50" s="116">
        <f t="shared" si="30"/>
        <v>97746.587340750397</v>
      </c>
      <c r="AG50" s="117">
        <f t="shared" si="31"/>
        <v>46361.37946802911</v>
      </c>
      <c r="AH50" s="118">
        <f t="shared" si="32"/>
        <v>144107.96680877951</v>
      </c>
      <c r="AI50" s="32"/>
      <c r="AJ50" s="35">
        <v>12960.203464393488</v>
      </c>
      <c r="AK50" s="39">
        <v>0.21545398341551522</v>
      </c>
      <c r="AL50" s="36">
        <v>16011.617122963726</v>
      </c>
      <c r="AM50" s="39">
        <v>0.55679024665172738</v>
      </c>
      <c r="AN50" s="36">
        <v>28971.820587357215</v>
      </c>
      <c r="AO50" s="40">
        <v>0.32585559090492877</v>
      </c>
      <c r="AP50" s="38">
        <v>8765.3596749562839</v>
      </c>
      <c r="AQ50" s="39">
        <v>5.14782712171412E-2</v>
      </c>
      <c r="AR50" s="36">
        <v>13893.766659378038</v>
      </c>
      <c r="AS50" s="39">
        <v>8.8078498946882189E-2</v>
      </c>
      <c r="AT50" s="36">
        <v>22659.126334334323</v>
      </c>
      <c r="AU50" s="40">
        <v>6.907933251528682E-2</v>
      </c>
      <c r="AV50" s="116">
        <f t="shared" si="33"/>
        <v>21725.563139349772</v>
      </c>
      <c r="AW50" s="117">
        <f t="shared" si="34"/>
        <v>29905.383782341763</v>
      </c>
      <c r="AX50" s="118">
        <f t="shared" si="35"/>
        <v>51630.946921691531</v>
      </c>
      <c r="AY50" s="32"/>
      <c r="AZ50" s="35">
        <v>25516.651349951931</v>
      </c>
      <c r="BA50" s="39">
        <v>0.23102445767272006</v>
      </c>
      <c r="BB50" s="36">
        <v>18069.380731925394</v>
      </c>
      <c r="BC50" s="39">
        <v>0.49734065649910253</v>
      </c>
      <c r="BD50" s="36">
        <v>43586.032081877325</v>
      </c>
      <c r="BE50" s="40">
        <v>0.29694398551509943</v>
      </c>
      <c r="BF50" s="38">
        <v>35487.910842664111</v>
      </c>
      <c r="BG50" s="39">
        <v>5.6528404993818164E-2</v>
      </c>
      <c r="BH50" s="36">
        <v>39010.792001759124</v>
      </c>
      <c r="BI50" s="39">
        <v>0.1171847161362545</v>
      </c>
      <c r="BJ50" s="36">
        <v>74498.702844423242</v>
      </c>
      <c r="BK50" s="40">
        <v>7.7547159220541964E-2</v>
      </c>
      <c r="BL50" s="116">
        <f t="shared" si="36"/>
        <v>61004.562192616038</v>
      </c>
      <c r="BM50" s="117">
        <f t="shared" si="37"/>
        <v>57080.172733684522</v>
      </c>
      <c r="BN50" s="118">
        <f t="shared" si="38"/>
        <v>118084.73492630056</v>
      </c>
      <c r="BO50" s="32"/>
      <c r="BP50" s="38">
        <v>14350.973143951793</v>
      </c>
      <c r="BQ50" s="39">
        <v>0.1437037314770119</v>
      </c>
      <c r="BR50" s="36">
        <v>6052.0684700732763</v>
      </c>
      <c r="BS50" s="39">
        <v>0.26471016358628685</v>
      </c>
      <c r="BT50" s="36">
        <v>20403.041614025067</v>
      </c>
      <c r="BU50" s="40">
        <v>0.1662460205823045</v>
      </c>
      <c r="BV50" s="38">
        <v>8692.9748732920052</v>
      </c>
      <c r="BW50" s="39">
        <v>2.6519142383441139E-2</v>
      </c>
      <c r="BX50" s="36">
        <v>54790.760816701724</v>
      </c>
      <c r="BY50" s="39">
        <v>0.23972995561929769</v>
      </c>
      <c r="BZ50" s="36">
        <v>63483.735689993729</v>
      </c>
      <c r="CA50" s="40">
        <v>0.11410714024573243</v>
      </c>
      <c r="CB50" s="116">
        <f t="shared" si="39"/>
        <v>23043.948017243798</v>
      </c>
      <c r="CC50" s="117">
        <f t="shared" si="40"/>
        <v>60842.829286774999</v>
      </c>
      <c r="CD50" s="118">
        <f t="shared" si="41"/>
        <v>83886.777304018789</v>
      </c>
      <c r="CE50" s="32"/>
      <c r="CF50" s="38">
        <v>34582.410000000025</v>
      </c>
      <c r="CG50" s="39">
        <v>0.28016924024174883</v>
      </c>
      <c r="CH50" s="36">
        <v>31171.540000000005</v>
      </c>
      <c r="CI50" s="39">
        <v>1.1237441868848914</v>
      </c>
      <c r="CJ50" s="36">
        <v>65753.950000000026</v>
      </c>
      <c r="CK50" s="40">
        <v>0.43495829281683918</v>
      </c>
      <c r="CL50" s="38">
        <v>66380.61</v>
      </c>
      <c r="CM50" s="39">
        <v>0.10479532893085435</v>
      </c>
      <c r="CN50" s="36">
        <v>64151.609999999935</v>
      </c>
      <c r="CO50" s="39">
        <v>0.18893905211818462</v>
      </c>
      <c r="CP50" s="36">
        <v>130532.21999999994</v>
      </c>
      <c r="CQ50" s="40">
        <v>0.13415893858681738</v>
      </c>
      <c r="CR50" s="116">
        <f t="shared" si="42"/>
        <v>100963.02000000002</v>
      </c>
      <c r="CS50" s="117">
        <f t="shared" si="43"/>
        <v>95323.149999999936</v>
      </c>
      <c r="CT50" s="118">
        <f t="shared" si="44"/>
        <v>196286.16999999995</v>
      </c>
      <c r="CU50" s="32"/>
      <c r="CV50" s="38">
        <f t="shared" si="45"/>
        <v>138542.30160085854</v>
      </c>
      <c r="CW50" s="39">
        <f t="shared" si="46"/>
        <v>0.19753830017916821</v>
      </c>
      <c r="CX50" s="39">
        <f t="shared" si="47"/>
        <v>109782.11483789855</v>
      </c>
      <c r="CY50" s="39">
        <f t="shared" si="48"/>
        <v>0.51386979300451485</v>
      </c>
      <c r="CZ50" s="36">
        <f t="shared" si="49"/>
        <v>248324.41643875709</v>
      </c>
      <c r="DA50" s="40">
        <f t="shared" si="50"/>
        <v>0.27139814383097927</v>
      </c>
      <c r="DB50" s="38">
        <f t="shared" si="51"/>
        <v>205633.88908910146</v>
      </c>
      <c r="DC50" s="39">
        <f t="shared" si="52"/>
        <v>6.4562277758884387E-2</v>
      </c>
      <c r="DD50" s="36">
        <f t="shared" si="53"/>
        <v>232340.91043293179</v>
      </c>
      <c r="DE50" s="39">
        <f t="shared" si="54"/>
        <v>0.1249789060235529</v>
      </c>
      <c r="DF50" s="36">
        <f t="shared" si="55"/>
        <v>437974.79952203325</v>
      </c>
      <c r="DG50" s="40">
        <f t="shared" si="56"/>
        <v>8.6829333572696052E-2</v>
      </c>
      <c r="DH50" s="152"/>
      <c r="DI50" s="161" t="s">
        <v>42</v>
      </c>
      <c r="DJ50" s="38">
        <f t="shared" si="57"/>
        <v>248324.41643875709</v>
      </c>
      <c r="DK50" s="36">
        <f t="shared" si="58"/>
        <v>437974.79952203325</v>
      </c>
      <c r="DL50" s="37">
        <f t="shared" si="59"/>
        <v>686299.2159607904</v>
      </c>
      <c r="DM50"/>
    </row>
    <row r="51" spans="1:119" s="19" customFormat="1" ht="15.75">
      <c r="A51" s="26">
        <v>39</v>
      </c>
      <c r="B51" s="26" t="s">
        <v>62</v>
      </c>
      <c r="C51" s="34"/>
      <c r="D51" s="35">
        <v>17611.190000000002</v>
      </c>
      <c r="E51" s="39">
        <v>0.1596590363084176</v>
      </c>
      <c r="F51" s="36">
        <v>35887.910000000003</v>
      </c>
      <c r="G51" s="39">
        <v>1.0325079118476324</v>
      </c>
      <c r="H51" s="36">
        <v>53499.100000000006</v>
      </c>
      <c r="I51" s="40">
        <v>0.368799073505994</v>
      </c>
      <c r="J51" s="244">
        <v>1613567.52</v>
      </c>
      <c r="K51" s="39">
        <v>4.383848550958918</v>
      </c>
      <c r="L51" s="36">
        <v>528143.99</v>
      </c>
      <c r="M51" s="39">
        <v>1.6269707471551176</v>
      </c>
      <c r="N51" s="36">
        <v>2141711.5099999998</v>
      </c>
      <c r="O51" s="40">
        <v>3.091880353232114</v>
      </c>
      <c r="P51" s="116">
        <f t="shared" si="27"/>
        <v>1631178.71</v>
      </c>
      <c r="Q51" s="117">
        <f t="shared" si="28"/>
        <v>564031.9</v>
      </c>
      <c r="R51" s="118">
        <f t="shared" si="29"/>
        <v>2195210.61</v>
      </c>
      <c r="S51" s="32"/>
      <c r="T51" s="35">
        <v>47134.252158609626</v>
      </c>
      <c r="U51" s="39">
        <v>0.23909388982590599</v>
      </c>
      <c r="V51" s="36">
        <v>68173.003066527948</v>
      </c>
      <c r="W51" s="39">
        <v>1.0788745361776251</v>
      </c>
      <c r="X51" s="36">
        <v>115307.25522513757</v>
      </c>
      <c r="Y51" s="40">
        <v>0.44293407199103269</v>
      </c>
      <c r="Z51" s="38">
        <v>3429412.3059075619</v>
      </c>
      <c r="AA51" s="39">
        <v>3.242381985819534</v>
      </c>
      <c r="AB51" s="36">
        <v>1042583.0023113112</v>
      </c>
      <c r="AC51" s="39">
        <v>2.1917185958799208</v>
      </c>
      <c r="AD51" s="36">
        <v>4471995.3082188731</v>
      </c>
      <c r="AE51" s="40">
        <v>2.9164394282017594</v>
      </c>
      <c r="AF51" s="116">
        <f t="shared" si="30"/>
        <v>3476546.5580661716</v>
      </c>
      <c r="AG51" s="117">
        <f t="shared" si="31"/>
        <v>1110756.0053778391</v>
      </c>
      <c r="AH51" s="118">
        <f t="shared" si="32"/>
        <v>4587302.5634440109</v>
      </c>
      <c r="AI51" s="32"/>
      <c r="AJ51" s="35">
        <v>15971.902258310882</v>
      </c>
      <c r="AK51" s="39">
        <v>0.26552129167806893</v>
      </c>
      <c r="AL51" s="36">
        <v>17217.49212397639</v>
      </c>
      <c r="AM51" s="39">
        <v>0.5987235151085436</v>
      </c>
      <c r="AN51" s="36">
        <v>33189.394382287268</v>
      </c>
      <c r="AO51" s="40">
        <v>0.37329202994362015</v>
      </c>
      <c r="AP51" s="38">
        <v>932750.76551207062</v>
      </c>
      <c r="AQ51" s="39">
        <v>5.477972229960538</v>
      </c>
      <c r="AR51" s="36">
        <v>228046.69381523496</v>
      </c>
      <c r="AS51" s="39">
        <v>1.4456850308110976</v>
      </c>
      <c r="AT51" s="36">
        <v>1160797.4593273057</v>
      </c>
      <c r="AU51" s="40">
        <v>3.5388440177531146</v>
      </c>
      <c r="AV51" s="116">
        <f t="shared" si="33"/>
        <v>948722.66777038155</v>
      </c>
      <c r="AW51" s="117">
        <f t="shared" si="34"/>
        <v>245264.18593921134</v>
      </c>
      <c r="AX51" s="118">
        <f t="shared" si="35"/>
        <v>1193986.8537095929</v>
      </c>
      <c r="AY51" s="32"/>
      <c r="AZ51" s="35">
        <v>61135.496488279146</v>
      </c>
      <c r="BA51" s="39">
        <v>0.55351286997083882</v>
      </c>
      <c r="BB51" s="36">
        <v>31896.448901453481</v>
      </c>
      <c r="BC51" s="39">
        <v>0.87791613182465822</v>
      </c>
      <c r="BD51" s="36">
        <v>93031.945389732631</v>
      </c>
      <c r="BE51" s="40">
        <v>0.63381031318371894</v>
      </c>
      <c r="BF51" s="38">
        <v>2522533.9774475219</v>
      </c>
      <c r="BG51" s="39">
        <v>4.0181238878787644</v>
      </c>
      <c r="BH51" s="36">
        <v>886787.71062358725</v>
      </c>
      <c r="BI51" s="39">
        <v>2.6638261058083126</v>
      </c>
      <c r="BJ51" s="36">
        <v>3409321.6880711094</v>
      </c>
      <c r="BK51" s="40">
        <v>3.5488297337339234</v>
      </c>
      <c r="BL51" s="116">
        <f t="shared" si="36"/>
        <v>2583669.4739358011</v>
      </c>
      <c r="BM51" s="117">
        <f t="shared" si="37"/>
        <v>918684.15952504077</v>
      </c>
      <c r="BN51" s="118">
        <f t="shared" si="38"/>
        <v>3502353.6334608421</v>
      </c>
      <c r="BO51" s="32"/>
      <c r="BP51" s="38">
        <v>4447.8619222276175</v>
      </c>
      <c r="BQ51" s="39">
        <v>4.4538746530091801E-2</v>
      </c>
      <c r="BR51" s="36">
        <v>17613.8719707938</v>
      </c>
      <c r="BS51" s="39">
        <v>0.77040948129264752</v>
      </c>
      <c r="BT51" s="36">
        <v>22061.733893021417</v>
      </c>
      <c r="BU51" s="40">
        <v>0.17976121091373948</v>
      </c>
      <c r="BV51" s="38">
        <v>1292190.1392072269</v>
      </c>
      <c r="BW51" s="39">
        <v>3.9420077462087462</v>
      </c>
      <c r="BX51" s="36">
        <v>484751.23302167922</v>
      </c>
      <c r="BY51" s="39">
        <v>2.1209669266586126</v>
      </c>
      <c r="BZ51" s="36">
        <v>1776941.372228906</v>
      </c>
      <c r="CA51" s="40">
        <v>3.193915672503929</v>
      </c>
      <c r="CB51" s="116">
        <f t="shared" si="39"/>
        <v>1296638.0011294545</v>
      </c>
      <c r="CC51" s="117">
        <f t="shared" si="40"/>
        <v>502365.10499247303</v>
      </c>
      <c r="CD51" s="118">
        <f t="shared" si="41"/>
        <v>1799003.1061219275</v>
      </c>
      <c r="CE51" s="32"/>
      <c r="CF51" s="38">
        <v>49910.670000000013</v>
      </c>
      <c r="CG51" s="39">
        <v>0.40435107020756039</v>
      </c>
      <c r="CH51" s="36">
        <v>33327.050000000017</v>
      </c>
      <c r="CI51" s="39">
        <v>1.2014510256317825</v>
      </c>
      <c r="CJ51" s="36">
        <v>83237.72000000003</v>
      </c>
      <c r="CK51" s="40">
        <v>0.55061234479702081</v>
      </c>
      <c r="CL51" s="38">
        <v>1840823.8099999966</v>
      </c>
      <c r="CM51" s="39">
        <v>2.9061157568859062</v>
      </c>
      <c r="CN51" s="36">
        <v>632197.97999999882</v>
      </c>
      <c r="CO51" s="39">
        <v>1.8619468333254761</v>
      </c>
      <c r="CP51" s="36">
        <v>2473021.7899999954</v>
      </c>
      <c r="CQ51" s="40">
        <v>2.5417324431352712</v>
      </c>
      <c r="CR51" s="116">
        <f t="shared" si="42"/>
        <v>1890734.4799999965</v>
      </c>
      <c r="CS51" s="117">
        <f t="shared" si="43"/>
        <v>665525.02999999886</v>
      </c>
      <c r="CT51" s="118">
        <f t="shared" si="44"/>
        <v>2556259.5099999951</v>
      </c>
      <c r="CU51" s="32"/>
      <c r="CV51" s="38">
        <f t="shared" si="45"/>
        <v>196211.37282742726</v>
      </c>
      <c r="CW51" s="39">
        <f t="shared" si="46"/>
        <v>0.27976481274157511</v>
      </c>
      <c r="CX51" s="39">
        <f t="shared" si="47"/>
        <v>204115.77606275163</v>
      </c>
      <c r="CY51" s="39">
        <f t="shared" si="48"/>
        <v>0.95542822935410188</v>
      </c>
      <c r="CZ51" s="36">
        <f t="shared" si="49"/>
        <v>400327.14889017888</v>
      </c>
      <c r="DA51" s="40">
        <f t="shared" si="50"/>
        <v>0.43752461675768362</v>
      </c>
      <c r="DB51" s="38">
        <f t="shared" si="51"/>
        <v>11631278.518074378</v>
      </c>
      <c r="DC51" s="39">
        <f t="shared" si="52"/>
        <v>3.6518388953363572</v>
      </c>
      <c r="DD51" s="36">
        <f t="shared" si="53"/>
        <v>3802510.6097718114</v>
      </c>
      <c r="DE51" s="39">
        <f t="shared" si="54"/>
        <v>2.0454151413399764</v>
      </c>
      <c r="DF51" s="36">
        <f t="shared" si="55"/>
        <v>15433789.127846189</v>
      </c>
      <c r="DG51" s="40">
        <f t="shared" si="56"/>
        <v>3.0597779277138284</v>
      </c>
      <c r="DH51" s="152"/>
      <c r="DI51" s="161" t="s">
        <v>62</v>
      </c>
      <c r="DJ51" s="38">
        <f t="shared" si="57"/>
        <v>400327.14889017888</v>
      </c>
      <c r="DK51" s="36">
        <f t="shared" si="58"/>
        <v>15433789.127846189</v>
      </c>
      <c r="DL51" s="37">
        <f t="shared" si="59"/>
        <v>15834116.276736367</v>
      </c>
      <c r="DM51"/>
    </row>
    <row r="52" spans="1:119" s="19" customFormat="1" ht="15.75">
      <c r="A52" s="26">
        <v>40</v>
      </c>
      <c r="B52" s="26" t="s">
        <v>43</v>
      </c>
      <c r="C52" s="34"/>
      <c r="D52" s="35">
        <v>660879.29</v>
      </c>
      <c r="E52" s="39">
        <v>5.9913810797334666</v>
      </c>
      <c r="F52" s="36">
        <v>738558.04</v>
      </c>
      <c r="G52" s="39">
        <v>21.248577018240407</v>
      </c>
      <c r="H52" s="36">
        <v>1399437.33</v>
      </c>
      <c r="I52" s="40">
        <v>9.647100432225999</v>
      </c>
      <c r="J52" s="244">
        <v>15013.519999999999</v>
      </c>
      <c r="K52" s="39">
        <v>4.0789738936237843E-2</v>
      </c>
      <c r="L52" s="36">
        <v>55857.45</v>
      </c>
      <c r="M52" s="39">
        <v>0.17207132691347984</v>
      </c>
      <c r="N52" s="36">
        <v>70870.97</v>
      </c>
      <c r="O52" s="40">
        <v>0.10231282725725398</v>
      </c>
      <c r="P52" s="116">
        <f t="shared" si="27"/>
        <v>675892.81</v>
      </c>
      <c r="Q52" s="117">
        <f t="shared" si="28"/>
        <v>794415.49</v>
      </c>
      <c r="R52" s="118">
        <f t="shared" si="29"/>
        <v>1470308.3</v>
      </c>
      <c r="S52" s="32"/>
      <c r="T52" s="35">
        <v>1337114.930045384</v>
      </c>
      <c r="U52" s="39">
        <v>6.782668550527724</v>
      </c>
      <c r="V52" s="36">
        <v>1112311.7711850768</v>
      </c>
      <c r="W52" s="39">
        <v>17.602933598966224</v>
      </c>
      <c r="X52" s="36">
        <v>2449426.7012304608</v>
      </c>
      <c r="Y52" s="40">
        <v>9.4090743960667034</v>
      </c>
      <c r="Z52" s="38">
        <v>6914506.3212710619</v>
      </c>
      <c r="AA52" s="39">
        <v>6.5374089602187633</v>
      </c>
      <c r="AB52" s="36">
        <v>3759888.5548799001</v>
      </c>
      <c r="AC52" s="39">
        <v>7.9040399142300064</v>
      </c>
      <c r="AD52" s="36">
        <v>10674394.876150962</v>
      </c>
      <c r="AE52" s="40">
        <v>6.9613727080139967</v>
      </c>
      <c r="AF52" s="116">
        <f t="shared" si="30"/>
        <v>8251621.2513164459</v>
      </c>
      <c r="AG52" s="117">
        <f t="shared" si="31"/>
        <v>4872200.3260649769</v>
      </c>
      <c r="AH52" s="118">
        <f t="shared" si="32"/>
        <v>13123821.577381423</v>
      </c>
      <c r="AI52" s="32"/>
      <c r="AJ52" s="35">
        <v>270762.14313269162</v>
      </c>
      <c r="AK52" s="39">
        <v>4.5012242636724951</v>
      </c>
      <c r="AL52" s="36">
        <v>324234.65789701219</v>
      </c>
      <c r="AM52" s="39">
        <v>11.2749820181873</v>
      </c>
      <c r="AN52" s="36">
        <v>594996.80102970381</v>
      </c>
      <c r="AO52" s="40">
        <v>6.6921246319840719</v>
      </c>
      <c r="AP52" s="38">
        <v>682200.06204520585</v>
      </c>
      <c r="AQ52" s="39">
        <v>4.0065075616522048</v>
      </c>
      <c r="AR52" s="36">
        <v>488638.04568635282</v>
      </c>
      <c r="AS52" s="39">
        <v>3.097684497482315</v>
      </c>
      <c r="AT52" s="36">
        <v>1170838.1077315586</v>
      </c>
      <c r="AU52" s="40">
        <v>3.5694542575104831</v>
      </c>
      <c r="AV52" s="116">
        <f t="shared" si="33"/>
        <v>952962.20517789747</v>
      </c>
      <c r="AW52" s="117">
        <f t="shared" si="34"/>
        <v>812872.70358336507</v>
      </c>
      <c r="AX52" s="118">
        <f t="shared" si="35"/>
        <v>1765834.9087612624</v>
      </c>
      <c r="AY52" s="32"/>
      <c r="AZ52" s="35">
        <v>1039319.0349481461</v>
      </c>
      <c r="BA52" s="39">
        <v>9.4098599814227804</v>
      </c>
      <c r="BB52" s="36">
        <v>856273.78606505773</v>
      </c>
      <c r="BC52" s="39">
        <v>23.568033305765102</v>
      </c>
      <c r="BD52" s="36">
        <v>1895592.8210132038</v>
      </c>
      <c r="BE52" s="40">
        <v>12.91434113864918</v>
      </c>
      <c r="BF52" s="38">
        <v>5148782.7317883223</v>
      </c>
      <c r="BG52" s="39">
        <v>8.2014542016319538</v>
      </c>
      <c r="BH52" s="36">
        <v>2758963.0996829737</v>
      </c>
      <c r="BI52" s="39">
        <v>8.2876632612885963</v>
      </c>
      <c r="BJ52" s="36">
        <v>7907745.831471296</v>
      </c>
      <c r="BK52" s="40">
        <v>8.2313275487398059</v>
      </c>
      <c r="BL52" s="116">
        <f t="shared" si="36"/>
        <v>6188101.7667364683</v>
      </c>
      <c r="BM52" s="117">
        <f t="shared" si="37"/>
        <v>3615236.8857480315</v>
      </c>
      <c r="BN52" s="118">
        <f t="shared" si="38"/>
        <v>9803338.6524844989</v>
      </c>
      <c r="BO52" s="32"/>
      <c r="BP52" s="38">
        <v>434264.90027312818</v>
      </c>
      <c r="BQ52" s="39">
        <v>4.3485195040617652</v>
      </c>
      <c r="BR52" s="36">
        <v>149877.32933474751</v>
      </c>
      <c r="BS52" s="39">
        <v>6.5554533234810615</v>
      </c>
      <c r="BT52" s="36">
        <v>584142.22960787569</v>
      </c>
      <c r="BU52" s="40">
        <v>4.7596492211058248</v>
      </c>
      <c r="BV52" s="38">
        <v>690335.32144422107</v>
      </c>
      <c r="BW52" s="39">
        <v>2.1059649830513152</v>
      </c>
      <c r="BX52" s="36">
        <v>1428729.7006339519</v>
      </c>
      <c r="BY52" s="39">
        <v>6.2512237942960551</v>
      </c>
      <c r="BZ52" s="36">
        <v>2119065.0220781732</v>
      </c>
      <c r="CA52" s="40">
        <v>3.8088566628288802</v>
      </c>
      <c r="CB52" s="116">
        <f t="shared" si="39"/>
        <v>1124600.2217173493</v>
      </c>
      <c r="CC52" s="117">
        <f t="shared" si="40"/>
        <v>1578607.0299686994</v>
      </c>
      <c r="CD52" s="118">
        <f t="shared" si="41"/>
        <v>2703207.2516860487</v>
      </c>
      <c r="CE52" s="32"/>
      <c r="CF52" s="38">
        <v>1157389.0999999898</v>
      </c>
      <c r="CG52" s="39">
        <v>9.3765826271528905</v>
      </c>
      <c r="CH52" s="36">
        <v>521210.15000002022</v>
      </c>
      <c r="CI52" s="39">
        <v>18.789795955154123</v>
      </c>
      <c r="CJ52" s="36">
        <v>1678599.25000001</v>
      </c>
      <c r="CK52" s="40">
        <v>11.103829718269862</v>
      </c>
      <c r="CL52" s="38">
        <v>5345976.7599993944</v>
      </c>
      <c r="CM52" s="39">
        <v>8.4397144440347791</v>
      </c>
      <c r="CN52" s="36">
        <v>2119543.390000124</v>
      </c>
      <c r="CO52" s="39">
        <v>6.2424702829747769</v>
      </c>
      <c r="CP52" s="36">
        <v>7465520.1499995179</v>
      </c>
      <c r="CQ52" s="40">
        <v>7.6729428130651067</v>
      </c>
      <c r="CR52" s="116">
        <f t="shared" si="42"/>
        <v>6503365.8599993847</v>
      </c>
      <c r="CS52" s="117">
        <f t="shared" si="43"/>
        <v>2640753.5400001444</v>
      </c>
      <c r="CT52" s="118">
        <f t="shared" si="44"/>
        <v>9144119.3999995291</v>
      </c>
      <c r="CU52" s="32"/>
      <c r="CV52" s="38">
        <f t="shared" si="45"/>
        <v>4899729.39839934</v>
      </c>
      <c r="CW52" s="39">
        <f t="shared" si="46"/>
        <v>6.9861999224336984</v>
      </c>
      <c r="CX52" s="39">
        <f t="shared" si="47"/>
        <v>3702465.7344819149</v>
      </c>
      <c r="CY52" s="39">
        <f t="shared" si="48"/>
        <v>17.330557927343989</v>
      </c>
      <c r="CZ52" s="36">
        <f t="shared" si="49"/>
        <v>8602195.132881254</v>
      </c>
      <c r="DA52" s="40">
        <f t="shared" si="50"/>
        <v>9.4014911035203461</v>
      </c>
      <c r="DB52" s="38">
        <f t="shared" si="51"/>
        <v>18796814.716548204</v>
      </c>
      <c r="DC52" s="39">
        <f t="shared" si="52"/>
        <v>5.9015815831126526</v>
      </c>
      <c r="DD52" s="36">
        <f t="shared" si="53"/>
        <v>10611620.240883302</v>
      </c>
      <c r="DE52" s="39">
        <f t="shared" si="54"/>
        <v>5.7081152276272027</v>
      </c>
      <c r="DF52" s="36">
        <f t="shared" si="55"/>
        <v>29408434.957431506</v>
      </c>
      <c r="DG52" s="40">
        <f t="shared" si="56"/>
        <v>5.8302779327861662</v>
      </c>
      <c r="DH52" s="152"/>
      <c r="DI52" s="161" t="s">
        <v>43</v>
      </c>
      <c r="DJ52" s="38">
        <f t="shared" si="57"/>
        <v>8602195.132881254</v>
      </c>
      <c r="DK52" s="36">
        <f t="shared" si="58"/>
        <v>29408434.957431506</v>
      </c>
      <c r="DL52" s="37">
        <f t="shared" si="59"/>
        <v>38010630.090312764</v>
      </c>
      <c r="DM52"/>
    </row>
    <row r="53" spans="1:119" s="19" customFormat="1" ht="15.75">
      <c r="A53" s="26">
        <v>41</v>
      </c>
      <c r="B53" s="26" t="s">
        <v>44</v>
      </c>
      <c r="C53" s="34"/>
      <c r="D53" s="35">
        <v>1153232.75</v>
      </c>
      <c r="E53" s="39">
        <v>10.454945378722632</v>
      </c>
      <c r="F53" s="36">
        <v>960039.8899999999</v>
      </c>
      <c r="G53" s="39">
        <v>27.620688474595774</v>
      </c>
      <c r="H53" s="36">
        <v>2113272.6399999997</v>
      </c>
      <c r="I53" s="40">
        <v>14.567964539544885</v>
      </c>
      <c r="J53" s="244">
        <v>1639118.1900000002</v>
      </c>
      <c r="K53" s="39">
        <v>4.4532663263337788</v>
      </c>
      <c r="L53" s="36">
        <v>3470171.79</v>
      </c>
      <c r="M53" s="39">
        <v>10.690016542520748</v>
      </c>
      <c r="N53" s="36">
        <v>5109289.9800000004</v>
      </c>
      <c r="O53" s="40">
        <v>7.3760229771224903</v>
      </c>
      <c r="P53" s="116">
        <f t="shared" si="27"/>
        <v>2792350.9400000004</v>
      </c>
      <c r="Q53" s="117">
        <f t="shared" si="28"/>
        <v>4430211.68</v>
      </c>
      <c r="R53" s="118">
        <f t="shared" si="29"/>
        <v>7222562.6200000001</v>
      </c>
      <c r="S53" s="32"/>
      <c r="T53" s="35">
        <v>2329525.2897217264</v>
      </c>
      <c r="U53" s="39">
        <v>11.816783707379773</v>
      </c>
      <c r="V53" s="36">
        <v>1804801.6164240893</v>
      </c>
      <c r="W53" s="39">
        <v>28.561958828658298</v>
      </c>
      <c r="X53" s="36">
        <v>4134326.9061458157</v>
      </c>
      <c r="Y53" s="40">
        <v>15.881344568524909</v>
      </c>
      <c r="Z53" s="38">
        <v>5380344.2403578041</v>
      </c>
      <c r="AA53" s="39">
        <v>5.0869156830144799</v>
      </c>
      <c r="AB53" s="36">
        <v>5228707.4193492252</v>
      </c>
      <c r="AC53" s="39">
        <v>10.991791788277341</v>
      </c>
      <c r="AD53" s="36">
        <v>10609051.659707028</v>
      </c>
      <c r="AE53" s="40">
        <v>6.9187587248435829</v>
      </c>
      <c r="AF53" s="116">
        <f t="shared" si="30"/>
        <v>7709869.5300795306</v>
      </c>
      <c r="AG53" s="117">
        <f t="shared" si="31"/>
        <v>7033509.0357733145</v>
      </c>
      <c r="AH53" s="118">
        <f t="shared" si="32"/>
        <v>14743378.565852845</v>
      </c>
      <c r="AI53" s="32"/>
      <c r="AJ53" s="35">
        <v>441837.12645372737</v>
      </c>
      <c r="AK53" s="39">
        <v>7.3452217919925422</v>
      </c>
      <c r="AL53" s="36">
        <v>615805.60077113134</v>
      </c>
      <c r="AM53" s="39">
        <v>21.414111373617949</v>
      </c>
      <c r="AN53" s="36">
        <v>1057642.7272248587</v>
      </c>
      <c r="AO53" s="40">
        <v>11.895655463107172</v>
      </c>
      <c r="AP53" s="38">
        <v>797086.32098530955</v>
      </c>
      <c r="AQ53" s="39">
        <v>4.6812255670911389</v>
      </c>
      <c r="AR53" s="36">
        <v>1178775.4725431551</v>
      </c>
      <c r="AS53" s="39">
        <v>7.4727593144745255</v>
      </c>
      <c r="AT53" s="36">
        <v>1975861.7935284646</v>
      </c>
      <c r="AU53" s="40">
        <v>6.0236750449016654</v>
      </c>
      <c r="AV53" s="116">
        <f t="shared" si="33"/>
        <v>1238923.4474390368</v>
      </c>
      <c r="AW53" s="117">
        <f t="shared" si="34"/>
        <v>1794581.0733142863</v>
      </c>
      <c r="AX53" s="118">
        <f t="shared" si="35"/>
        <v>3033504.5207533231</v>
      </c>
      <c r="AY53" s="32"/>
      <c r="AZ53" s="35">
        <v>1612453.3708832727</v>
      </c>
      <c r="BA53" s="39">
        <v>14.598944055077164</v>
      </c>
      <c r="BB53" s="36">
        <v>998865.78565962682</v>
      </c>
      <c r="BC53" s="39">
        <v>27.4927277788073</v>
      </c>
      <c r="BD53" s="36">
        <v>2611319.1565428996</v>
      </c>
      <c r="BE53" s="40">
        <v>17.790459024559549</v>
      </c>
      <c r="BF53" s="38">
        <v>3168637.6391777555</v>
      </c>
      <c r="BG53" s="39">
        <v>5.0472971638205761</v>
      </c>
      <c r="BH53" s="36">
        <v>3934990.3567348798</v>
      </c>
      <c r="BI53" s="39">
        <v>11.820337508966295</v>
      </c>
      <c r="BJ53" s="36">
        <v>7103627.9959126357</v>
      </c>
      <c r="BK53" s="40">
        <v>7.3943055410363145</v>
      </c>
      <c r="BL53" s="116">
        <f t="shared" si="36"/>
        <v>4781091.0100610284</v>
      </c>
      <c r="BM53" s="117">
        <f t="shared" si="37"/>
        <v>4933856.1423945064</v>
      </c>
      <c r="BN53" s="118">
        <f t="shared" si="38"/>
        <v>9714947.1524555348</v>
      </c>
      <c r="BO53" s="32"/>
      <c r="BP53" s="38">
        <v>460934.59388329543</v>
      </c>
      <c r="BQ53" s="39">
        <v>4.6155769677394023</v>
      </c>
      <c r="BR53" s="36">
        <v>774468.73592703324</v>
      </c>
      <c r="BS53" s="39">
        <v>33.874326900539444</v>
      </c>
      <c r="BT53" s="36">
        <v>1235403.3298103288</v>
      </c>
      <c r="BU53" s="40">
        <v>10.066189702515553</v>
      </c>
      <c r="BV53" s="38">
        <v>2318283.4213985531</v>
      </c>
      <c r="BW53" s="39">
        <v>7.0722496076832</v>
      </c>
      <c r="BX53" s="36">
        <v>3377655.6260994365</v>
      </c>
      <c r="BY53" s="39">
        <v>14.778499536645651</v>
      </c>
      <c r="BZ53" s="36">
        <v>5695939.0474979896</v>
      </c>
      <c r="CA53" s="40">
        <v>10.238013069959287</v>
      </c>
      <c r="CB53" s="116">
        <f t="shared" si="39"/>
        <v>2779218.0152818486</v>
      </c>
      <c r="CC53" s="117">
        <f t="shared" si="40"/>
        <v>4152124.3620264698</v>
      </c>
      <c r="CD53" s="118">
        <f t="shared" si="41"/>
        <v>6931342.3773083184</v>
      </c>
      <c r="CE53" s="32"/>
      <c r="CF53" s="38">
        <v>2668793.8799999431</v>
      </c>
      <c r="CG53" s="39">
        <v>21.621221705526381</v>
      </c>
      <c r="CH53" s="36">
        <v>1279175.2499999807</v>
      </c>
      <c r="CI53" s="39">
        <v>46.114685100399463</v>
      </c>
      <c r="CJ53" s="36">
        <v>3947969.1299999235</v>
      </c>
      <c r="CK53" s="40">
        <v>26.115570439165218</v>
      </c>
      <c r="CL53" s="38">
        <v>5034484.3499999028</v>
      </c>
      <c r="CM53" s="39">
        <v>7.9479601566704234</v>
      </c>
      <c r="CN53" s="36">
        <v>5421889.8899998693</v>
      </c>
      <c r="CO53" s="39">
        <v>15.968527313745433</v>
      </c>
      <c r="CP53" s="36">
        <v>10456374.239999771</v>
      </c>
      <c r="CQ53" s="40">
        <v>10.746895053994402</v>
      </c>
      <c r="CR53" s="116">
        <f t="shared" si="42"/>
        <v>7703278.2299998458</v>
      </c>
      <c r="CS53" s="117">
        <f t="shared" si="43"/>
        <v>6701065.1399998497</v>
      </c>
      <c r="CT53" s="118">
        <f t="shared" si="44"/>
        <v>14404343.369999696</v>
      </c>
      <c r="CU53" s="32"/>
      <c r="CV53" s="38">
        <f t="shared" si="45"/>
        <v>8666777.0109419655</v>
      </c>
      <c r="CW53" s="39">
        <f t="shared" si="46"/>
        <v>12.35738383866115</v>
      </c>
      <c r="CX53" s="39">
        <f t="shared" si="47"/>
        <v>6433156.8787818607</v>
      </c>
      <c r="CY53" s="39">
        <f t="shared" si="48"/>
        <v>30.112418571517523</v>
      </c>
      <c r="CZ53" s="36">
        <f t="shared" si="49"/>
        <v>15099933.889723826</v>
      </c>
      <c r="DA53" s="40">
        <f t="shared" si="50"/>
        <v>16.502984637647327</v>
      </c>
      <c r="DB53" s="38">
        <f t="shared" si="51"/>
        <v>18337954.161919326</v>
      </c>
      <c r="DC53" s="39">
        <f t="shared" si="52"/>
        <v>5.7575144611427476</v>
      </c>
      <c r="DD53" s="36">
        <f t="shared" si="53"/>
        <v>22612190.554726567</v>
      </c>
      <c r="DE53" s="39">
        <f t="shared" si="54"/>
        <v>12.163363021432323</v>
      </c>
      <c r="DF53" s="36">
        <f t="shared" si="55"/>
        <v>40950144.716645896</v>
      </c>
      <c r="DG53" s="40">
        <f t="shared" si="56"/>
        <v>8.1184437536866714</v>
      </c>
      <c r="DH53" s="152"/>
      <c r="DI53" s="161" t="s">
        <v>44</v>
      </c>
      <c r="DJ53" s="38">
        <f t="shared" si="57"/>
        <v>15099933.889723826</v>
      </c>
      <c r="DK53" s="36">
        <f t="shared" si="58"/>
        <v>40950144.716645896</v>
      </c>
      <c r="DL53" s="37">
        <f t="shared" si="59"/>
        <v>56050078.606369719</v>
      </c>
      <c r="DM53"/>
    </row>
    <row r="54" spans="1:119" s="19" customFormat="1" ht="15.75">
      <c r="A54" s="26">
        <v>42</v>
      </c>
      <c r="B54" s="26" t="s">
        <v>45</v>
      </c>
      <c r="C54" s="34"/>
      <c r="D54" s="35">
        <v>6510372.7028959999</v>
      </c>
      <c r="E54" s="39">
        <v>59.021555712760076</v>
      </c>
      <c r="F54" s="36">
        <v>4647922.1049719993</v>
      </c>
      <c r="G54" s="39">
        <v>133.72236909407903</v>
      </c>
      <c r="H54" s="36">
        <v>11158294.807868</v>
      </c>
      <c r="I54" s="40">
        <v>76.920336735542492</v>
      </c>
      <c r="J54" s="244">
        <v>15921869.469700001</v>
      </c>
      <c r="K54" s="39">
        <v>43.257603749548323</v>
      </c>
      <c r="L54" s="36">
        <v>16938241.068255991</v>
      </c>
      <c r="M54" s="39">
        <v>52.178995213623367</v>
      </c>
      <c r="N54" s="36">
        <v>32860110.537955992</v>
      </c>
      <c r="O54" s="40">
        <v>47.438476051959817</v>
      </c>
      <c r="P54" s="116">
        <f t="shared" si="27"/>
        <v>22432242.172596</v>
      </c>
      <c r="Q54" s="117">
        <f t="shared" si="28"/>
        <v>21586163.173227988</v>
      </c>
      <c r="R54" s="118">
        <f t="shared" si="29"/>
        <v>44018405.345823988</v>
      </c>
      <c r="S54" s="32"/>
      <c r="T54" s="35">
        <v>8819331.4458623864</v>
      </c>
      <c r="U54" s="39">
        <v>44.737068362927232</v>
      </c>
      <c r="V54" s="36">
        <v>6448233.3022354618</v>
      </c>
      <c r="W54" s="39">
        <v>102.04676925153844</v>
      </c>
      <c r="X54" s="36">
        <v>15267564.748097848</v>
      </c>
      <c r="Y54" s="40">
        <v>58.647867474235568</v>
      </c>
      <c r="Z54" s="38">
        <v>30767809.349595565</v>
      </c>
      <c r="AA54" s="39">
        <v>29.089821193680493</v>
      </c>
      <c r="AB54" s="36">
        <v>16424792.952549882</v>
      </c>
      <c r="AC54" s="39">
        <v>34.528209329881271</v>
      </c>
      <c r="AD54" s="36">
        <v>47192602.302145451</v>
      </c>
      <c r="AE54" s="40">
        <v>30.776947779992142</v>
      </c>
      <c r="AF54" s="116">
        <f t="shared" si="30"/>
        <v>39587140.795457952</v>
      </c>
      <c r="AG54" s="117">
        <f t="shared" si="31"/>
        <v>22873026.254785344</v>
      </c>
      <c r="AH54" s="118">
        <f t="shared" si="32"/>
        <v>62460167.050243296</v>
      </c>
      <c r="AI54" s="32"/>
      <c r="AJ54" s="35">
        <v>1766540.0602213615</v>
      </c>
      <c r="AK54" s="39">
        <v>29.367447346289651</v>
      </c>
      <c r="AL54" s="36">
        <v>2043347.6060706587</v>
      </c>
      <c r="AM54" s="39">
        <v>71.055659702703991</v>
      </c>
      <c r="AN54" s="36">
        <v>3809887.6662920201</v>
      </c>
      <c r="AO54" s="40">
        <v>42.851059119244404</v>
      </c>
      <c r="AP54" s="38">
        <v>4435835.1995205861</v>
      </c>
      <c r="AQ54" s="39">
        <v>26.051312888834907</v>
      </c>
      <c r="AR54" s="36">
        <v>3447361.1259867144</v>
      </c>
      <c r="AS54" s="39">
        <v>21.854289103077249</v>
      </c>
      <c r="AT54" s="36">
        <v>7883196.3255073</v>
      </c>
      <c r="AU54" s="40">
        <v>24.032962799093031</v>
      </c>
      <c r="AV54" s="116">
        <f t="shared" si="33"/>
        <v>6202375.2597419471</v>
      </c>
      <c r="AW54" s="117">
        <f t="shared" si="34"/>
        <v>5490708.732057373</v>
      </c>
      <c r="AX54" s="118">
        <f t="shared" si="35"/>
        <v>11693083.991799321</v>
      </c>
      <c r="AY54" s="32"/>
      <c r="AZ54" s="35">
        <v>5876294.3370486265</v>
      </c>
      <c r="BA54" s="39">
        <v>53.203208121762124</v>
      </c>
      <c r="BB54" s="36">
        <v>3099084.9626643332</v>
      </c>
      <c r="BC54" s="39">
        <v>85.299046643849309</v>
      </c>
      <c r="BD54" s="36">
        <v>8975379.2997129597</v>
      </c>
      <c r="BE54" s="40">
        <v>61.147683637727788</v>
      </c>
      <c r="BF54" s="38">
        <v>20291410.460005499</v>
      </c>
      <c r="BG54" s="39">
        <v>32.322022940837606</v>
      </c>
      <c r="BH54" s="36">
        <v>11659286.759348664</v>
      </c>
      <c r="BI54" s="39">
        <v>35.023390685937713</v>
      </c>
      <c r="BJ54" s="36">
        <v>31950697.219354164</v>
      </c>
      <c r="BK54" s="40">
        <v>33.258106649867088</v>
      </c>
      <c r="BL54" s="116">
        <f t="shared" si="36"/>
        <v>26167704.797054127</v>
      </c>
      <c r="BM54" s="117">
        <f t="shared" si="37"/>
        <v>14758371.722012997</v>
      </c>
      <c r="BN54" s="118">
        <f t="shared" si="38"/>
        <v>40926076.519067124</v>
      </c>
      <c r="BO54" s="32"/>
      <c r="BP54" s="38">
        <v>1508383.9054769878</v>
      </c>
      <c r="BQ54" s="39">
        <v>15.104229764952564</v>
      </c>
      <c r="BR54" s="36">
        <v>1779145.5414675837</v>
      </c>
      <c r="BS54" s="39">
        <v>77.817676659562778</v>
      </c>
      <c r="BT54" s="36">
        <v>3287529.4469445716</v>
      </c>
      <c r="BU54" s="40">
        <v>26.787118236625478</v>
      </c>
      <c r="BV54" s="38">
        <v>9365842.1513335817</v>
      </c>
      <c r="BW54" s="39">
        <v>28.571818643482555</v>
      </c>
      <c r="BX54" s="36">
        <v>8323571.442626534</v>
      </c>
      <c r="BY54" s="39">
        <v>36.418720652746572</v>
      </c>
      <c r="BZ54" s="36">
        <v>17689413.593960114</v>
      </c>
      <c r="CA54" s="40">
        <v>31.79536263725144</v>
      </c>
      <c r="CB54" s="116">
        <f t="shared" si="39"/>
        <v>10874226.056810569</v>
      </c>
      <c r="CC54" s="117">
        <f t="shared" si="40"/>
        <v>10102716.984094117</v>
      </c>
      <c r="CD54" s="118">
        <f t="shared" si="41"/>
        <v>20976943.040904686</v>
      </c>
      <c r="CE54" s="32"/>
      <c r="CF54" s="38">
        <v>5236955.9599990761</v>
      </c>
      <c r="CG54" s="39">
        <v>42.427175332558903</v>
      </c>
      <c r="CH54" s="36">
        <v>2212662.7499998678</v>
      </c>
      <c r="CI54" s="39">
        <v>79.767214030782213</v>
      </c>
      <c r="CJ54" s="36">
        <v>7449618.7099989438</v>
      </c>
      <c r="CK54" s="40">
        <v>49.278764792647785</v>
      </c>
      <c r="CL54" s="38">
        <v>16545686.999996092</v>
      </c>
      <c r="CM54" s="39">
        <v>26.120740854167373</v>
      </c>
      <c r="CN54" s="36">
        <v>8830920.6600009315</v>
      </c>
      <c r="CO54" s="39">
        <v>26.008790408089073</v>
      </c>
      <c r="CP54" s="36">
        <v>25376607.659997024</v>
      </c>
      <c r="CQ54" s="40">
        <v>26.081673540826177</v>
      </c>
      <c r="CR54" s="116">
        <f t="shared" si="42"/>
        <v>21782642.959995169</v>
      </c>
      <c r="CS54" s="117">
        <f t="shared" si="43"/>
        <v>11043583.410000799</v>
      </c>
      <c r="CT54" s="118">
        <f t="shared" si="44"/>
        <v>32826226.369995967</v>
      </c>
      <c r="CU54" s="32"/>
      <c r="CV54" s="38">
        <f t="shared" si="45"/>
        <v>29717878.41150444</v>
      </c>
      <c r="CW54" s="39">
        <f t="shared" si="46"/>
        <v>42.372756324292276</v>
      </c>
      <c r="CX54" s="39">
        <f t="shared" si="47"/>
        <v>20230396.267409906</v>
      </c>
      <c r="CY54" s="39">
        <f t="shared" si="48"/>
        <v>94.694746568540737</v>
      </c>
      <c r="CZ54" s="36">
        <f t="shared" si="49"/>
        <v>49948274.678914346</v>
      </c>
      <c r="DA54" s="40">
        <f t="shared" si="50"/>
        <v>54.589352226507565</v>
      </c>
      <c r="DB54" s="38">
        <f t="shared" si="51"/>
        <v>97328453.630151346</v>
      </c>
      <c r="DC54" s="39">
        <f t="shared" si="52"/>
        <v>30.557933251895921</v>
      </c>
      <c r="DD54" s="36">
        <f t="shared" si="53"/>
        <v>65624174.008768722</v>
      </c>
      <c r="DE54" s="39">
        <f t="shared" si="54"/>
        <v>35.300014366960561</v>
      </c>
      <c r="DF54" s="36">
        <f t="shared" si="55"/>
        <v>162952627.63892007</v>
      </c>
      <c r="DG54" s="40">
        <f t="shared" si="56"/>
        <v>32.305667077759168</v>
      </c>
      <c r="DH54" s="152"/>
      <c r="DI54" s="161" t="s">
        <v>45</v>
      </c>
      <c r="DJ54" s="38">
        <f t="shared" si="57"/>
        <v>49948274.678914346</v>
      </c>
      <c r="DK54" s="36">
        <f t="shared" si="58"/>
        <v>162952627.63892007</v>
      </c>
      <c r="DL54" s="37">
        <f t="shared" si="59"/>
        <v>212900902.31783441</v>
      </c>
      <c r="DM54"/>
    </row>
    <row r="55" spans="1:119" s="19" customFormat="1" ht="15.75">
      <c r="A55" s="26">
        <v>43</v>
      </c>
      <c r="B55" s="26" t="s">
        <v>179</v>
      </c>
      <c r="C55" s="34"/>
      <c r="D55" s="35">
        <v>7111257.5999999996</v>
      </c>
      <c r="E55" s="39">
        <v>64.469041294592259</v>
      </c>
      <c r="F55" s="36">
        <v>61700.29</v>
      </c>
      <c r="G55" s="39">
        <v>1.7751392485183268</v>
      </c>
      <c r="H55" s="36">
        <v>7172957.8899999997</v>
      </c>
      <c r="I55" s="40">
        <v>49.447191151430758</v>
      </c>
      <c r="J55" s="244">
        <v>1124523.46</v>
      </c>
      <c r="K55" s="39">
        <v>3.0551808210915827</v>
      </c>
      <c r="L55" s="36">
        <v>1590.9099999999999</v>
      </c>
      <c r="M55" s="39">
        <v>4.9008680972712536E-3</v>
      </c>
      <c r="N55" s="36">
        <v>1126114.3699999999</v>
      </c>
      <c r="O55" s="40">
        <v>1.6257142382800938</v>
      </c>
      <c r="P55" s="116">
        <f t="shared" si="27"/>
        <v>8235781.0599999996</v>
      </c>
      <c r="Q55" s="117">
        <f t="shared" si="28"/>
        <v>63291.199999999997</v>
      </c>
      <c r="R55" s="118">
        <f t="shared" si="29"/>
        <v>8299072.2599999998</v>
      </c>
      <c r="S55" s="32"/>
      <c r="T55" s="35">
        <v>37627481.019964293</v>
      </c>
      <c r="U55" s="39">
        <v>190.86970492583478</v>
      </c>
      <c r="V55" s="36">
        <v>266547.82143047266</v>
      </c>
      <c r="W55" s="39">
        <v>4.2182630114493449</v>
      </c>
      <c r="X55" s="36">
        <v>37894028.841394767</v>
      </c>
      <c r="Y55" s="40">
        <v>145.56375022623467</v>
      </c>
      <c r="Z55" s="38">
        <v>3483318.3024355099</v>
      </c>
      <c r="AA55" s="39">
        <v>3.2933481037659771</v>
      </c>
      <c r="AB55" s="36">
        <v>2340.1265205901873</v>
      </c>
      <c r="AC55" s="39">
        <v>4.9194153372143891E-3</v>
      </c>
      <c r="AD55" s="36">
        <v>3485658.4289561003</v>
      </c>
      <c r="AE55" s="40">
        <v>2.273193725576653</v>
      </c>
      <c r="AF55" s="116">
        <f t="shared" si="30"/>
        <v>41110799.322399803</v>
      </c>
      <c r="AG55" s="117">
        <f t="shared" si="31"/>
        <v>268887.94795106282</v>
      </c>
      <c r="AH55" s="118">
        <f t="shared" si="32"/>
        <v>41379687.270350866</v>
      </c>
      <c r="AI55" s="32"/>
      <c r="AJ55" s="35">
        <v>574403.85798559384</v>
      </c>
      <c r="AK55" s="39">
        <v>9.5490475618106139</v>
      </c>
      <c r="AL55" s="36">
        <v>5659.794509979447</v>
      </c>
      <c r="AM55" s="39">
        <v>0.19681449768680484</v>
      </c>
      <c r="AN55" s="36">
        <v>0</v>
      </c>
      <c r="AO55" s="39">
        <v>0</v>
      </c>
      <c r="AP55" s="38">
        <v>164351.80734763271</v>
      </c>
      <c r="AQ55" s="39">
        <v>0.96522529906463572</v>
      </c>
      <c r="AR55" s="36">
        <v>80.940199315440623</v>
      </c>
      <c r="AS55" s="39">
        <v>5.1311436523611583E-4</v>
      </c>
      <c r="AT55" s="36">
        <v>0</v>
      </c>
      <c r="AU55" s="40">
        <v>0</v>
      </c>
      <c r="AV55" s="116">
        <f t="shared" si="33"/>
        <v>738755.66533322656</v>
      </c>
      <c r="AW55" s="117">
        <f t="shared" si="34"/>
        <v>5740.7347092948876</v>
      </c>
      <c r="AX55" s="118">
        <f t="shared" si="35"/>
        <v>744496.40004252142</v>
      </c>
      <c r="AY55" s="32"/>
      <c r="AZ55" s="35">
        <v>12276066.7249048</v>
      </c>
      <c r="BA55" s="39">
        <v>111.14591874065006</v>
      </c>
      <c r="BB55" s="36">
        <v>142652.60098477578</v>
      </c>
      <c r="BC55" s="39">
        <v>3.9263624624236426</v>
      </c>
      <c r="BD55" s="36">
        <v>12418719.325889576</v>
      </c>
      <c r="BE55" s="40">
        <v>84.606554794794846</v>
      </c>
      <c r="BF55" s="38">
        <v>1316371.163595326</v>
      </c>
      <c r="BG55" s="39">
        <v>2.0968369366066084</v>
      </c>
      <c r="BH55" s="36">
        <v>5017.6328691689732</v>
      </c>
      <c r="BI55" s="39">
        <v>1.5072492848209593E-2</v>
      </c>
      <c r="BJ55" s="36">
        <v>1321388.7964644949</v>
      </c>
      <c r="BK55" s="40">
        <v>1.3754594842498404</v>
      </c>
      <c r="BL55" s="116">
        <f t="shared" si="36"/>
        <v>13592437.888500126</v>
      </c>
      <c r="BM55" s="117">
        <f t="shared" si="37"/>
        <v>147670.23385394475</v>
      </c>
      <c r="BN55" s="118">
        <f t="shared" si="38"/>
        <v>13740108.122354072</v>
      </c>
      <c r="BO55" s="32"/>
      <c r="BP55" s="38">
        <v>1412489.1364374892</v>
      </c>
      <c r="BQ55" s="39">
        <v>14.143985745130818</v>
      </c>
      <c r="BR55" s="36">
        <v>49062.270446210809</v>
      </c>
      <c r="BS55" s="39">
        <v>2.1459244388842587</v>
      </c>
      <c r="BT55" s="36">
        <v>1461551.4068837001</v>
      </c>
      <c r="BU55" s="40">
        <v>11.908866818360114</v>
      </c>
      <c r="BV55" s="38">
        <v>1429885.1184657812</v>
      </c>
      <c r="BW55" s="39">
        <v>4.3620656451061048</v>
      </c>
      <c r="BX55" s="36">
        <v>2088.9950616034876</v>
      </c>
      <c r="BY55" s="39">
        <v>9.1401303055912327E-3</v>
      </c>
      <c r="BZ55" s="36">
        <v>1431974.1135273846</v>
      </c>
      <c r="CA55" s="40">
        <v>2.573863513616172</v>
      </c>
      <c r="CB55" s="116">
        <f t="shared" si="39"/>
        <v>2842374.2549032704</v>
      </c>
      <c r="CC55" s="117">
        <f t="shared" si="40"/>
        <v>51151.2655078143</v>
      </c>
      <c r="CD55" s="118">
        <f t="shared" si="41"/>
        <v>2893525.5204110849</v>
      </c>
      <c r="CE55" s="32"/>
      <c r="CF55" s="38">
        <v>5266455.5000000438</v>
      </c>
      <c r="CG55" s="39">
        <v>42.666165724193043</v>
      </c>
      <c r="CH55" s="36">
        <v>2442.4199999999996</v>
      </c>
      <c r="CI55" s="39">
        <v>8.8050037852842558E-2</v>
      </c>
      <c r="CJ55" s="36">
        <v>5268897.9200000437</v>
      </c>
      <c r="CK55" s="40">
        <v>34.853432292803895</v>
      </c>
      <c r="CL55" s="38">
        <v>1119441.079999988</v>
      </c>
      <c r="CM55" s="39">
        <v>1.7672660163458813</v>
      </c>
      <c r="CN55" s="36">
        <v>10062.040000000003</v>
      </c>
      <c r="CO55" s="39">
        <v>2.963467791338769E-2</v>
      </c>
      <c r="CP55" s="36">
        <v>1129503.119999988</v>
      </c>
      <c r="CQ55" s="40">
        <v>1.1608853332127276</v>
      </c>
      <c r="CR55" s="116">
        <f t="shared" si="42"/>
        <v>6385896.5800000317</v>
      </c>
      <c r="CS55" s="117">
        <f t="shared" si="43"/>
        <v>12504.460000000003</v>
      </c>
      <c r="CT55" s="118">
        <f t="shared" si="44"/>
        <v>6398401.0400000317</v>
      </c>
      <c r="CU55" s="32"/>
      <c r="CV55" s="38">
        <f t="shared" si="45"/>
        <v>64268153.839292221</v>
      </c>
      <c r="CW55" s="39">
        <f t="shared" si="46"/>
        <v>91.635707782902855</v>
      </c>
      <c r="CX55" s="39">
        <f t="shared" si="47"/>
        <v>528065.19737143873</v>
      </c>
      <c r="CY55" s="39">
        <f t="shared" si="48"/>
        <v>2.4717756081382465</v>
      </c>
      <c r="CZ55" s="36">
        <f t="shared" si="49"/>
        <v>64796219.036663659</v>
      </c>
      <c r="DA55" s="40">
        <f t="shared" si="50"/>
        <v>70.816933050774395</v>
      </c>
      <c r="DB55" s="38">
        <f t="shared" si="51"/>
        <v>8637890.9318442382</v>
      </c>
      <c r="DC55" s="39">
        <f t="shared" si="52"/>
        <v>2.7120136474734089</v>
      </c>
      <c r="DD55" s="36">
        <f t="shared" si="53"/>
        <v>21180.644650678092</v>
      </c>
      <c r="DE55" s="39">
        <f t="shared" si="54"/>
        <v>1.1393317657156616E-2</v>
      </c>
      <c r="DF55" s="36">
        <f t="shared" si="55"/>
        <v>8659071.5764949154</v>
      </c>
      <c r="DG55" s="40">
        <f t="shared" si="56"/>
        <v>1.7166773411754346</v>
      </c>
      <c r="DH55" s="152"/>
      <c r="DI55" s="161" t="s">
        <v>179</v>
      </c>
      <c r="DJ55" s="38">
        <f t="shared" si="57"/>
        <v>64796219.036663659</v>
      </c>
      <c r="DK55" s="36">
        <f t="shared" si="58"/>
        <v>8659071.5764949154</v>
      </c>
      <c r="DL55" s="37">
        <f t="shared" si="59"/>
        <v>73455290.613158569</v>
      </c>
      <c r="DM55"/>
    </row>
    <row r="56" spans="1:119" s="19" customFormat="1" ht="15.75">
      <c r="A56" s="26">
        <v>44</v>
      </c>
      <c r="B56" s="26" t="s">
        <v>46</v>
      </c>
      <c r="C56" s="34"/>
      <c r="D56" s="35">
        <v>4935911.2600000007</v>
      </c>
      <c r="E56" s="39">
        <v>44.747846969765654</v>
      </c>
      <c r="F56" s="36">
        <v>2850119.02</v>
      </c>
      <c r="G56" s="39">
        <v>81.998936072271135</v>
      </c>
      <c r="H56" s="36">
        <v>7786030.2800000012</v>
      </c>
      <c r="I56" s="40">
        <v>53.673440367288705</v>
      </c>
      <c r="J56" s="244">
        <v>10571532.439999999</v>
      </c>
      <c r="K56" s="39">
        <v>28.721448959575731</v>
      </c>
      <c r="L56" s="36">
        <v>9699762.9199999999</v>
      </c>
      <c r="M56" s="39">
        <v>29.880545502713957</v>
      </c>
      <c r="N56" s="36">
        <v>20271295.359999999</v>
      </c>
      <c r="O56" s="40">
        <v>29.26464165014891</v>
      </c>
      <c r="P56" s="116">
        <f t="shared" si="27"/>
        <v>15507443.699999999</v>
      </c>
      <c r="Q56" s="117">
        <f t="shared" si="28"/>
        <v>12549881.939999999</v>
      </c>
      <c r="R56" s="118">
        <f t="shared" si="29"/>
        <v>28057325.640000001</v>
      </c>
      <c r="S56" s="32"/>
      <c r="T56" s="35">
        <v>13455276.447812915</v>
      </c>
      <c r="U56" s="39">
        <v>68.253430090814589</v>
      </c>
      <c r="V56" s="36">
        <v>3685751.3492678199</v>
      </c>
      <c r="W56" s="39">
        <v>58.329002662928993</v>
      </c>
      <c r="X56" s="36">
        <v>17141027.797080733</v>
      </c>
      <c r="Y56" s="40">
        <v>65.844471151866244</v>
      </c>
      <c r="Z56" s="38">
        <v>21709328.707688898</v>
      </c>
      <c r="AA56" s="39">
        <v>20.525364128655653</v>
      </c>
      <c r="AB56" s="36">
        <v>6431884.6274338029</v>
      </c>
      <c r="AC56" s="39">
        <v>13.521111617251925</v>
      </c>
      <c r="AD56" s="36">
        <v>28141213.335122701</v>
      </c>
      <c r="AE56" s="40">
        <v>18.352466510229199</v>
      </c>
      <c r="AF56" s="116">
        <f t="shared" si="30"/>
        <v>35164605.155501813</v>
      </c>
      <c r="AG56" s="117">
        <f t="shared" si="31"/>
        <v>10117635.976701623</v>
      </c>
      <c r="AH56" s="118">
        <f t="shared" si="32"/>
        <v>45282241.132203437</v>
      </c>
      <c r="AI56" s="32"/>
      <c r="AJ56" s="35">
        <v>1947939.5719347007</v>
      </c>
      <c r="AK56" s="39">
        <v>32.383082671432859</v>
      </c>
      <c r="AL56" s="36">
        <v>2000446.3062548367</v>
      </c>
      <c r="AM56" s="39">
        <v>69.563803813152859</v>
      </c>
      <c r="AN56" s="36">
        <v>3948385.8781895377</v>
      </c>
      <c r="AO56" s="40">
        <v>44.40879404104755</v>
      </c>
      <c r="AP56" s="38">
        <v>3241210.6676861886</v>
      </c>
      <c r="AQ56" s="39">
        <v>19.035376528787232</v>
      </c>
      <c r="AR56" s="36">
        <v>2823441.1839628466</v>
      </c>
      <c r="AS56" s="39">
        <v>17.898995099388539</v>
      </c>
      <c r="AT56" s="36">
        <v>6064651.8516490348</v>
      </c>
      <c r="AU56" s="40">
        <v>18.488890333547861</v>
      </c>
      <c r="AV56" s="116">
        <f t="shared" si="33"/>
        <v>5189150.2396208895</v>
      </c>
      <c r="AW56" s="117">
        <f t="shared" si="34"/>
        <v>4823887.4902176838</v>
      </c>
      <c r="AX56" s="118">
        <f t="shared" si="35"/>
        <v>10013037.729838572</v>
      </c>
      <c r="AY56" s="32"/>
      <c r="AZ56" s="35">
        <v>9469189.8350993823</v>
      </c>
      <c r="BA56" s="39">
        <v>85.73281878768114</v>
      </c>
      <c r="BB56" s="36">
        <v>3701827.0570765715</v>
      </c>
      <c r="BC56" s="39">
        <v>101.88888740164515</v>
      </c>
      <c r="BD56" s="36">
        <v>13171016.892175954</v>
      </c>
      <c r="BE56" s="40">
        <v>89.731826056164607</v>
      </c>
      <c r="BF56" s="38">
        <v>12776823.07954626</v>
      </c>
      <c r="BG56" s="39">
        <v>20.352097726379817</v>
      </c>
      <c r="BH56" s="36">
        <v>7276222.5614709267</v>
      </c>
      <c r="BI56" s="39">
        <v>21.857081890870912</v>
      </c>
      <c r="BJ56" s="36">
        <v>20053045.641017187</v>
      </c>
      <c r="BK56" s="40">
        <v>20.873608046950874</v>
      </c>
      <c r="BL56" s="116">
        <f t="shared" si="36"/>
        <v>22246012.914645642</v>
      </c>
      <c r="BM56" s="117">
        <f t="shared" si="37"/>
        <v>10978049.618547499</v>
      </c>
      <c r="BN56" s="118">
        <f t="shared" si="38"/>
        <v>33224062.533193141</v>
      </c>
      <c r="BO56" s="32"/>
      <c r="BP56" s="38">
        <v>439730.28321719356</v>
      </c>
      <c r="BQ56" s="39">
        <v>4.4032472159134191</v>
      </c>
      <c r="BR56" s="36">
        <v>1264852.1732956246</v>
      </c>
      <c r="BS56" s="39">
        <v>55.32310603576191</v>
      </c>
      <c r="BT56" s="36">
        <v>1704582.4565128181</v>
      </c>
      <c r="BU56" s="40">
        <v>13.889108080575078</v>
      </c>
      <c r="BV56" s="38">
        <v>5329774.6667266265</v>
      </c>
      <c r="BW56" s="39">
        <v>16.259227171222168</v>
      </c>
      <c r="BX56" s="36">
        <v>4499200.3627127837</v>
      </c>
      <c r="BY56" s="39">
        <v>19.685674869232315</v>
      </c>
      <c r="BZ56" s="36">
        <v>9828975.0294394102</v>
      </c>
      <c r="CA56" s="40">
        <v>17.666827888529941</v>
      </c>
      <c r="CB56" s="116">
        <f t="shared" si="39"/>
        <v>5769504.94994382</v>
      </c>
      <c r="CC56" s="117">
        <f t="shared" si="40"/>
        <v>5764052.5360084083</v>
      </c>
      <c r="CD56" s="118">
        <f t="shared" si="41"/>
        <v>11533557.485952228</v>
      </c>
      <c r="CE56" s="32"/>
      <c r="CF56" s="38">
        <v>5929150.7599989995</v>
      </c>
      <c r="CG56" s="39">
        <v>48.034988414853281</v>
      </c>
      <c r="CH56" s="36">
        <v>1208751.4900000072</v>
      </c>
      <c r="CI56" s="39">
        <v>43.575885576264724</v>
      </c>
      <c r="CJ56" s="36">
        <v>7137902.2499990072</v>
      </c>
      <c r="CK56" s="40">
        <v>47.216779782097383</v>
      </c>
      <c r="CL56" s="38">
        <v>9443407.4299997874</v>
      </c>
      <c r="CM56" s="39">
        <v>14.908344286906999</v>
      </c>
      <c r="CN56" s="36">
        <v>3991490.0800002231</v>
      </c>
      <c r="CO56" s="39">
        <v>11.755719805853349</v>
      </c>
      <c r="CP56" s="36">
        <v>13434897.510000011</v>
      </c>
      <c r="CQ56" s="40">
        <v>13.808173874345185</v>
      </c>
      <c r="CR56" s="116">
        <f t="shared" si="42"/>
        <v>15372558.189998787</v>
      </c>
      <c r="CS56" s="117">
        <f t="shared" si="43"/>
        <v>5200241.5700002303</v>
      </c>
      <c r="CT56" s="118">
        <f t="shared" si="44"/>
        <v>20572799.759999018</v>
      </c>
      <c r="CU56" s="32"/>
      <c r="CV56" s="38">
        <f t="shared" si="45"/>
        <v>36177198.158063188</v>
      </c>
      <c r="CW56" s="39">
        <f t="shared" si="46"/>
        <v>51.582672922365042</v>
      </c>
      <c r="CX56" s="39">
        <f t="shared" si="47"/>
        <v>14711747.395894859</v>
      </c>
      <c r="CY56" s="39">
        <f t="shared" si="48"/>
        <v>68.862970987815174</v>
      </c>
      <c r="CZ56" s="36">
        <f t="shared" si="49"/>
        <v>50888945.553958043</v>
      </c>
      <c r="DA56" s="40">
        <f t="shared" si="50"/>
        <v>55.617428052090688</v>
      </c>
      <c r="DB56" s="38">
        <f t="shared" si="51"/>
        <v>63072076.99164775</v>
      </c>
      <c r="DC56" s="39">
        <f t="shared" si="52"/>
        <v>19.802557699037958</v>
      </c>
      <c r="DD56" s="36">
        <f t="shared" si="53"/>
        <v>34722001.735580578</v>
      </c>
      <c r="DE56" s="39">
        <f t="shared" si="54"/>
        <v>18.677372761321873</v>
      </c>
      <c r="DF56" s="36">
        <f t="shared" si="55"/>
        <v>97794078.727228329</v>
      </c>
      <c r="DG56" s="40">
        <f t="shared" si="56"/>
        <v>19.387861339300251</v>
      </c>
      <c r="DH56" s="152"/>
      <c r="DI56" s="161" t="s">
        <v>46</v>
      </c>
      <c r="DJ56" s="38">
        <f t="shared" si="57"/>
        <v>50888945.553958043</v>
      </c>
      <c r="DK56" s="36">
        <f t="shared" si="58"/>
        <v>97794078.727228329</v>
      </c>
      <c r="DL56" s="37">
        <f t="shared" si="59"/>
        <v>148683024.28118637</v>
      </c>
      <c r="DM56"/>
    </row>
    <row r="57" spans="1:119" s="19" customFormat="1" ht="15.75">
      <c r="A57" s="26">
        <v>45</v>
      </c>
      <c r="B57" s="26" t="s">
        <v>57</v>
      </c>
      <c r="C57" s="34"/>
      <c r="D57" s="35">
        <v>281449.86</v>
      </c>
      <c r="E57" s="39">
        <v>2.5515603100494082</v>
      </c>
      <c r="F57" s="36">
        <v>159201.29999999999</v>
      </c>
      <c r="G57" s="39">
        <v>4.5802779216295528</v>
      </c>
      <c r="H57" s="36">
        <v>440651.16</v>
      </c>
      <c r="I57" s="40">
        <v>3.0376537090781244</v>
      </c>
      <c r="J57" s="244">
        <v>239204.64</v>
      </c>
      <c r="K57" s="39">
        <v>0.64988722284559231</v>
      </c>
      <c r="L57" s="36">
        <v>425235.7</v>
      </c>
      <c r="M57" s="39">
        <v>1.3099572420506564</v>
      </c>
      <c r="N57" s="36">
        <v>664440.34000000008</v>
      </c>
      <c r="O57" s="40">
        <v>0.95921884135593327</v>
      </c>
      <c r="P57" s="116">
        <f t="shared" si="27"/>
        <v>520654.5</v>
      </c>
      <c r="Q57" s="117">
        <f t="shared" si="28"/>
        <v>584437</v>
      </c>
      <c r="R57" s="118">
        <f t="shared" si="29"/>
        <v>1105091.5</v>
      </c>
      <c r="S57" s="32"/>
      <c r="T57" s="35">
        <v>545611.91668548598</v>
      </c>
      <c r="U57" s="39">
        <v>2.7676789069808607</v>
      </c>
      <c r="V57" s="36">
        <v>359288.988011298</v>
      </c>
      <c r="W57" s="39">
        <v>5.6859419837518876</v>
      </c>
      <c r="X57" s="36">
        <v>904900.90469678398</v>
      </c>
      <c r="Y57" s="40">
        <v>3.4760296885320097</v>
      </c>
      <c r="Z57" s="38">
        <v>677537.8958424757</v>
      </c>
      <c r="AA57" s="39">
        <v>0.64058692050687749</v>
      </c>
      <c r="AB57" s="36">
        <v>508656.69611271936</v>
      </c>
      <c r="AC57" s="39">
        <v>1.0692984034053954</v>
      </c>
      <c r="AD57" s="36">
        <v>1186194.5919551952</v>
      </c>
      <c r="AE57" s="40">
        <v>0.77358414735807957</v>
      </c>
      <c r="AF57" s="116">
        <f t="shared" si="30"/>
        <v>1223149.8125279616</v>
      </c>
      <c r="AG57" s="117">
        <f t="shared" si="31"/>
        <v>867945.68412401737</v>
      </c>
      <c r="AH57" s="118">
        <f t="shared" si="32"/>
        <v>2091095.4966519789</v>
      </c>
      <c r="AI57" s="32"/>
      <c r="AJ57" s="35">
        <v>198598.48890649012</v>
      </c>
      <c r="AK57" s="39">
        <v>3.3015558476965423</v>
      </c>
      <c r="AL57" s="36">
        <v>189907.78699256881</v>
      </c>
      <c r="AM57" s="39">
        <v>6.6038803419191439</v>
      </c>
      <c r="AN57" s="36">
        <v>388506.27589905891</v>
      </c>
      <c r="AO57" s="40">
        <v>4.3696578101345054</v>
      </c>
      <c r="AP57" s="38">
        <v>113679.02858662415</v>
      </c>
      <c r="AQ57" s="39">
        <v>0.66762803607515075</v>
      </c>
      <c r="AR57" s="36">
        <v>240181.685162949</v>
      </c>
      <c r="AS57" s="39">
        <v>1.5226139046610563</v>
      </c>
      <c r="AT57" s="36">
        <v>353860.71374957316</v>
      </c>
      <c r="AU57" s="40">
        <v>1.078791015528429</v>
      </c>
      <c r="AV57" s="116">
        <f t="shared" si="33"/>
        <v>312277.51749311428</v>
      </c>
      <c r="AW57" s="117">
        <f t="shared" si="34"/>
        <v>430089.47215551778</v>
      </c>
      <c r="AX57" s="118">
        <f t="shared" si="35"/>
        <v>742366.98964863201</v>
      </c>
      <c r="AY57" s="32"/>
      <c r="AZ57" s="35">
        <v>583901.77032438223</v>
      </c>
      <c r="BA57" s="39">
        <v>5.2865710305512197</v>
      </c>
      <c r="BB57" s="36">
        <v>205726.63967562246</v>
      </c>
      <c r="BC57" s="39">
        <v>5.6624088868111428</v>
      </c>
      <c r="BD57" s="36">
        <v>789628.41000000469</v>
      </c>
      <c r="BE57" s="40">
        <v>5.3795997465629624</v>
      </c>
      <c r="BF57" s="38">
        <v>460075.74928471999</v>
      </c>
      <c r="BG57" s="39">
        <v>0.73285092488833026</v>
      </c>
      <c r="BH57" s="36">
        <v>495648.05071527988</v>
      </c>
      <c r="BI57" s="39">
        <v>1.488879695750315</v>
      </c>
      <c r="BJ57" s="36">
        <v>955723.79999999981</v>
      </c>
      <c r="BK57" s="40">
        <v>0.99483162605171893</v>
      </c>
      <c r="BL57" s="116">
        <f t="shared" si="36"/>
        <v>1043977.5196091023</v>
      </c>
      <c r="BM57" s="117">
        <f t="shared" si="37"/>
        <v>701374.69039090234</v>
      </c>
      <c r="BN57" s="118">
        <f t="shared" si="38"/>
        <v>1745352.2100000046</v>
      </c>
      <c r="BO57" s="32"/>
      <c r="BP57" s="38">
        <v>179196.67745841376</v>
      </c>
      <c r="BQ57" s="39">
        <v>1.7943892000041433</v>
      </c>
      <c r="BR57" s="36">
        <v>129893.75575227159</v>
      </c>
      <c r="BS57" s="39">
        <v>5.6813959564480427</v>
      </c>
      <c r="BT57" s="36">
        <v>309090.43321068538</v>
      </c>
      <c r="BU57" s="40">
        <v>2.5184997165331904</v>
      </c>
      <c r="BV57" s="38">
        <v>241999.37663310979</v>
      </c>
      <c r="BW57" s="39">
        <v>0.73825313188868147</v>
      </c>
      <c r="BX57" s="36">
        <v>587040.13509943767</v>
      </c>
      <c r="BY57" s="39">
        <v>2.5685189151678292</v>
      </c>
      <c r="BZ57" s="36">
        <v>829039.51173254743</v>
      </c>
      <c r="CA57" s="40">
        <v>1.4901348637778735</v>
      </c>
      <c r="CB57" s="116">
        <f t="shared" si="39"/>
        <v>421196.05409152352</v>
      </c>
      <c r="CC57" s="117">
        <f t="shared" si="40"/>
        <v>716933.89085170929</v>
      </c>
      <c r="CD57" s="118">
        <f t="shared" si="41"/>
        <v>1138129.9449432329</v>
      </c>
      <c r="CE57" s="32"/>
      <c r="CF57" s="38">
        <v>438450.77000000072</v>
      </c>
      <c r="CG57" s="39">
        <v>3.552106955944073</v>
      </c>
      <c r="CH57" s="36">
        <v>208049.98999999964</v>
      </c>
      <c r="CI57" s="39">
        <v>7.5002700169436407</v>
      </c>
      <c r="CJ57" s="36">
        <v>646500.76000000036</v>
      </c>
      <c r="CK57" s="40">
        <v>4.2765623490967331</v>
      </c>
      <c r="CL57" s="38">
        <v>435682.27000000101</v>
      </c>
      <c r="CM57" s="39">
        <v>0.68781330563234355</v>
      </c>
      <c r="CN57" s="36">
        <v>430761.99999999994</v>
      </c>
      <c r="CO57" s="39">
        <v>1.268678431742142</v>
      </c>
      <c r="CP57" s="36">
        <v>866444.27000000095</v>
      </c>
      <c r="CQ57" s="40">
        <v>0.8905176331776935</v>
      </c>
      <c r="CR57" s="116">
        <f t="shared" si="42"/>
        <v>874133.04000000167</v>
      </c>
      <c r="CS57" s="117">
        <f t="shared" si="43"/>
        <v>638811.98999999953</v>
      </c>
      <c r="CT57" s="118">
        <f t="shared" si="44"/>
        <v>1512945.0300000012</v>
      </c>
      <c r="CU57" s="32"/>
      <c r="CV57" s="38">
        <f t="shared" si="45"/>
        <v>2227209.4833747726</v>
      </c>
      <c r="CW57" s="39">
        <f t="shared" si="46"/>
        <v>3.1756306225971458</v>
      </c>
      <c r="CX57" s="39">
        <f t="shared" si="47"/>
        <v>1252068.4604317606</v>
      </c>
      <c r="CY57" s="39">
        <f t="shared" si="48"/>
        <v>5.8607010945232618</v>
      </c>
      <c r="CZ57" s="36">
        <f t="shared" si="49"/>
        <v>3479277.9438065332</v>
      </c>
      <c r="DA57" s="40">
        <f t="shared" si="50"/>
        <v>3.802564360617513</v>
      </c>
      <c r="DB57" s="38">
        <f t="shared" si="51"/>
        <v>2168178.9603469307</v>
      </c>
      <c r="DC57" s="39">
        <f t="shared" si="52"/>
        <v>0.68073688091476536</v>
      </c>
      <c r="DD57" s="36">
        <f t="shared" si="53"/>
        <v>2687524.2670903858</v>
      </c>
      <c r="DE57" s="39">
        <f t="shared" si="54"/>
        <v>1.4456508851017196</v>
      </c>
      <c r="DF57" s="36">
        <f t="shared" si="55"/>
        <v>4855703.2274373164</v>
      </c>
      <c r="DG57" s="40">
        <f t="shared" si="56"/>
        <v>0.96265236202011473</v>
      </c>
      <c r="DH57" s="152"/>
      <c r="DI57" s="161" t="s">
        <v>57</v>
      </c>
      <c r="DJ57" s="38">
        <f t="shared" si="57"/>
        <v>3479277.9438065332</v>
      </c>
      <c r="DK57" s="36">
        <f t="shared" si="58"/>
        <v>4855703.2274373164</v>
      </c>
      <c r="DL57" s="37">
        <f t="shared" si="59"/>
        <v>8334981.1712438501</v>
      </c>
      <c r="DM57"/>
    </row>
    <row r="58" spans="1:119" s="19" customFormat="1" ht="15.75">
      <c r="A58" s="26">
        <v>46</v>
      </c>
      <c r="B58" s="26" t="s">
        <v>58</v>
      </c>
      <c r="C58" s="34"/>
      <c r="D58" s="35">
        <v>3221993.5177333057</v>
      </c>
      <c r="E58" s="39">
        <v>29.209859188008753</v>
      </c>
      <c r="F58" s="36">
        <v>1004154.8022670253</v>
      </c>
      <c r="G58" s="39">
        <v>28.889890162466923</v>
      </c>
      <c r="H58" s="36">
        <v>4226148.3200003309</v>
      </c>
      <c r="I58" s="40">
        <v>29.133192612867038</v>
      </c>
      <c r="J58" s="244">
        <v>897103.45735130389</v>
      </c>
      <c r="K58" s="39">
        <v>2.4373108920596946</v>
      </c>
      <c r="L58" s="36">
        <v>791257.96264860744</v>
      </c>
      <c r="M58" s="39">
        <v>2.4375048908212342</v>
      </c>
      <c r="N58" s="36">
        <v>1688361.4199999114</v>
      </c>
      <c r="O58" s="40">
        <v>2.4374018065826242</v>
      </c>
      <c r="P58" s="116">
        <f t="shared" si="27"/>
        <v>4119096.9750846094</v>
      </c>
      <c r="Q58" s="117">
        <f t="shared" si="28"/>
        <v>1795412.7649156328</v>
      </c>
      <c r="R58" s="118">
        <f t="shared" si="29"/>
        <v>5914509.7400002424</v>
      </c>
      <c r="S58" s="32"/>
      <c r="T58" s="35">
        <v>11166947.905322775</v>
      </c>
      <c r="U58" s="39">
        <v>56.645621599815229</v>
      </c>
      <c r="V58" s="36">
        <v>3202381.4074393194</v>
      </c>
      <c r="W58" s="39">
        <v>50.67941267371409</v>
      </c>
      <c r="X58" s="36">
        <v>14369329.312762095</v>
      </c>
      <c r="Y58" s="40">
        <v>55.197442102448832</v>
      </c>
      <c r="Z58" s="38">
        <v>1878597.5496435869</v>
      </c>
      <c r="AA58" s="39">
        <v>1.7761442224594579</v>
      </c>
      <c r="AB58" s="36">
        <v>2890392.1583749074</v>
      </c>
      <c r="AC58" s="39">
        <v>6.0761840820844313</v>
      </c>
      <c r="AD58" s="36">
        <v>4768989.7080184948</v>
      </c>
      <c r="AE58" s="40">
        <v>3.1101261648445391</v>
      </c>
      <c r="AF58" s="116">
        <f t="shared" si="30"/>
        <v>13045545.454966363</v>
      </c>
      <c r="AG58" s="117">
        <f t="shared" si="31"/>
        <v>6092773.5658142269</v>
      </c>
      <c r="AH58" s="118">
        <f t="shared" si="32"/>
        <v>19138319.020780589</v>
      </c>
      <c r="AI58" s="32"/>
      <c r="AJ58" s="35">
        <v>2265335.9699999997</v>
      </c>
      <c r="AK58" s="39">
        <v>37.659567602613329</v>
      </c>
      <c r="AL58" s="36">
        <v>747698.87064978865</v>
      </c>
      <c r="AM58" s="39">
        <v>26.000586662370505</v>
      </c>
      <c r="AN58" s="36">
        <v>3013034.8406497883</v>
      </c>
      <c r="AO58" s="40">
        <v>33.88859341637373</v>
      </c>
      <c r="AP58" s="38">
        <v>312215.00580484845</v>
      </c>
      <c r="AQ58" s="39">
        <v>1.8336142888470188</v>
      </c>
      <c r="AR58" s="36">
        <v>624531.84790211322</v>
      </c>
      <c r="AS58" s="39">
        <v>3.9591731354298654</v>
      </c>
      <c r="AT58" s="36">
        <v>936746.85370696173</v>
      </c>
      <c r="AU58" s="40">
        <v>2.8557962224615925</v>
      </c>
      <c r="AV58" s="116">
        <f t="shared" si="33"/>
        <v>2577550.9758048481</v>
      </c>
      <c r="AW58" s="117">
        <f t="shared" si="34"/>
        <v>1372230.7185519019</v>
      </c>
      <c r="AX58" s="118">
        <f t="shared" si="35"/>
        <v>3949781.6943567498</v>
      </c>
      <c r="AY58" s="32"/>
      <c r="AZ58" s="35">
        <v>6661138.6910211854</v>
      </c>
      <c r="BA58" s="39">
        <v>60.309087288557585</v>
      </c>
      <c r="BB58" s="36">
        <v>1355836.5357788154</v>
      </c>
      <c r="BC58" s="39">
        <v>37.317971369008461</v>
      </c>
      <c r="BD58" s="36">
        <v>8016975.2268000003</v>
      </c>
      <c r="BE58" s="40">
        <v>54.618244926489623</v>
      </c>
      <c r="BF58" s="38">
        <v>1299210.8385274075</v>
      </c>
      <c r="BG58" s="39">
        <v>2.0695023941601516</v>
      </c>
      <c r="BH58" s="36">
        <v>2029746.8196725931</v>
      </c>
      <c r="BI58" s="39">
        <v>6.0971667758263539</v>
      </c>
      <c r="BJ58" s="36">
        <v>3328957.6582000004</v>
      </c>
      <c r="BK58" s="40">
        <v>3.4651772407095329</v>
      </c>
      <c r="BL58" s="116">
        <f t="shared" si="36"/>
        <v>7960349.5295485929</v>
      </c>
      <c r="BM58" s="117">
        <f t="shared" si="37"/>
        <v>3385583.3554514088</v>
      </c>
      <c r="BN58" s="118">
        <f t="shared" si="38"/>
        <v>11345932.885000002</v>
      </c>
      <c r="BO58" s="32"/>
      <c r="BP58" s="38">
        <v>3491141.5567656127</v>
      </c>
      <c r="BQ58" s="39">
        <v>34.958609690738626</v>
      </c>
      <c r="BR58" s="36">
        <v>770238.45191123639</v>
      </c>
      <c r="BS58" s="39">
        <v>33.689299388148378</v>
      </c>
      <c r="BT58" s="36">
        <v>4261380.0086768493</v>
      </c>
      <c r="BU58" s="40">
        <v>34.722149865367719</v>
      </c>
      <c r="BV58" s="38">
        <v>1024206.131420237</v>
      </c>
      <c r="BW58" s="39">
        <v>3.1244848426486791</v>
      </c>
      <c r="BX58" s="36">
        <v>727494.36472659162</v>
      </c>
      <c r="BY58" s="39">
        <v>3.183058405643318</v>
      </c>
      <c r="BZ58" s="36">
        <v>1751700.4961468286</v>
      </c>
      <c r="CA58" s="40">
        <v>3.1485471358902792</v>
      </c>
      <c r="CB58" s="116">
        <f t="shared" si="39"/>
        <v>4515347.6881858502</v>
      </c>
      <c r="CC58" s="117">
        <f t="shared" si="40"/>
        <v>1497732.816637828</v>
      </c>
      <c r="CD58" s="118">
        <f t="shared" si="41"/>
        <v>6013080.5048236782</v>
      </c>
      <c r="CE58" s="32"/>
      <c r="CF58" s="38">
        <v>5521213.5958526619</v>
      </c>
      <c r="CG58" s="39">
        <v>44.730087300522236</v>
      </c>
      <c r="CH58" s="36">
        <v>1632749.0909473379</v>
      </c>
      <c r="CI58" s="39">
        <v>58.861137421945202</v>
      </c>
      <c r="CJ58" s="36">
        <v>7153962.6867999993</v>
      </c>
      <c r="CK58" s="40">
        <v>47.323018573422502</v>
      </c>
      <c r="CL58" s="38">
        <v>1809667.9351737769</v>
      </c>
      <c r="CM58" s="39">
        <v>2.8569298553019618</v>
      </c>
      <c r="CN58" s="36">
        <v>899719.82122622291</v>
      </c>
      <c r="CO58" s="39">
        <v>2.6498510356080738</v>
      </c>
      <c r="CP58" s="36">
        <v>2709387.7563999998</v>
      </c>
      <c r="CQ58" s="40">
        <v>2.7846656221639581</v>
      </c>
      <c r="CR58" s="116">
        <f t="shared" si="42"/>
        <v>7330881.5310264388</v>
      </c>
      <c r="CS58" s="117">
        <f t="shared" si="43"/>
        <v>2532468.9121735608</v>
      </c>
      <c r="CT58" s="118">
        <f t="shared" si="44"/>
        <v>9863350.4431999996</v>
      </c>
      <c r="CU58" s="32"/>
      <c r="CV58" s="38">
        <f t="shared" si="45"/>
        <v>32327771.236695539</v>
      </c>
      <c r="CW58" s="39">
        <f t="shared" si="46"/>
        <v>46.094029800918719</v>
      </c>
      <c r="CX58" s="39">
        <f t="shared" si="47"/>
        <v>8713059.1589935236</v>
      </c>
      <c r="CY58" s="39">
        <f t="shared" si="48"/>
        <v>40.784219843817688</v>
      </c>
      <c r="CZ58" s="36">
        <f t="shared" si="49"/>
        <v>41040830.395689063</v>
      </c>
      <c r="DA58" s="40">
        <f t="shared" si="50"/>
        <v>44.854248931333146</v>
      </c>
      <c r="DB58" s="38">
        <f t="shared" si="51"/>
        <v>7221000.9179211613</v>
      </c>
      <c r="DC58" s="39">
        <f t="shared" si="52"/>
        <v>2.2671567854167178</v>
      </c>
      <c r="DD58" s="36">
        <f t="shared" si="53"/>
        <v>7963142.9745510351</v>
      </c>
      <c r="DE58" s="39">
        <f t="shared" si="54"/>
        <v>4.2834681830852759</v>
      </c>
      <c r="DF58" s="36">
        <f t="shared" si="55"/>
        <v>15184143.892472196</v>
      </c>
      <c r="DG58" s="40">
        <f t="shared" si="56"/>
        <v>3.0102852869482444</v>
      </c>
      <c r="DH58" s="152"/>
      <c r="DI58" s="161" t="s">
        <v>58</v>
      </c>
      <c r="DJ58" s="38">
        <f t="shared" si="57"/>
        <v>41040830.395689063</v>
      </c>
      <c r="DK58" s="36">
        <f t="shared" si="58"/>
        <v>15184143.892472196</v>
      </c>
      <c r="DL58" s="37">
        <f t="shared" si="59"/>
        <v>56224974.288161263</v>
      </c>
      <c r="DM58"/>
    </row>
    <row r="59" spans="1:119" s="19" customFormat="1" ht="15.75">
      <c r="A59" s="26">
        <v>47</v>
      </c>
      <c r="B59" s="26" t="s">
        <v>6</v>
      </c>
      <c r="C59" s="34"/>
      <c r="D59" s="35">
        <v>6041385.4143706858</v>
      </c>
      <c r="E59" s="39">
        <v>54.769823801012521</v>
      </c>
      <c r="F59" s="36">
        <v>363687.14276096225</v>
      </c>
      <c r="G59" s="39">
        <v>10.463408215690265</v>
      </c>
      <c r="H59" s="36">
        <v>6405072.5571316481</v>
      </c>
      <c r="I59" s="40">
        <v>44.153730152634701</v>
      </c>
      <c r="J59" s="244">
        <v>-6820610.6470512748</v>
      </c>
      <c r="K59" s="39">
        <v>-18.530692847443223</v>
      </c>
      <c r="L59" s="36">
        <v>3049380.549095422</v>
      </c>
      <c r="M59" s="39">
        <v>9.3937506518289862</v>
      </c>
      <c r="N59" s="36">
        <v>-3771230.0979558527</v>
      </c>
      <c r="O59" s="40">
        <v>-5.4443337456720879</v>
      </c>
      <c r="P59" s="116">
        <f t="shared" si="27"/>
        <v>-779225.23268058896</v>
      </c>
      <c r="Q59" s="117">
        <f t="shared" si="28"/>
        <v>3413067.6918563843</v>
      </c>
      <c r="R59" s="118">
        <f t="shared" si="29"/>
        <v>2633842.4591757953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429.68000000000319</v>
      </c>
      <c r="AA59" s="39">
        <v>4.0624648405997182E-4</v>
      </c>
      <c r="AB59" s="36">
        <v>0</v>
      </c>
      <c r="AC59" s="39">
        <v>0</v>
      </c>
      <c r="AD59" s="36">
        <v>429.68000000000319</v>
      </c>
      <c r="AE59" s="40">
        <v>2.8021847232412371E-4</v>
      </c>
      <c r="AF59" s="116">
        <f t="shared" si="30"/>
        <v>429.68000000000319</v>
      </c>
      <c r="AG59" s="117">
        <f t="shared" si="31"/>
        <v>0</v>
      </c>
      <c r="AH59" s="118">
        <f t="shared" si="32"/>
        <v>429.68000000000319</v>
      </c>
      <c r="AI59" s="32"/>
      <c r="AJ59" s="35">
        <v>23334902.850707997</v>
      </c>
      <c r="AK59" s="39">
        <v>387.92583662839752</v>
      </c>
      <c r="AL59" s="36">
        <v>23288174.677680001</v>
      </c>
      <c r="AM59" s="39">
        <v>809.82629195256811</v>
      </c>
      <c r="AN59" s="36">
        <v>46623077.528387994</v>
      </c>
      <c r="AO59" s="40">
        <v>524.38508073768969</v>
      </c>
      <c r="AP59" s="38">
        <v>24251893.289740004</v>
      </c>
      <c r="AQ59" s="39">
        <v>142.42947084822612</v>
      </c>
      <c r="AR59" s="36">
        <v>35149574.48779998</v>
      </c>
      <c r="AS59" s="39">
        <v>222.82810956936271</v>
      </c>
      <c r="AT59" s="36">
        <v>59401467.777539983</v>
      </c>
      <c r="AU59" s="40">
        <v>181.09320209239789</v>
      </c>
      <c r="AV59" s="116">
        <f t="shared" si="33"/>
        <v>47586796.140448004</v>
      </c>
      <c r="AW59" s="117">
        <f t="shared" si="34"/>
        <v>58437749.16547998</v>
      </c>
      <c r="AX59" s="118">
        <f t="shared" si="35"/>
        <v>106024545.30592799</v>
      </c>
      <c r="AY59" s="32"/>
      <c r="AZ59" s="35">
        <v>-41279.035876903217</v>
      </c>
      <c r="BA59" s="39">
        <v>-0.37373504641831795</v>
      </c>
      <c r="BB59" s="36">
        <v>-11179.234123096772</v>
      </c>
      <c r="BC59" s="39">
        <v>-0.30769663445713896</v>
      </c>
      <c r="BD59" s="36">
        <v>-52458.26999999999</v>
      </c>
      <c r="BE59" s="40">
        <v>-0.35738898502541178</v>
      </c>
      <c r="BF59" s="38">
        <v>693369.82409677049</v>
      </c>
      <c r="BG59" s="39">
        <v>1.1044631621400989</v>
      </c>
      <c r="BH59" s="36">
        <v>619431.72590322944</v>
      </c>
      <c r="BI59" s="39">
        <v>1.8607141060475501</v>
      </c>
      <c r="BJ59" s="36">
        <v>1312801.5499999998</v>
      </c>
      <c r="BK59" s="40">
        <v>1.3665208511807669</v>
      </c>
      <c r="BL59" s="116">
        <f t="shared" si="36"/>
        <v>652090.78821986727</v>
      </c>
      <c r="BM59" s="117">
        <f t="shared" si="37"/>
        <v>608252.49178013264</v>
      </c>
      <c r="BN59" s="118">
        <f t="shared" si="38"/>
        <v>1260343.2799999998</v>
      </c>
      <c r="BO59" s="32"/>
      <c r="BP59" s="38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0</v>
      </c>
      <c r="BW59" s="39">
        <v>0</v>
      </c>
      <c r="BX59" s="36">
        <v>0</v>
      </c>
      <c r="BY59" s="39">
        <v>0</v>
      </c>
      <c r="BZ59" s="36">
        <v>0</v>
      </c>
      <c r="CA59" s="40">
        <v>0</v>
      </c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8">
        <v>0</v>
      </c>
      <c r="CG59" s="39">
        <v>0</v>
      </c>
      <c r="CH59" s="36">
        <v>0</v>
      </c>
      <c r="CI59" s="39">
        <v>0</v>
      </c>
      <c r="CJ59" s="36">
        <v>0</v>
      </c>
      <c r="CK59" s="40">
        <v>0</v>
      </c>
      <c r="CL59" s="38">
        <v>0</v>
      </c>
      <c r="CM59" s="39">
        <v>0</v>
      </c>
      <c r="CN59" s="36">
        <v>0</v>
      </c>
      <c r="CO59" s="39">
        <v>0</v>
      </c>
      <c r="CP59" s="36">
        <v>0</v>
      </c>
      <c r="CQ59" s="40">
        <v>0</v>
      </c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29335009.229201779</v>
      </c>
      <c r="CW59" s="39">
        <f t="shared" si="46"/>
        <v>41.826848492611013</v>
      </c>
      <c r="CX59" s="39">
        <f t="shared" si="47"/>
        <v>23640682.586317867</v>
      </c>
      <c r="CY59" s="39">
        <f t="shared" si="48"/>
        <v>110.6576666431902</v>
      </c>
      <c r="CZ59" s="36">
        <f t="shared" si="49"/>
        <v>52975691.815519646</v>
      </c>
      <c r="DA59" s="40">
        <f t="shared" si="50"/>
        <v>57.898069924347851</v>
      </c>
      <c r="DB59" s="38">
        <f t="shared" si="51"/>
        <v>18125082.146785498</v>
      </c>
      <c r="DC59" s="39">
        <f t="shared" si="52"/>
        <v>5.6906796498718846</v>
      </c>
      <c r="DD59" s="36">
        <f t="shared" si="53"/>
        <v>38818386.76279863</v>
      </c>
      <c r="DE59" s="39">
        <f t="shared" si="54"/>
        <v>20.880866405204959</v>
      </c>
      <c r="DF59" s="36">
        <f t="shared" si="55"/>
        <v>56943468.909584127</v>
      </c>
      <c r="DG59" s="40">
        <f t="shared" si="56"/>
        <v>11.289150567869578</v>
      </c>
      <c r="DH59" s="152"/>
      <c r="DI59" s="161" t="s">
        <v>6</v>
      </c>
      <c r="DJ59" s="38">
        <f t="shared" si="57"/>
        <v>52975691.815519646</v>
      </c>
      <c r="DK59" s="36">
        <f t="shared" si="58"/>
        <v>56943468.909584127</v>
      </c>
      <c r="DL59" s="37">
        <f t="shared" si="59"/>
        <v>109919160.72510377</v>
      </c>
      <c r="DM59"/>
    </row>
    <row r="60" spans="1:119" s="19" customFormat="1" ht="15.75">
      <c r="A60" s="26">
        <v>48</v>
      </c>
      <c r="B60" s="26" t="s">
        <v>7</v>
      </c>
      <c r="C60" s="34"/>
      <c r="D60" s="35">
        <v>1221254</v>
      </c>
      <c r="E60" s="39">
        <v>11.07161053442727</v>
      </c>
      <c r="F60" s="36">
        <v>370930</v>
      </c>
      <c r="G60" s="39">
        <v>10.671787789861327</v>
      </c>
      <c r="H60" s="36">
        <v>1592184</v>
      </c>
      <c r="I60" s="40">
        <v>10.97581050991638</v>
      </c>
      <c r="J60" s="244">
        <v>579193</v>
      </c>
      <c r="K60" s="39">
        <v>1.5735904214132599</v>
      </c>
      <c r="L60" s="36">
        <v>6397010</v>
      </c>
      <c r="M60" s="39">
        <v>19.70627013905575</v>
      </c>
      <c r="N60" s="36">
        <v>6976203</v>
      </c>
      <c r="O60" s="40">
        <v>10.071190678645106</v>
      </c>
      <c r="P60" s="116">
        <f t="shared" si="27"/>
        <v>1800447</v>
      </c>
      <c r="Q60" s="117">
        <f t="shared" si="28"/>
        <v>6767940</v>
      </c>
      <c r="R60" s="118">
        <f t="shared" si="29"/>
        <v>8568387</v>
      </c>
      <c r="S60" s="32"/>
      <c r="T60" s="35">
        <v>1973.4399999999878</v>
      </c>
      <c r="U60" s="39">
        <v>1.0010500311965728E-2</v>
      </c>
      <c r="V60" s="36">
        <v>-548.91999999999825</v>
      </c>
      <c r="W60" s="39">
        <v>-8.686955007991869E-3</v>
      </c>
      <c r="X60" s="36">
        <v>1424.5199999999895</v>
      </c>
      <c r="Y60" s="40">
        <v>5.4720619530895477E-3</v>
      </c>
      <c r="Z60" s="38">
        <v>3694677.6700000004</v>
      </c>
      <c r="AA60" s="39">
        <v>3.4931805370796356</v>
      </c>
      <c r="AB60" s="36">
        <v>1370.25</v>
      </c>
      <c r="AC60" s="39">
        <v>2.8805403496380009E-3</v>
      </c>
      <c r="AD60" s="36">
        <v>3696047.9200000004</v>
      </c>
      <c r="AE60" s="40">
        <v>2.410400534768077</v>
      </c>
      <c r="AF60" s="116">
        <f t="shared" si="30"/>
        <v>3696651.1100000003</v>
      </c>
      <c r="AG60" s="117">
        <f t="shared" si="31"/>
        <v>821.33000000000175</v>
      </c>
      <c r="AH60" s="118">
        <f t="shared" si="32"/>
        <v>3697472.4400000004</v>
      </c>
      <c r="AI60" s="32"/>
      <c r="AJ60" s="35">
        <v>13779.579999999987</v>
      </c>
      <c r="AK60" s="39">
        <v>0.22907552408026177</v>
      </c>
      <c r="AL60" s="36">
        <v>30214.339999999982</v>
      </c>
      <c r="AM60" s="39">
        <v>1.0506777480265668</v>
      </c>
      <c r="AN60" s="36">
        <v>43993.919999999969</v>
      </c>
      <c r="AO60" s="40">
        <v>0.49481408165560642</v>
      </c>
      <c r="AP60" s="38">
        <v>119889.24000000002</v>
      </c>
      <c r="AQ60" s="39">
        <v>0.70410012156947976</v>
      </c>
      <c r="AR60" s="36">
        <v>174303.55</v>
      </c>
      <c r="AS60" s="39">
        <v>1.10498437331609</v>
      </c>
      <c r="AT60" s="36">
        <v>294192.79000000004</v>
      </c>
      <c r="AU60" s="40">
        <v>0.89688548729330286</v>
      </c>
      <c r="AV60" s="116">
        <f t="shared" si="33"/>
        <v>133668.82</v>
      </c>
      <c r="AW60" s="117">
        <f t="shared" si="34"/>
        <v>204517.88999999996</v>
      </c>
      <c r="AX60" s="118">
        <f t="shared" si="35"/>
        <v>338186.70999999996</v>
      </c>
      <c r="AY60" s="32"/>
      <c r="AZ60" s="35">
        <v>709978.74066435394</v>
      </c>
      <c r="BA60" s="39">
        <v>6.4280555967800268</v>
      </c>
      <c r="BB60" s="36">
        <v>191614.2393356461</v>
      </c>
      <c r="BC60" s="39">
        <v>5.273979944281793</v>
      </c>
      <c r="BD60" s="36">
        <v>901592.98</v>
      </c>
      <c r="BE60" s="40">
        <v>6.1423947077979584</v>
      </c>
      <c r="BF60" s="38">
        <v>691479.80314043001</v>
      </c>
      <c r="BG60" s="39">
        <v>1.1014525631070791</v>
      </c>
      <c r="BH60" s="36">
        <v>653899.51685957098</v>
      </c>
      <c r="BI60" s="39">
        <v>1.9642520782804775</v>
      </c>
      <c r="BJ60" s="36">
        <v>1345379.320000001</v>
      </c>
      <c r="BK60" s="40">
        <v>1.400431690172367</v>
      </c>
      <c r="BL60" s="116">
        <f t="shared" si="36"/>
        <v>1401458.5438047838</v>
      </c>
      <c r="BM60" s="117">
        <f t="shared" si="37"/>
        <v>845513.75619521714</v>
      </c>
      <c r="BN60" s="118">
        <f t="shared" si="38"/>
        <v>2246972.3000000007</v>
      </c>
      <c r="BO60" s="32"/>
      <c r="BP60" s="38">
        <v>895673.86000000592</v>
      </c>
      <c r="BQ60" s="39">
        <v>8.9688465428328836</v>
      </c>
      <c r="BR60" s="36">
        <v>33177.240000001242</v>
      </c>
      <c r="BS60" s="39">
        <v>1.4511323973232402</v>
      </c>
      <c r="BT60" s="36">
        <v>928851.10000000719</v>
      </c>
      <c r="BU60" s="40">
        <v>7.5683715207614171</v>
      </c>
      <c r="BV60" s="38">
        <v>740892.68999999575</v>
      </c>
      <c r="BW60" s="39">
        <v>2.2601973459426352</v>
      </c>
      <c r="BX60" s="36">
        <v>364949.85000000149</v>
      </c>
      <c r="BY60" s="39">
        <v>1.5967913210122926</v>
      </c>
      <c r="BZ60" s="36">
        <v>1105842.5399999972</v>
      </c>
      <c r="CA60" s="40">
        <v>1.9876670525135116</v>
      </c>
      <c r="CB60" s="116">
        <f t="shared" si="39"/>
        <v>1636566.5500000017</v>
      </c>
      <c r="CC60" s="117">
        <f t="shared" si="40"/>
        <v>398127.09000000276</v>
      </c>
      <c r="CD60" s="118">
        <f t="shared" si="41"/>
        <v>2034693.6400000043</v>
      </c>
      <c r="CE60" s="32"/>
      <c r="CF60" s="38">
        <v>216133.87051535537</v>
      </c>
      <c r="CG60" s="39">
        <v>1.7510075871749711</v>
      </c>
      <c r="CH60" s="36">
        <v>47955.129484644625</v>
      </c>
      <c r="CI60" s="39">
        <v>1.7287980635439137</v>
      </c>
      <c r="CJ60" s="36">
        <v>264089</v>
      </c>
      <c r="CK60" s="40">
        <v>1.7469323225708295</v>
      </c>
      <c r="CL60" s="38">
        <v>1184287.3143898284</v>
      </c>
      <c r="CM60" s="39">
        <v>1.8696390204928846</v>
      </c>
      <c r="CN60" s="36">
        <v>824569.68561017164</v>
      </c>
      <c r="CO60" s="39">
        <v>2.4285191720765149</v>
      </c>
      <c r="CP60" s="36">
        <v>2008857</v>
      </c>
      <c r="CQ60" s="40">
        <v>2.0646712581207791</v>
      </c>
      <c r="CR60" s="116">
        <f t="shared" si="42"/>
        <v>1400421.1849051837</v>
      </c>
      <c r="CS60" s="117">
        <f t="shared" si="43"/>
        <v>872524.81509481627</v>
      </c>
      <c r="CT60" s="118">
        <f t="shared" si="44"/>
        <v>2272946</v>
      </c>
      <c r="CU60" s="32"/>
      <c r="CV60" s="38">
        <f t="shared" si="45"/>
        <v>3058793.4911797154</v>
      </c>
      <c r="CW60" s="39">
        <f t="shared" si="46"/>
        <v>4.3613312314352379</v>
      </c>
      <c r="CX60" s="39">
        <f t="shared" si="47"/>
        <v>673342.02882029198</v>
      </c>
      <c r="CY60" s="39">
        <f t="shared" si="48"/>
        <v>3.1517896105575414</v>
      </c>
      <c r="CZ60" s="36">
        <f t="shared" si="49"/>
        <v>3732135.5200000075</v>
      </c>
      <c r="DA60" s="40">
        <f t="shared" si="50"/>
        <v>4.0789168748674918</v>
      </c>
      <c r="DB60" s="38">
        <f t="shared" si="51"/>
        <v>7010419.7175302543</v>
      </c>
      <c r="DC60" s="39">
        <f t="shared" si="52"/>
        <v>2.2010412146289378</v>
      </c>
      <c r="DD60" s="36">
        <f t="shared" si="53"/>
        <v>8416102.8524697442</v>
      </c>
      <c r="DE60" s="39">
        <f t="shared" si="54"/>
        <v>4.5271206242733451</v>
      </c>
      <c r="DF60" s="36">
        <f t="shared" si="55"/>
        <v>15426522.569999998</v>
      </c>
      <c r="DG60" s="40">
        <f t="shared" si="56"/>
        <v>3.058337318857244</v>
      </c>
      <c r="DH60" s="152"/>
      <c r="DI60" s="161" t="s">
        <v>7</v>
      </c>
      <c r="DJ60" s="38">
        <f t="shared" si="57"/>
        <v>3732135.5200000075</v>
      </c>
      <c r="DK60" s="36">
        <f t="shared" si="58"/>
        <v>15426522.569999998</v>
      </c>
      <c r="DL60" s="37">
        <f t="shared" si="59"/>
        <v>19158658.090000007</v>
      </c>
      <c r="DM60"/>
    </row>
    <row r="61" spans="1:119" s="19" customFormat="1" ht="15.75">
      <c r="A61" s="26">
        <v>49</v>
      </c>
      <c r="B61" s="26" t="s">
        <v>172</v>
      </c>
      <c r="C61" s="41"/>
      <c r="D61" s="42">
        <v>234627061</v>
      </c>
      <c r="E61" s="46">
        <v>2127.075481619147</v>
      </c>
      <c r="F61" s="43">
        <v>72906364</v>
      </c>
      <c r="G61" s="46">
        <v>2097.5419759479832</v>
      </c>
      <c r="H61" s="36">
        <v>307533425</v>
      </c>
      <c r="I61" s="47">
        <v>2119.9990693698601</v>
      </c>
      <c r="J61" s="245">
        <v>128037381</v>
      </c>
      <c r="K61" s="46">
        <v>347.86055136101459</v>
      </c>
      <c r="L61" s="43">
        <v>195141961</v>
      </c>
      <c r="M61" s="46">
        <v>601.14337775477634</v>
      </c>
      <c r="N61" s="43">
        <v>323179342</v>
      </c>
      <c r="O61" s="47">
        <v>466.55763553340677</v>
      </c>
      <c r="P61" s="122">
        <f t="shared" si="27"/>
        <v>362664442</v>
      </c>
      <c r="Q61" s="123">
        <f t="shared" si="28"/>
        <v>268048325</v>
      </c>
      <c r="R61" s="124">
        <f t="shared" si="29"/>
        <v>630712767</v>
      </c>
      <c r="S61" s="32"/>
      <c r="T61" s="42">
        <v>406240112.74999952</v>
      </c>
      <c r="U61" s="46">
        <v>2060.6994767598144</v>
      </c>
      <c r="V61" s="43">
        <v>116389157.20999995</v>
      </c>
      <c r="W61" s="46">
        <v>1841.9211763123321</v>
      </c>
      <c r="X61" s="43">
        <v>522629269.95999944</v>
      </c>
      <c r="Y61" s="47">
        <v>2007.5953610473</v>
      </c>
      <c r="Z61" s="45">
        <v>250574410.51000014</v>
      </c>
      <c r="AA61" s="46">
        <v>236.90880018871451</v>
      </c>
      <c r="AB61" s="43">
        <v>183838172.58999988</v>
      </c>
      <c r="AC61" s="46">
        <v>386.46471370130229</v>
      </c>
      <c r="AD61" s="43">
        <v>434412583.10000002</v>
      </c>
      <c r="AE61" s="47">
        <v>283.30485569413878</v>
      </c>
      <c r="AF61" s="122">
        <f t="shared" si="30"/>
        <v>656814523.25999963</v>
      </c>
      <c r="AG61" s="123">
        <f t="shared" si="31"/>
        <v>300227329.79999983</v>
      </c>
      <c r="AH61" s="124">
        <f t="shared" si="32"/>
        <v>957041853.05999947</v>
      </c>
      <c r="AI61" s="32"/>
      <c r="AJ61" s="42">
        <v>131588799.42519364</v>
      </c>
      <c r="AK61" s="46">
        <v>2187.5683577742361</v>
      </c>
      <c r="AL61" s="43">
        <v>74129017.627175659</v>
      </c>
      <c r="AM61" s="46">
        <v>2577.7729814367167</v>
      </c>
      <c r="AN61" s="43">
        <v>205137753.3998737</v>
      </c>
      <c r="AO61" s="47">
        <v>2307.251753457133</v>
      </c>
      <c r="AP61" s="45">
        <v>66233250.658782378</v>
      </c>
      <c r="AQ61" s="46">
        <v>388.982696368669</v>
      </c>
      <c r="AR61" s="43">
        <v>92831214.182008699</v>
      </c>
      <c r="AS61" s="46">
        <v>588.49656835491078</v>
      </c>
      <c r="AT61" s="43">
        <v>158900032.09324417</v>
      </c>
      <c r="AU61" s="47">
        <v>484.42768673858643</v>
      </c>
      <c r="AV61" s="122">
        <f t="shared" si="33"/>
        <v>197822050.08397603</v>
      </c>
      <c r="AW61" s="123">
        <f t="shared" si="34"/>
        <v>166960231.80918437</v>
      </c>
      <c r="AX61" s="124">
        <f t="shared" si="35"/>
        <v>364782281.8931604</v>
      </c>
      <c r="AY61" s="32"/>
      <c r="AZ61" s="42">
        <v>228902553.46488863</v>
      </c>
      <c r="BA61" s="46">
        <v>2072.4540829777152</v>
      </c>
      <c r="BB61" s="43">
        <v>61531951.35611131</v>
      </c>
      <c r="BC61" s="46">
        <v>1693.6020961166826</v>
      </c>
      <c r="BD61" s="43">
        <v>290434504.82100004</v>
      </c>
      <c r="BE61" s="47">
        <v>1978.6792986946632</v>
      </c>
      <c r="BF61" s="45">
        <v>181393066.72595453</v>
      </c>
      <c r="BG61" s="46">
        <v>288.9395429450891</v>
      </c>
      <c r="BH61" s="43">
        <v>162950324.01084563</v>
      </c>
      <c r="BI61" s="46">
        <v>489.48730552972552</v>
      </c>
      <c r="BJ61" s="43">
        <v>344343390.73680019</v>
      </c>
      <c r="BK61" s="47">
        <v>358.43378110585235</v>
      </c>
      <c r="BL61" s="122">
        <f t="shared" si="36"/>
        <v>410295620.19084316</v>
      </c>
      <c r="BM61" s="123">
        <f t="shared" si="37"/>
        <v>224482275.36695695</v>
      </c>
      <c r="BN61" s="124">
        <f t="shared" si="38"/>
        <v>634777895.55780005</v>
      </c>
      <c r="BO61" s="32"/>
      <c r="BP61" s="45">
        <v>167219590.14000016</v>
      </c>
      <c r="BQ61" s="46">
        <v>1674.4564175637126</v>
      </c>
      <c r="BR61" s="43">
        <v>33711245.809999906</v>
      </c>
      <c r="BS61" s="46">
        <v>1474.4891663386215</v>
      </c>
      <c r="BT61" s="43">
        <v>200930835.95000002</v>
      </c>
      <c r="BU61" s="47">
        <v>1637.2045168991592</v>
      </c>
      <c r="BV61" s="45">
        <v>75715522.920000121</v>
      </c>
      <c r="BW61" s="46">
        <v>230.98085088468616</v>
      </c>
      <c r="BX61" s="43">
        <v>101293836.82999972</v>
      </c>
      <c r="BY61" s="46">
        <v>443.19820797892697</v>
      </c>
      <c r="BZ61" s="43">
        <v>177009359.74999985</v>
      </c>
      <c r="CA61" s="47">
        <v>318.16073232413987</v>
      </c>
      <c r="CB61" s="122">
        <f t="shared" si="39"/>
        <v>242935113.0600003</v>
      </c>
      <c r="CC61" s="123">
        <f t="shared" si="40"/>
        <v>135005082.63999963</v>
      </c>
      <c r="CD61" s="124">
        <f t="shared" si="41"/>
        <v>377940195.69999993</v>
      </c>
      <c r="CE61" s="32"/>
      <c r="CF61" s="45">
        <v>220985479.30765083</v>
      </c>
      <c r="CG61" s="46">
        <v>1790.3128741485395</v>
      </c>
      <c r="CH61" s="43">
        <v>55588234.506659113</v>
      </c>
      <c r="CI61" s="46">
        <v>2003.9739899296699</v>
      </c>
      <c r="CJ61" s="43">
        <v>276573713.8143099</v>
      </c>
      <c r="CK61" s="47">
        <v>1829.5179285607212</v>
      </c>
      <c r="CL61" s="45">
        <v>153768394.58251086</v>
      </c>
      <c r="CM61" s="46">
        <v>242.75476663205757</v>
      </c>
      <c r="CN61" s="43">
        <v>126371482.45888788</v>
      </c>
      <c r="CO61" s="46">
        <v>372.18875895011979</v>
      </c>
      <c r="CP61" s="43">
        <v>280139877.04139864</v>
      </c>
      <c r="CQ61" s="47">
        <v>287.92330782174383</v>
      </c>
      <c r="CR61" s="122">
        <f t="shared" si="42"/>
        <v>374753873.89016169</v>
      </c>
      <c r="CS61" s="123">
        <f t="shared" si="43"/>
        <v>181959716.965547</v>
      </c>
      <c r="CT61" s="124">
        <f t="shared" si="44"/>
        <v>556713590.85570872</v>
      </c>
      <c r="CU61" s="32"/>
      <c r="CV61" s="45">
        <f>SUM(CV20:CV60)</f>
        <v>1389563596.0877335</v>
      </c>
      <c r="CW61" s="46">
        <f t="shared" si="46"/>
        <v>1981.2867809345107</v>
      </c>
      <c r="CX61" s="46">
        <f>SUM(CX20:CX60)</f>
        <v>414255970.50994587</v>
      </c>
      <c r="CY61" s="46">
        <f t="shared" si="48"/>
        <v>1939.055647918188</v>
      </c>
      <c r="CZ61" s="43">
        <f t="shared" si="49"/>
        <v>1803819566.5976794</v>
      </c>
      <c r="DA61" s="47">
        <f t="shared" si="50"/>
        <v>1971.4262866347965</v>
      </c>
      <c r="DB61" s="45">
        <f>SUM(DB20:DB60)</f>
        <v>855722026.39724827</v>
      </c>
      <c r="DC61" s="46">
        <f t="shared" si="52"/>
        <v>268.668571106564</v>
      </c>
      <c r="DD61" s="43">
        <f>SUM(DD20:DD60)</f>
        <v>862426991.07174206</v>
      </c>
      <c r="DE61" s="46">
        <f t="shared" si="54"/>
        <v>463.90961311328908</v>
      </c>
      <c r="DF61" s="43">
        <f>SUM(DF20:DF60)</f>
        <v>1718149017.4689898</v>
      </c>
      <c r="DG61" s="47">
        <f t="shared" si="56"/>
        <v>340.6262970568693</v>
      </c>
      <c r="DH61" s="153"/>
      <c r="DI61" s="161" t="s">
        <v>172</v>
      </c>
      <c r="DJ61" s="45">
        <f>SUM(DJ20:DJ60)</f>
        <v>1803819566.5976787</v>
      </c>
      <c r="DK61" s="43">
        <f>SUM(DK20:DK60)</f>
        <v>1718149017.4689898</v>
      </c>
      <c r="DL61" s="44">
        <f t="shared" si="59"/>
        <v>3521968584.0666685</v>
      </c>
      <c r="DM61"/>
      <c r="DN61" s="51"/>
      <c r="DO61" s="48"/>
    </row>
    <row r="62" spans="1:119" s="19" customFormat="1" ht="15.75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244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-1164824.2999999998</v>
      </c>
      <c r="U62" s="39">
        <v>-5.908704606441205</v>
      </c>
      <c r="V62" s="36">
        <v>-676937.0199999999</v>
      </c>
      <c r="W62" s="39">
        <v>-10.712893383342037</v>
      </c>
      <c r="X62" s="36">
        <v>-1841761.3199999998</v>
      </c>
      <c r="Y62" s="40">
        <v>-7.0748266404431357</v>
      </c>
      <c r="Z62" s="38">
        <v>-2693754.1300000004</v>
      </c>
      <c r="AA62" s="39">
        <v>-2.5468444987770442</v>
      </c>
      <c r="AB62" s="36">
        <v>1972789.6100000003</v>
      </c>
      <c r="AC62" s="39">
        <v>4.1471994694045735</v>
      </c>
      <c r="AD62" s="36">
        <v>-720964.52</v>
      </c>
      <c r="AE62" s="40">
        <v>-0.47018147550338307</v>
      </c>
      <c r="AF62" s="116">
        <f t="shared" si="30"/>
        <v>-3858578.43</v>
      </c>
      <c r="AG62" s="117">
        <f>+V62+AB62</f>
        <v>1295852.5900000003</v>
      </c>
      <c r="AH62" s="118">
        <f t="shared" si="32"/>
        <v>-2562725.84</v>
      </c>
      <c r="AI62" s="32"/>
      <c r="AJ62" s="35">
        <v>441637.62</v>
      </c>
      <c r="AK62" s="39">
        <v>7.3419051418881853</v>
      </c>
      <c r="AL62" s="36">
        <v>0</v>
      </c>
      <c r="AM62" s="39">
        <v>0</v>
      </c>
      <c r="AN62" s="36">
        <v>441637.62</v>
      </c>
      <c r="AO62" s="40">
        <v>4.9672435046676418</v>
      </c>
      <c r="AP62" s="38">
        <v>1402151.31</v>
      </c>
      <c r="AQ62" s="39">
        <v>8.2347248829820359</v>
      </c>
      <c r="AR62" s="36">
        <v>-1.8599999999860302</v>
      </c>
      <c r="AS62" s="39">
        <v>-1.1791331469453669E-5</v>
      </c>
      <c r="AT62" s="36">
        <v>1402149.4500000002</v>
      </c>
      <c r="AU62" s="40">
        <v>4.2746373652504763</v>
      </c>
      <c r="AV62" s="116">
        <f t="shared" si="33"/>
        <v>1843788.9300000002</v>
      </c>
      <c r="AW62" s="117">
        <f t="shared" si="34"/>
        <v>-1.8599999999860302</v>
      </c>
      <c r="AX62" s="118">
        <f t="shared" si="35"/>
        <v>1843787.0700000003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252.59999999997672</v>
      </c>
      <c r="BG62" s="39">
        <v>4.0236448870556305E-4</v>
      </c>
      <c r="BH62" s="36">
        <v>0</v>
      </c>
      <c r="BI62" s="39">
        <v>0</v>
      </c>
      <c r="BJ62" s="36">
        <v>252.59999999997672</v>
      </c>
      <c r="BK62" s="40">
        <v>2.6293628843463047E-4</v>
      </c>
      <c r="BL62" s="116">
        <f t="shared" si="36"/>
        <v>252.59999999997672</v>
      </c>
      <c r="BM62" s="117">
        <f t="shared" si="37"/>
        <v>0</v>
      </c>
      <c r="BN62" s="118">
        <f t="shared" si="38"/>
        <v>252.59999999997672</v>
      </c>
      <c r="BO62" s="32"/>
      <c r="BP62" s="38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8">
        <v>479198</v>
      </c>
      <c r="CG62" s="39">
        <v>3.8822204578965276</v>
      </c>
      <c r="CH62" s="36">
        <v>0</v>
      </c>
      <c r="CI62" s="39">
        <v>0</v>
      </c>
      <c r="CJ62" s="36">
        <v>479198</v>
      </c>
      <c r="CK62" s="40">
        <v>3.1698649891184272</v>
      </c>
      <c r="CL62" s="38">
        <v>280490</v>
      </c>
      <c r="CM62" s="39">
        <v>0.44281066130328323</v>
      </c>
      <c r="CN62" s="36">
        <v>-2.0000000484287739E-2</v>
      </c>
      <c r="CO62" s="39">
        <v>-5.8903917358653396E-8</v>
      </c>
      <c r="CP62" s="36">
        <v>280489.97999999952</v>
      </c>
      <c r="CQ62" s="40">
        <v>0.28828313807148598</v>
      </c>
      <c r="CR62" s="116">
        <f t="shared" si="42"/>
        <v>759688</v>
      </c>
      <c r="CS62" s="117">
        <f t="shared" si="43"/>
        <v>-2.0000000484287739E-2</v>
      </c>
      <c r="CT62" s="118">
        <f t="shared" si="44"/>
        <v>759687.97999999952</v>
      </c>
      <c r="CU62" s="32"/>
      <c r="CV62" s="38">
        <f>+D62+T62+AJ62+AZ62+BP62+CF62</f>
        <v>-243988.67999999982</v>
      </c>
      <c r="CW62" s="39">
        <f t="shared" si="46"/>
        <v>-0.3478873135009351</v>
      </c>
      <c r="CX62" s="39">
        <f>+F62+V62+AL62+BB62+BR62+CH62</f>
        <v>-676937.0199999999</v>
      </c>
      <c r="CY62" s="39">
        <f t="shared" si="48"/>
        <v>-3.1686170999541274</v>
      </c>
      <c r="CZ62" s="36">
        <f t="shared" si="49"/>
        <v>-920925.69999999972</v>
      </c>
      <c r="DA62" s="40">
        <f t="shared" si="50"/>
        <v>-1.0064959747842031</v>
      </c>
      <c r="DB62" s="38">
        <f t="shared" ref="DB62" si="60">+J62+Z62+AP62+BF62+BV62+CL62</f>
        <v>-1010860.2200000002</v>
      </c>
      <c r="DC62" s="39">
        <f t="shared" si="52"/>
        <v>-0.31737686131476245</v>
      </c>
      <c r="DD62" s="36">
        <f>+L62+AB62+AR62+BH62+BX62+CN62</f>
        <v>1972787.73</v>
      </c>
      <c r="DE62" s="39">
        <f t="shared" si="54"/>
        <v>1.0611857027359806</v>
      </c>
      <c r="DF62" s="36">
        <f>+DB62+DD62</f>
        <v>961927.50999999978</v>
      </c>
      <c r="DG62" s="40">
        <f t="shared" si="56"/>
        <v>0.19070395084304631</v>
      </c>
      <c r="DH62" s="152"/>
      <c r="DI62" s="161" t="s">
        <v>8</v>
      </c>
      <c r="DJ62" s="38">
        <f t="shared" ref="DJ62" si="61">+CZ62</f>
        <v>-920925.69999999972</v>
      </c>
      <c r="DK62" s="36">
        <f t="shared" ref="DK62" si="62">+DF62</f>
        <v>961927.50999999978</v>
      </c>
      <c r="DL62" s="37">
        <f t="shared" si="59"/>
        <v>41001.810000000056</v>
      </c>
      <c r="DM62"/>
    </row>
    <row r="63" spans="1:119" s="19" customFormat="1" ht="15.75">
      <c r="A63" s="26">
        <v>51</v>
      </c>
      <c r="B63" s="26" t="s">
        <v>173</v>
      </c>
      <c r="C63" s="41"/>
      <c r="D63" s="42">
        <v>234627061</v>
      </c>
      <c r="E63" s="46">
        <v>2127.075481619147</v>
      </c>
      <c r="F63" s="43">
        <v>72906364</v>
      </c>
      <c r="G63" s="46">
        <v>2097.5419759479832</v>
      </c>
      <c r="H63" s="36">
        <v>307533425</v>
      </c>
      <c r="I63" s="47">
        <v>2119.9990693698601</v>
      </c>
      <c r="J63" s="245">
        <v>128037381</v>
      </c>
      <c r="K63" s="46">
        <v>347.86055136101459</v>
      </c>
      <c r="L63" s="43">
        <v>195141961</v>
      </c>
      <c r="M63" s="46">
        <v>601.14337775477634</v>
      </c>
      <c r="N63" s="43">
        <v>323179342</v>
      </c>
      <c r="O63" s="47">
        <v>466.55763553340677</v>
      </c>
      <c r="P63" s="122">
        <f t="shared" si="27"/>
        <v>362664442</v>
      </c>
      <c r="Q63" s="123">
        <f t="shared" si="28"/>
        <v>268048325</v>
      </c>
      <c r="R63" s="124">
        <f t="shared" si="29"/>
        <v>630712767</v>
      </c>
      <c r="S63" s="32"/>
      <c r="T63" s="42">
        <v>407404937.04999954</v>
      </c>
      <c r="U63" s="46">
        <v>2066.6081813662558</v>
      </c>
      <c r="V63" s="43">
        <v>117066094.22999994</v>
      </c>
      <c r="W63" s="46">
        <v>1852.634069695674</v>
      </c>
      <c r="X63" s="43">
        <v>524471031.27999949</v>
      </c>
      <c r="Y63" s="47">
        <v>2014.6701876877435</v>
      </c>
      <c r="Z63" s="45">
        <v>253268164.64000013</v>
      </c>
      <c r="AA63" s="46">
        <v>239.45564468749157</v>
      </c>
      <c r="AB63" s="43">
        <v>181865382.97999987</v>
      </c>
      <c r="AC63" s="46">
        <v>382.31751423189769</v>
      </c>
      <c r="AD63" s="43">
        <v>435133547.62</v>
      </c>
      <c r="AE63" s="47">
        <v>283.77503716964213</v>
      </c>
      <c r="AF63" s="122">
        <f t="shared" si="30"/>
        <v>660673101.6899997</v>
      </c>
      <c r="AG63" s="123">
        <f>+V63+AB63</f>
        <v>298931477.2099998</v>
      </c>
      <c r="AH63" s="124">
        <f>+AF63+AG63</f>
        <v>959604578.8999995</v>
      </c>
      <c r="AI63" s="32"/>
      <c r="AJ63" s="42">
        <v>131147161.80519363</v>
      </c>
      <c r="AK63" s="46">
        <v>2180.2264526323479</v>
      </c>
      <c r="AL63" s="43">
        <v>74129017.627175659</v>
      </c>
      <c r="AM63" s="46">
        <v>2577.7729814367167</v>
      </c>
      <c r="AN63" s="43">
        <v>205276179.43236929</v>
      </c>
      <c r="AO63" s="47">
        <v>2308.8086765534731</v>
      </c>
      <c r="AP63" s="45">
        <v>64831099.348782375</v>
      </c>
      <c r="AQ63" s="46">
        <v>380.74797148568695</v>
      </c>
      <c r="AR63" s="43">
        <v>92831216.042008698</v>
      </c>
      <c r="AS63" s="46">
        <v>588.49658014624231</v>
      </c>
      <c r="AT63" s="43">
        <v>157662315.39079106</v>
      </c>
      <c r="AU63" s="47">
        <v>480.65434427220339</v>
      </c>
      <c r="AV63" s="122">
        <f t="shared" si="33"/>
        <v>195978261.15397602</v>
      </c>
      <c r="AW63" s="123">
        <f t="shared" si="34"/>
        <v>166960233.66918436</v>
      </c>
      <c r="AX63" s="124">
        <f t="shared" si="35"/>
        <v>362938494.82316041</v>
      </c>
      <c r="AY63" s="32"/>
      <c r="AZ63" s="42">
        <v>228902553.46488863</v>
      </c>
      <c r="BA63" s="46">
        <v>2072.4540829777152</v>
      </c>
      <c r="BB63" s="43">
        <v>61531951.35611131</v>
      </c>
      <c r="BC63" s="46">
        <v>1693.6020961166826</v>
      </c>
      <c r="BD63" s="43">
        <v>290434504.82100004</v>
      </c>
      <c r="BE63" s="47">
        <v>1978.6792986946632</v>
      </c>
      <c r="BF63" s="45">
        <v>181392814.12595454</v>
      </c>
      <c r="BG63" s="46">
        <v>288.93914058060039</v>
      </c>
      <c r="BH63" s="43">
        <v>162950324.01084563</v>
      </c>
      <c r="BI63" s="46">
        <v>489.48730552972552</v>
      </c>
      <c r="BJ63" s="43">
        <v>344343138.13680017</v>
      </c>
      <c r="BK63" s="47">
        <v>358.43351816956391</v>
      </c>
      <c r="BL63" s="122">
        <f t="shared" si="36"/>
        <v>410295367.5908432</v>
      </c>
      <c r="BM63" s="123">
        <f t="shared" si="37"/>
        <v>224482275.36695695</v>
      </c>
      <c r="BN63" s="124">
        <f t="shared" si="38"/>
        <v>634777642.95780015</v>
      </c>
      <c r="BO63" s="32"/>
      <c r="BP63" s="45">
        <v>167219590.14000016</v>
      </c>
      <c r="BQ63" s="46">
        <v>1674.4564175637126</v>
      </c>
      <c r="BR63" s="43">
        <v>33711245.809999906</v>
      </c>
      <c r="BS63" s="46">
        <v>1474.4891663386215</v>
      </c>
      <c r="BT63" s="43">
        <v>200930835.95000002</v>
      </c>
      <c r="BU63" s="47">
        <v>1637.2045168991592</v>
      </c>
      <c r="BV63" s="45">
        <v>75715522.920000121</v>
      </c>
      <c r="BW63" s="46">
        <v>230.98085088468616</v>
      </c>
      <c r="BX63" s="43">
        <v>101293836.82999972</v>
      </c>
      <c r="BY63" s="46">
        <v>443.19820797892697</v>
      </c>
      <c r="BZ63" s="43">
        <v>177009359.74999985</v>
      </c>
      <c r="CA63" s="47">
        <v>318.16073232413987</v>
      </c>
      <c r="CB63" s="122">
        <f t="shared" si="39"/>
        <v>242935113.0600003</v>
      </c>
      <c r="CC63" s="123">
        <f t="shared" si="40"/>
        <v>135005082.63999963</v>
      </c>
      <c r="CD63" s="124">
        <f t="shared" si="41"/>
        <v>377940195.69999993</v>
      </c>
      <c r="CE63" s="32"/>
      <c r="CF63" s="45">
        <v>220506281.30765083</v>
      </c>
      <c r="CG63" s="46">
        <v>1786.4306536906431</v>
      </c>
      <c r="CH63" s="43">
        <v>55588234.506659113</v>
      </c>
      <c r="CI63" s="46">
        <v>2003.9739899296699</v>
      </c>
      <c r="CJ63" s="43">
        <v>276094515.8143099</v>
      </c>
      <c r="CK63" s="47">
        <v>1826.3480635716028</v>
      </c>
      <c r="CL63" s="45">
        <v>153487904.58251086</v>
      </c>
      <c r="CM63" s="46">
        <v>242.3119559707543</v>
      </c>
      <c r="CN63" s="43">
        <v>126371482.47888787</v>
      </c>
      <c r="CO63" s="46">
        <v>372.18875900902373</v>
      </c>
      <c r="CP63" s="43">
        <v>279859387.06139863</v>
      </c>
      <c r="CQ63" s="47">
        <v>287.63502468367233</v>
      </c>
      <c r="CR63" s="122">
        <f t="shared" si="42"/>
        <v>373994185.89016169</v>
      </c>
      <c r="CS63" s="123">
        <f t="shared" si="43"/>
        <v>181959716.98554698</v>
      </c>
      <c r="CT63" s="124">
        <f t="shared" si="44"/>
        <v>555953902.8757087</v>
      </c>
      <c r="CU63" s="32"/>
      <c r="CV63" s="45">
        <f>+CV61-CV62</f>
        <v>1389807584.7677336</v>
      </c>
      <c r="CW63" s="46">
        <f t="shared" si="46"/>
        <v>1981.6346682480118</v>
      </c>
      <c r="CX63" s="46">
        <f>+CX61-CX62</f>
        <v>414932907.52994585</v>
      </c>
      <c r="CY63" s="46">
        <f t="shared" si="48"/>
        <v>1942.2242650181422</v>
      </c>
      <c r="CZ63" s="43">
        <f t="shared" si="49"/>
        <v>1804740492.2976794</v>
      </c>
      <c r="DA63" s="47">
        <f t="shared" si="50"/>
        <v>1972.4327826095807</v>
      </c>
      <c r="DB63" s="45">
        <f>+DB61-DB62</f>
        <v>856732886.6172483</v>
      </c>
      <c r="DC63" s="46">
        <f t="shared" si="52"/>
        <v>268.98594796787876</v>
      </c>
      <c r="DD63" s="43">
        <f>+DD61-DD62</f>
        <v>860454203.34174204</v>
      </c>
      <c r="DE63" s="46">
        <f t="shared" si="54"/>
        <v>462.84842741055309</v>
      </c>
      <c r="DF63" s="43">
        <f>+DF61-DF62</f>
        <v>1717187089.9589899</v>
      </c>
      <c r="DG63" s="47">
        <f t="shared" si="56"/>
        <v>340.43559310602626</v>
      </c>
      <c r="DH63" s="153"/>
      <c r="DI63" s="161" t="s">
        <v>173</v>
      </c>
      <c r="DJ63" s="45">
        <f>+DJ61-DJ62</f>
        <v>1804740492.2976787</v>
      </c>
      <c r="DK63" s="43">
        <f t="shared" ref="DK63:DL63" si="63">+DK61-DK62</f>
        <v>1717187089.9589899</v>
      </c>
      <c r="DL63" s="44">
        <f t="shared" si="63"/>
        <v>3521927582.2566686</v>
      </c>
      <c r="DM63"/>
      <c r="DO63" s="48"/>
    </row>
    <row r="64" spans="1:119" s="19" customFormat="1" ht="15.75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244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8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8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75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75">
      <c r="A66" s="26">
        <v>52</v>
      </c>
      <c r="B66" s="26" t="s">
        <v>66</v>
      </c>
      <c r="C66" s="34"/>
      <c r="D66" s="35">
        <v>7496493.084277356</v>
      </c>
      <c r="E66" s="39">
        <v>67.961498429602969</v>
      </c>
      <c r="F66" s="36">
        <v>111283.43571014251</v>
      </c>
      <c r="G66" s="39">
        <v>3.2016639539139913</v>
      </c>
      <c r="H66" s="36">
        <v>7607776.5199874984</v>
      </c>
      <c r="I66" s="40">
        <v>52.44463798478936</v>
      </c>
      <c r="J66" s="244">
        <v>1260338.0641596669</v>
      </c>
      <c r="K66" s="39">
        <v>3.4241710543880579</v>
      </c>
      <c r="L66" s="36">
        <v>1039317.7493916519</v>
      </c>
      <c r="M66" s="39">
        <v>3.2016639539139908</v>
      </c>
      <c r="N66" s="36">
        <v>2299655.8135513188</v>
      </c>
      <c r="O66" s="40">
        <v>3.31989653878049</v>
      </c>
      <c r="P66" s="116">
        <f t="shared" ref="P66:P73" si="64">+D66+J66</f>
        <v>8756831.1484370232</v>
      </c>
      <c r="Q66" s="117">
        <f t="shared" ref="Q66:Q73" si="65">+F66+L66</f>
        <v>1150601.1851017945</v>
      </c>
      <c r="R66" s="118">
        <f t="shared" ref="R66:R73" si="66">+P66+Q66</f>
        <v>9907432.3335388172</v>
      </c>
      <c r="S66" s="32"/>
      <c r="T66" s="35">
        <v>2388639.5267019337</v>
      </c>
      <c r="U66" s="39">
        <v>12.116647441636697</v>
      </c>
      <c r="V66" s="36">
        <v>790132.58598039998</v>
      </c>
      <c r="W66" s="39">
        <v>12.504274256285113</v>
      </c>
      <c r="X66" s="36">
        <v>3178772.1126823337</v>
      </c>
      <c r="Y66" s="40">
        <v>12.210736202616465</v>
      </c>
      <c r="Z66" s="38">
        <v>1466908.6776370686</v>
      </c>
      <c r="AA66" s="39">
        <v>1.3869076818262831</v>
      </c>
      <c r="AB66" s="36">
        <v>794571.37708061817</v>
      </c>
      <c r="AC66" s="39">
        <v>1.6703484125875949</v>
      </c>
      <c r="AD66" s="36">
        <v>2261480.054717687</v>
      </c>
      <c r="AE66" s="40">
        <v>1.4748382194294853</v>
      </c>
      <c r="AF66" s="116">
        <f t="shared" ref="AF66:AF73" si="67">+T66+Z66</f>
        <v>3855548.2043390023</v>
      </c>
      <c r="AG66" s="117">
        <f t="shared" ref="AG66:AG73" si="68">+V66+AB66</f>
        <v>1584703.9630610181</v>
      </c>
      <c r="AH66" s="118">
        <f t="shared" ref="AH66:AH73" si="69">+AF66+AG66</f>
        <v>5440252.1674000202</v>
      </c>
      <c r="AI66" s="32"/>
      <c r="AJ66" s="35">
        <v>3020174.1144220852</v>
      </c>
      <c r="AK66" s="39">
        <v>50.208204319353733</v>
      </c>
      <c r="AL66" s="36">
        <v>1331668.3135851717</v>
      </c>
      <c r="AM66" s="39">
        <v>46.307622964327699</v>
      </c>
      <c r="AN66" s="36">
        <v>4351842.4280072572</v>
      </c>
      <c r="AO66" s="40">
        <v>48.946602496988611</v>
      </c>
      <c r="AP66" s="38">
        <v>973327.77520923992</v>
      </c>
      <c r="AQ66" s="39">
        <v>5.7162778315366491</v>
      </c>
      <c r="AR66" s="36">
        <v>38302.976952708792</v>
      </c>
      <c r="AS66" s="39">
        <v>0.24281886963420748</v>
      </c>
      <c r="AT66" s="36">
        <v>1011630.7521619487</v>
      </c>
      <c r="AU66" s="40">
        <v>3.0840896546569336</v>
      </c>
      <c r="AV66" s="116">
        <f t="shared" ref="AV66:AV73" si="70">+AJ66+AP66</f>
        <v>3993501.8896313254</v>
      </c>
      <c r="AW66" s="117">
        <f t="shared" ref="AW66:AW73" si="71">+AL66+AR66</f>
        <v>1369971.2905378805</v>
      </c>
      <c r="AX66" s="118">
        <f t="shared" ref="AX66:AX73" si="72">+AV66+AW66</f>
        <v>5363473.1801692061</v>
      </c>
      <c r="AY66" s="32"/>
      <c r="AZ66" s="35">
        <v>1546541.2024925719</v>
      </c>
      <c r="BA66" s="39">
        <v>14.002183816139175</v>
      </c>
      <c r="BB66" s="36">
        <v>471255.79750742845</v>
      </c>
      <c r="BC66" s="39">
        <v>12.970819044022582</v>
      </c>
      <c r="BD66" s="36">
        <v>2017797.0000000005</v>
      </c>
      <c r="BE66" s="40">
        <v>13.746896758458124</v>
      </c>
      <c r="BF66" s="38">
        <v>1345229.3544714444</v>
      </c>
      <c r="BG66" s="39">
        <v>2.142804914503829</v>
      </c>
      <c r="BH66" s="36">
        <v>1415987.6455285558</v>
      </c>
      <c r="BI66" s="39">
        <v>4.2534924768055147</v>
      </c>
      <c r="BJ66" s="36">
        <v>2761217</v>
      </c>
      <c r="BK66" s="40">
        <v>2.8742048675481868</v>
      </c>
      <c r="BL66" s="116">
        <f t="shared" ref="BL66:BL73" si="73">+AZ66+BF66</f>
        <v>2891770.5569640165</v>
      </c>
      <c r="BM66" s="117">
        <f t="shared" ref="BM66:BM73" si="74">+BB66+BH66</f>
        <v>1887243.4430359844</v>
      </c>
      <c r="BN66" s="118">
        <f t="shared" ref="BN66:BN73" si="75">+BL66+BM66</f>
        <v>4779014.0000000009</v>
      </c>
      <c r="BO66" s="32"/>
      <c r="BP66" s="38">
        <v>1827314.83</v>
      </c>
      <c r="BQ66" s="39">
        <v>18.297850398037351</v>
      </c>
      <c r="BR66" s="36">
        <v>21466.320000000007</v>
      </c>
      <c r="BS66" s="39">
        <v>0.93891090408082956</v>
      </c>
      <c r="BT66" s="36">
        <v>1848781.1500000001</v>
      </c>
      <c r="BU66" s="40">
        <v>15.064053435238904</v>
      </c>
      <c r="BV66" s="38">
        <v>538177.5000000007</v>
      </c>
      <c r="BW66" s="39">
        <v>1.6417861500915214</v>
      </c>
      <c r="BX66" s="36">
        <v>461215.07000000041</v>
      </c>
      <c r="BY66" s="39">
        <v>2.0179874601841177</v>
      </c>
      <c r="BZ66" s="36">
        <v>999392.57000000111</v>
      </c>
      <c r="CA66" s="40">
        <v>1.7963314052973678</v>
      </c>
      <c r="CB66" s="116">
        <f t="shared" ref="CB66:CB73" si="76">+BP66+BV66</f>
        <v>2365492.330000001</v>
      </c>
      <c r="CC66" s="117">
        <f t="shared" ref="CC66:CC73" si="77">+BR66+BX66</f>
        <v>482681.39000000042</v>
      </c>
      <c r="CD66" s="118">
        <f t="shared" ref="CD66:CD73" si="78">+CB66+CC66</f>
        <v>2848173.7200000016</v>
      </c>
      <c r="CE66" s="32"/>
      <c r="CF66" s="38">
        <v>2272437.9121415345</v>
      </c>
      <c r="CG66" s="39">
        <v>18.410145601224414</v>
      </c>
      <c r="CH66" s="36">
        <v>552331.08785846573</v>
      </c>
      <c r="CI66" s="39">
        <v>19.911715918326749</v>
      </c>
      <c r="CJ66" s="36">
        <v>2824769</v>
      </c>
      <c r="CK66" s="40">
        <v>18.685671383117356</v>
      </c>
      <c r="CL66" s="38">
        <v>1103320.7316302247</v>
      </c>
      <c r="CM66" s="39">
        <v>1.7418167592527438</v>
      </c>
      <c r="CN66" s="36">
        <v>990066.26836977527</v>
      </c>
      <c r="CO66" s="39">
        <v>2.9159390119745043</v>
      </c>
      <c r="CP66" s="36">
        <v>2093387</v>
      </c>
      <c r="CQ66" s="40">
        <v>2.1515498470143388</v>
      </c>
      <c r="CR66" s="116">
        <f t="shared" ref="CR66:CR73" si="79">+CF66+CL66</f>
        <v>3375758.6437717592</v>
      </c>
      <c r="CS66" s="117">
        <f t="shared" ref="CS66:CS73" si="80">+CH66+CN66</f>
        <v>1542397.356228241</v>
      </c>
      <c r="CT66" s="118">
        <f t="shared" ref="CT66:CT73" si="81">+CR66+CS66</f>
        <v>4918156</v>
      </c>
      <c r="CU66" s="32"/>
      <c r="CV66" s="38">
        <f t="shared" ref="CV66:CV72" si="82">+D66+T66+AJ66+AZ66+BP66+CF66</f>
        <v>18551600.670035481</v>
      </c>
      <c r="CW66" s="39">
        <f>+CV66/$CV$111</f>
        <v>26.451499791878852</v>
      </c>
      <c r="CX66" s="39">
        <f t="shared" ref="CX66:CX72" si="83">+F66+V66+AL66+BB66+BR66+CH66</f>
        <v>3278137.5406416086</v>
      </c>
      <c r="CY66" s="39">
        <f t="shared" ref="CY66:CY73" si="84">+CX66/$CX$111</f>
        <v>15.344356063254704</v>
      </c>
      <c r="CZ66" s="36">
        <f t="shared" ref="CZ66:CZ73" si="85">+CV66+CX66</f>
        <v>21829738.210677091</v>
      </c>
      <c r="DA66" s="40">
        <f t="shared" ref="DA66:DA73" si="86">+CZ66/$CZ$111</f>
        <v>23.858106728522628</v>
      </c>
      <c r="DB66" s="38">
        <f t="shared" ref="DB66:DB72" si="87">+J66+Z66+AP66+BF66+BV66+CL66</f>
        <v>6687302.1031076452</v>
      </c>
      <c r="DC66" s="39">
        <f t="shared" ref="DC66:DC102" si="88">+DB66/$DB$111</f>
        <v>2.099592911221607</v>
      </c>
      <c r="DD66" s="36">
        <f t="shared" ref="DD66:DD72" si="89">+L66+AB66+AR66+BH66+BX66+CN66</f>
        <v>4739461.0873233099</v>
      </c>
      <c r="DE66" s="39">
        <f t="shared" ref="DE66:DE73" si="90">+DD66/$DD$111</f>
        <v>2.5494118135766288</v>
      </c>
      <c r="DF66" s="36">
        <f t="shared" ref="DF66:DF72" si="91">+DB66+DD66</f>
        <v>11426763.190430954</v>
      </c>
      <c r="DG66" s="40">
        <f t="shared" ref="DG66:DG73" si="92">+DF66/$DF$111</f>
        <v>2.265377445919055</v>
      </c>
      <c r="DH66" s="152"/>
      <c r="DI66" s="161" t="s">
        <v>66</v>
      </c>
      <c r="DJ66" s="38">
        <f t="shared" ref="DJ66:DJ72" si="93">+CZ66</f>
        <v>21829738.210677091</v>
      </c>
      <c r="DK66" s="36">
        <f t="shared" ref="DK66:DK72" si="94">+DF66</f>
        <v>11426763.190430954</v>
      </c>
      <c r="DL66" s="37">
        <f t="shared" ref="DL66:DL72" si="95">+DJ66+DK66</f>
        <v>33256501.401108045</v>
      </c>
      <c r="DM66"/>
    </row>
    <row r="67" spans="1:119" s="19" customFormat="1" ht="15.75">
      <c r="A67" s="26">
        <v>53</v>
      </c>
      <c r="B67" s="26" t="s">
        <v>67</v>
      </c>
      <c r="C67" s="34"/>
      <c r="D67" s="35">
        <v>201000.40695120025</v>
      </c>
      <c r="E67" s="39">
        <v>1.8222238969330515</v>
      </c>
      <c r="F67" s="36">
        <v>4342.8819242724985</v>
      </c>
      <c r="G67" s="39">
        <v>0.12494625479810399</v>
      </c>
      <c r="H67" s="36">
        <v>205343.28887547273</v>
      </c>
      <c r="I67" s="40">
        <v>1.4155455827845331</v>
      </c>
      <c r="J67" s="244">
        <v>44588.786508772268</v>
      </c>
      <c r="K67" s="39">
        <v>0.12114180826191759</v>
      </c>
      <c r="L67" s="36">
        <v>40559.803340050916</v>
      </c>
      <c r="M67" s="39">
        <v>0.12494625479810398</v>
      </c>
      <c r="N67" s="36">
        <v>85148.589848823176</v>
      </c>
      <c r="O67" s="40">
        <v>0.12292470336445818</v>
      </c>
      <c r="P67" s="116">
        <f t="shared" si="64"/>
        <v>245589.19345997251</v>
      </c>
      <c r="Q67" s="117">
        <f t="shared" si="65"/>
        <v>44902.685264323416</v>
      </c>
      <c r="R67" s="118">
        <f t="shared" si="66"/>
        <v>290491.87872429594</v>
      </c>
      <c r="S67" s="32"/>
      <c r="T67" s="35">
        <v>2887106.1635098821</v>
      </c>
      <c r="U67" s="39">
        <v>14.645176519424979</v>
      </c>
      <c r="V67" s="36">
        <v>838105.78057485202</v>
      </c>
      <c r="W67" s="39">
        <v>13.263475930539366</v>
      </c>
      <c r="X67" s="36">
        <v>3725211.9440847342</v>
      </c>
      <c r="Y67" s="40">
        <v>14.309795963848153</v>
      </c>
      <c r="Z67" s="38">
        <v>752348.73551515804</v>
      </c>
      <c r="AA67" s="39">
        <v>0.71131779135634976</v>
      </c>
      <c r="AB67" s="36">
        <v>417233.11390653509</v>
      </c>
      <c r="AC67" s="39">
        <v>0.87710769553941437</v>
      </c>
      <c r="AD67" s="36">
        <v>1169581.849421693</v>
      </c>
      <c r="AE67" s="40">
        <v>0.76275004445859163</v>
      </c>
      <c r="AF67" s="116">
        <f t="shared" si="67"/>
        <v>3639454.8990250402</v>
      </c>
      <c r="AG67" s="117">
        <f t="shared" si="68"/>
        <v>1255338.894481387</v>
      </c>
      <c r="AH67" s="118">
        <f t="shared" si="69"/>
        <v>4894793.7935064267</v>
      </c>
      <c r="AI67" s="32"/>
      <c r="AJ67" s="35">
        <v>860239.01830429328</v>
      </c>
      <c r="AK67" s="39">
        <v>14.300849804736144</v>
      </c>
      <c r="AL67" s="36">
        <v>379011.11031315522</v>
      </c>
      <c r="AM67" s="39">
        <v>13.179786149916724</v>
      </c>
      <c r="AN67" s="36">
        <v>1239250.1286174485</v>
      </c>
      <c r="AO67" s="40">
        <v>13.938253611713513</v>
      </c>
      <c r="AP67" s="38">
        <v>115353.33568873772</v>
      </c>
      <c r="AQ67" s="39">
        <v>0.67746111062081316</v>
      </c>
      <c r="AR67" s="36">
        <v>291943.23912221461</v>
      </c>
      <c r="AS67" s="39">
        <v>1.8507524208504631</v>
      </c>
      <c r="AT67" s="36">
        <v>407296.5748109523</v>
      </c>
      <c r="AU67" s="40">
        <v>1.2416972794343943</v>
      </c>
      <c r="AV67" s="116">
        <f t="shared" si="70"/>
        <v>975592.35399303096</v>
      </c>
      <c r="AW67" s="117">
        <f t="shared" si="71"/>
        <v>670954.34943536983</v>
      </c>
      <c r="AX67" s="118">
        <f t="shared" si="72"/>
        <v>1646546.7034284007</v>
      </c>
      <c r="AY67" s="32"/>
      <c r="AZ67" s="35">
        <v>1192503.9930146295</v>
      </c>
      <c r="BA67" s="39">
        <v>10.796776758846804</v>
      </c>
      <c r="BB67" s="36">
        <v>363375.00698537083</v>
      </c>
      <c r="BC67" s="39">
        <v>10.001514009285776</v>
      </c>
      <c r="BD67" s="36">
        <v>1555879.0000000002</v>
      </c>
      <c r="BE67" s="40">
        <v>10.599930509190502</v>
      </c>
      <c r="BF67" s="38">
        <v>909380.06554751645</v>
      </c>
      <c r="BG67" s="39">
        <v>1.4485441215878527</v>
      </c>
      <c r="BH67" s="36">
        <v>957212.93445248366</v>
      </c>
      <c r="BI67" s="39">
        <v>2.8753767931885963</v>
      </c>
      <c r="BJ67" s="36">
        <v>1866593</v>
      </c>
      <c r="BK67" s="40">
        <v>1.942973220261708</v>
      </c>
      <c r="BL67" s="116">
        <f t="shared" si="73"/>
        <v>2101884.058562146</v>
      </c>
      <c r="BM67" s="117">
        <f t="shared" si="74"/>
        <v>1320587.9414378544</v>
      </c>
      <c r="BN67" s="118">
        <f t="shared" si="75"/>
        <v>3422472.0000000005</v>
      </c>
      <c r="BO67" s="32"/>
      <c r="BP67" s="38">
        <v>1186745.6400000006</v>
      </c>
      <c r="BQ67" s="39">
        <v>11.88349912381716</v>
      </c>
      <c r="BR67" s="36">
        <v>10290.149999999965</v>
      </c>
      <c r="BS67" s="39">
        <v>0.45007872982548069</v>
      </c>
      <c r="BT67" s="36">
        <v>1197035.7900000005</v>
      </c>
      <c r="BU67" s="40">
        <v>9.7535671566390754</v>
      </c>
      <c r="BV67" s="38">
        <v>248270.67000000016</v>
      </c>
      <c r="BW67" s="39">
        <v>0.7573845942647961</v>
      </c>
      <c r="BX67" s="36">
        <v>238952.43</v>
      </c>
      <c r="BY67" s="39">
        <v>1.0455057492386852</v>
      </c>
      <c r="BZ67" s="36">
        <v>487223.10000000015</v>
      </c>
      <c r="CA67" s="40">
        <v>0.87574611037616501</v>
      </c>
      <c r="CB67" s="116">
        <f t="shared" si="76"/>
        <v>1435016.3100000008</v>
      </c>
      <c r="CC67" s="117">
        <f t="shared" si="77"/>
        <v>249242.57999999996</v>
      </c>
      <c r="CD67" s="118">
        <f t="shared" si="78"/>
        <v>1684258.8900000006</v>
      </c>
      <c r="CE67" s="32"/>
      <c r="CF67" s="38">
        <v>1674390.3369410839</v>
      </c>
      <c r="CG67" s="39">
        <v>13.565065840376914</v>
      </c>
      <c r="CH67" s="36">
        <v>406971.66305891628</v>
      </c>
      <c r="CI67" s="39">
        <v>14.671461229998064</v>
      </c>
      <c r="CJ67" s="36">
        <v>2081362.0000000002</v>
      </c>
      <c r="CK67" s="40">
        <v>13.768080278885781</v>
      </c>
      <c r="CL67" s="38">
        <v>829887.44277869887</v>
      </c>
      <c r="CM67" s="39">
        <v>1.3101465554712335</v>
      </c>
      <c r="CN67" s="36">
        <v>744700.55722130102</v>
      </c>
      <c r="CO67" s="39">
        <v>2.1932889508661852</v>
      </c>
      <c r="CP67" s="36">
        <v>1574588</v>
      </c>
      <c r="CQ67" s="40">
        <v>1.6183364903434545</v>
      </c>
      <c r="CR67" s="116">
        <f t="shared" si="79"/>
        <v>2504277.779719783</v>
      </c>
      <c r="CS67" s="117">
        <f t="shared" si="80"/>
        <v>1151672.2202802172</v>
      </c>
      <c r="CT67" s="118">
        <f t="shared" si="81"/>
        <v>3655950</v>
      </c>
      <c r="CU67" s="32"/>
      <c r="CV67" s="38">
        <f t="shared" si="82"/>
        <v>8001985.5587210897</v>
      </c>
      <c r="CW67" s="39">
        <f t="shared" ref="CW67:CW102" si="96">+CV67/$CV$111</f>
        <v>11.409501697770409</v>
      </c>
      <c r="CX67" s="39">
        <f t="shared" si="83"/>
        <v>2002096.5928565669</v>
      </c>
      <c r="CY67" s="39">
        <f t="shared" si="84"/>
        <v>9.371444185288043</v>
      </c>
      <c r="CZ67" s="36">
        <f t="shared" si="85"/>
        <v>10004082.151577657</v>
      </c>
      <c r="DA67" s="40">
        <f t="shared" si="86"/>
        <v>10.933638204442991</v>
      </c>
      <c r="DB67" s="38">
        <f t="shared" si="87"/>
        <v>2899829.0360388835</v>
      </c>
      <c r="DC67" s="39">
        <f t="shared" si="88"/>
        <v>0.91045094029660578</v>
      </c>
      <c r="DD67" s="36">
        <f t="shared" si="89"/>
        <v>2690602.0780425854</v>
      </c>
      <c r="DE67" s="39">
        <f t="shared" si="90"/>
        <v>1.4473064757811072</v>
      </c>
      <c r="DF67" s="36">
        <f t="shared" si="91"/>
        <v>5590431.1140814684</v>
      </c>
      <c r="DG67" s="40">
        <f t="shared" si="92"/>
        <v>1.1083135571943765</v>
      </c>
      <c r="DH67" s="152"/>
      <c r="DI67" s="161" t="s">
        <v>67</v>
      </c>
      <c r="DJ67" s="38">
        <f t="shared" si="93"/>
        <v>10004082.151577657</v>
      </c>
      <c r="DK67" s="36">
        <f t="shared" si="94"/>
        <v>5590431.1140814684</v>
      </c>
      <c r="DL67" s="37">
        <f t="shared" si="95"/>
        <v>15594513.265659126</v>
      </c>
      <c r="DM67"/>
    </row>
    <row r="68" spans="1:119" s="19" customFormat="1" ht="15.75">
      <c r="A68" s="26">
        <v>54</v>
      </c>
      <c r="B68" s="26" t="s">
        <v>68</v>
      </c>
      <c r="C68" s="34"/>
      <c r="D68" s="35">
        <v>150044.4646029968</v>
      </c>
      <c r="E68" s="39">
        <v>1.3602689325324944</v>
      </c>
      <c r="F68" s="36">
        <v>2169.6380691701388</v>
      </c>
      <c r="G68" s="39">
        <v>6.2421257528342794E-2</v>
      </c>
      <c r="H68" s="36">
        <v>152214.10267216695</v>
      </c>
      <c r="I68" s="40">
        <v>1.0492965309704538</v>
      </c>
      <c r="J68" s="244">
        <v>31800.918357486156</v>
      </c>
      <c r="K68" s="39">
        <v>8.639886966777105E-2</v>
      </c>
      <c r="L68" s="36">
        <v>20263.063776335577</v>
      </c>
      <c r="M68" s="39">
        <v>6.242125752834278E-2</v>
      </c>
      <c r="N68" s="36">
        <v>52063.98213382173</v>
      </c>
      <c r="O68" s="40">
        <v>7.5162132116753308E-2</v>
      </c>
      <c r="P68" s="116">
        <f t="shared" si="64"/>
        <v>181845.38296048297</v>
      </c>
      <c r="Q68" s="117">
        <f t="shared" si="65"/>
        <v>22432.701845505715</v>
      </c>
      <c r="R68" s="118">
        <f t="shared" si="66"/>
        <v>204278.08480598868</v>
      </c>
      <c r="S68" s="32"/>
      <c r="T68" s="35">
        <v>2081934.301124515</v>
      </c>
      <c r="U68" s="39">
        <v>10.560850074438157</v>
      </c>
      <c r="V68" s="36">
        <v>658395.9937173645</v>
      </c>
      <c r="W68" s="39">
        <v>10.419471644073566</v>
      </c>
      <c r="X68" s="36">
        <v>2740330.2948418795</v>
      </c>
      <c r="Y68" s="40">
        <v>10.526533250009141</v>
      </c>
      <c r="Z68" s="38">
        <v>1000319.4466533936</v>
      </c>
      <c r="AA68" s="39">
        <v>0.94576489047606283</v>
      </c>
      <c r="AB68" s="36">
        <v>557072.81414856785</v>
      </c>
      <c r="AC68" s="39">
        <v>1.1710787949945929</v>
      </c>
      <c r="AD68" s="36">
        <v>1557392.2608019614</v>
      </c>
      <c r="AE68" s="40">
        <v>1.0156630053326561</v>
      </c>
      <c r="AF68" s="116">
        <f t="shared" si="67"/>
        <v>3082253.7477779086</v>
      </c>
      <c r="AG68" s="117">
        <f t="shared" si="68"/>
        <v>1215468.8078659324</v>
      </c>
      <c r="AH68" s="118">
        <f t="shared" si="69"/>
        <v>4297722.5556438407</v>
      </c>
      <c r="AI68" s="32"/>
      <c r="AJ68" s="35">
        <v>94848.777643013396</v>
      </c>
      <c r="AK68" s="39">
        <v>1.576792140757957</v>
      </c>
      <c r="AL68" s="36">
        <v>41722.315800886063</v>
      </c>
      <c r="AM68" s="39">
        <v>1.4508577320612743</v>
      </c>
      <c r="AN68" s="36">
        <v>136571.09344389947</v>
      </c>
      <c r="AO68" s="40">
        <v>1.5360599869969573</v>
      </c>
      <c r="AP68" s="38">
        <v>32728.051428477007</v>
      </c>
      <c r="AQ68" s="39">
        <v>0.19220928408189794</v>
      </c>
      <c r="AR68" s="36">
        <v>81752.485387366178</v>
      </c>
      <c r="AS68" s="39">
        <v>0.51826379229104413</v>
      </c>
      <c r="AT68" s="36">
        <v>114480.53681584318</v>
      </c>
      <c r="AU68" s="40">
        <v>0.34900900204820245</v>
      </c>
      <c r="AV68" s="116">
        <f t="shared" si="70"/>
        <v>127576.8290714904</v>
      </c>
      <c r="AW68" s="117">
        <f t="shared" si="71"/>
        <v>123474.80118825224</v>
      </c>
      <c r="AX68" s="118">
        <f t="shared" si="72"/>
        <v>251051.63025974264</v>
      </c>
      <c r="AY68" s="32"/>
      <c r="AZ68" s="35">
        <v>1211672.1496394717</v>
      </c>
      <c r="BA68" s="39">
        <v>10.970322767220205</v>
      </c>
      <c r="BB68" s="36">
        <v>369215.85036052862</v>
      </c>
      <c r="BC68" s="39">
        <v>10.162277065961923</v>
      </c>
      <c r="BD68" s="36">
        <v>1580888.0000000002</v>
      </c>
      <c r="BE68" s="40">
        <v>10.770312436129773</v>
      </c>
      <c r="BF68" s="38">
        <v>1007918.0449986208</v>
      </c>
      <c r="BG68" s="39">
        <v>1.6055044688559703</v>
      </c>
      <c r="BH68" s="36">
        <v>1060933.9550013794</v>
      </c>
      <c r="BI68" s="39">
        <v>3.1869448933655131</v>
      </c>
      <c r="BJ68" s="36">
        <v>2068852</v>
      </c>
      <c r="BK68" s="40">
        <v>2.1535085756160424</v>
      </c>
      <c r="BL68" s="116">
        <f t="shared" si="73"/>
        <v>2219590.1946380925</v>
      </c>
      <c r="BM68" s="117">
        <f t="shared" si="74"/>
        <v>1430149.8053619079</v>
      </c>
      <c r="BN68" s="118">
        <f t="shared" si="75"/>
        <v>3649740.0000000005</v>
      </c>
      <c r="BO68" s="32"/>
      <c r="BP68" s="38">
        <v>904951.20999999973</v>
      </c>
      <c r="BQ68" s="39">
        <v>9.0617454563660917</v>
      </c>
      <c r="BR68" s="36">
        <v>34277.290000000037</v>
      </c>
      <c r="BS68" s="39">
        <v>1.4992472553908078</v>
      </c>
      <c r="BT68" s="36">
        <v>939228.49999999977</v>
      </c>
      <c r="BU68" s="40">
        <v>7.6529276122808145</v>
      </c>
      <c r="BV68" s="38">
        <v>383585.59999999992</v>
      </c>
      <c r="BW68" s="39">
        <v>1.170181818181818</v>
      </c>
      <c r="BX68" s="36">
        <v>423852.9800000001</v>
      </c>
      <c r="BY68" s="39">
        <v>1.8545144212258047</v>
      </c>
      <c r="BZ68" s="36">
        <v>807438.58000000007</v>
      </c>
      <c r="CA68" s="40">
        <v>1.4513088476360292</v>
      </c>
      <c r="CB68" s="116">
        <f t="shared" si="76"/>
        <v>1288536.8099999996</v>
      </c>
      <c r="CC68" s="117">
        <f t="shared" si="77"/>
        <v>458130.27000000014</v>
      </c>
      <c r="CD68" s="118">
        <f t="shared" si="78"/>
        <v>1746667.0799999996</v>
      </c>
      <c r="CE68" s="32"/>
      <c r="CF68" s="38">
        <v>1684372.1831075677</v>
      </c>
      <c r="CG68" s="39">
        <v>13.645933722536478</v>
      </c>
      <c r="CH68" s="36">
        <v>409397.81689243257</v>
      </c>
      <c r="CI68" s="39">
        <v>14.758924867242243</v>
      </c>
      <c r="CJ68" s="36">
        <v>2093770.0000000002</v>
      </c>
      <c r="CK68" s="40">
        <v>13.850158427761572</v>
      </c>
      <c r="CL68" s="38">
        <v>891224.00251893362</v>
      </c>
      <c r="CM68" s="39">
        <v>1.4069788225062139</v>
      </c>
      <c r="CN68" s="36">
        <v>799740.99748106627</v>
      </c>
      <c r="CO68" s="39">
        <v>2.3553938241631704</v>
      </c>
      <c r="CP68" s="36">
        <v>1690965</v>
      </c>
      <c r="CQ68" s="40">
        <v>1.737946919063031</v>
      </c>
      <c r="CR68" s="116">
        <f t="shared" si="79"/>
        <v>2575596.1856265012</v>
      </c>
      <c r="CS68" s="117">
        <f t="shared" si="80"/>
        <v>1209138.8143734988</v>
      </c>
      <c r="CT68" s="118">
        <f t="shared" si="81"/>
        <v>3784735</v>
      </c>
      <c r="CU68" s="32"/>
      <c r="CV68" s="38">
        <f t="shared" si="82"/>
        <v>6127823.0861175647</v>
      </c>
      <c r="CW68" s="39">
        <f t="shared" si="96"/>
        <v>8.7372574458718759</v>
      </c>
      <c r="CX68" s="39">
        <f t="shared" si="83"/>
        <v>1515178.9048403818</v>
      </c>
      <c r="CY68" s="39">
        <f t="shared" si="84"/>
        <v>7.0922724648254611</v>
      </c>
      <c r="CZ68" s="36">
        <f t="shared" si="85"/>
        <v>7643001.9909579465</v>
      </c>
      <c r="DA68" s="40">
        <f t="shared" si="86"/>
        <v>8.3531719650855933</v>
      </c>
      <c r="DB68" s="38">
        <f t="shared" si="87"/>
        <v>3347576.0639569112</v>
      </c>
      <c r="DC68" s="39">
        <f t="shared" si="88"/>
        <v>1.051028780409492</v>
      </c>
      <c r="DD68" s="36">
        <f t="shared" si="89"/>
        <v>2943616.2957947152</v>
      </c>
      <c r="DE68" s="39">
        <f t="shared" si="90"/>
        <v>1.5834057967493536</v>
      </c>
      <c r="DF68" s="36">
        <f t="shared" si="91"/>
        <v>6291192.3597516268</v>
      </c>
      <c r="DG68" s="40">
        <f t="shared" si="92"/>
        <v>1.2472408014593772</v>
      </c>
      <c r="DH68" s="152"/>
      <c r="DI68" s="161" t="s">
        <v>68</v>
      </c>
      <c r="DJ68" s="38">
        <f t="shared" si="93"/>
        <v>7643001.9909579465</v>
      </c>
      <c r="DK68" s="36">
        <f t="shared" si="94"/>
        <v>6291192.3597516268</v>
      </c>
      <c r="DL68" s="37">
        <f t="shared" si="95"/>
        <v>13934194.350709572</v>
      </c>
      <c r="DM68"/>
    </row>
    <row r="69" spans="1:119" s="19" customFormat="1" ht="15.75">
      <c r="A69" s="26">
        <v>55</v>
      </c>
      <c r="B69" s="26" t="s">
        <v>69</v>
      </c>
      <c r="C69" s="34"/>
      <c r="D69" s="35">
        <v>418773.73976633197</v>
      </c>
      <c r="E69" s="39">
        <v>3.7965073184926519</v>
      </c>
      <c r="F69" s="36">
        <v>8892.2631985680273</v>
      </c>
      <c r="G69" s="39">
        <v>0.25583356920904621</v>
      </c>
      <c r="H69" s="36">
        <v>427666.00296489999</v>
      </c>
      <c r="I69" s="40">
        <v>2.9481397941921785</v>
      </c>
      <c r="J69" s="244">
        <v>91993.437803691966</v>
      </c>
      <c r="K69" s="39">
        <v>0.24993394699308549</v>
      </c>
      <c r="L69" s="36">
        <v>83048.181569502151</v>
      </c>
      <c r="M69" s="39">
        <v>0.25583356920904615</v>
      </c>
      <c r="N69" s="36">
        <v>175041.61937319412</v>
      </c>
      <c r="O69" s="40">
        <v>0.25269871381412745</v>
      </c>
      <c r="P69" s="116">
        <f t="shared" si="64"/>
        <v>510767.17757002392</v>
      </c>
      <c r="Q69" s="117">
        <f t="shared" si="65"/>
        <v>91940.444768070185</v>
      </c>
      <c r="R69" s="118">
        <f t="shared" si="66"/>
        <v>602707.62233809405</v>
      </c>
      <c r="S69" s="32"/>
      <c r="T69" s="35">
        <v>1845241.8177545459</v>
      </c>
      <c r="U69" s="39">
        <v>9.3602003568814887</v>
      </c>
      <c r="V69" s="36">
        <v>523475.78404419316</v>
      </c>
      <c r="W69" s="39">
        <v>8.2842865695642143</v>
      </c>
      <c r="X69" s="36">
        <v>2368717.6017987393</v>
      </c>
      <c r="Y69" s="40">
        <v>9.099043513896957</v>
      </c>
      <c r="Z69" s="38">
        <v>534471.83492263535</v>
      </c>
      <c r="AA69" s="39">
        <v>0.50532327258983589</v>
      </c>
      <c r="AB69" s="36">
        <v>289879.92009098665</v>
      </c>
      <c r="AC69" s="39">
        <v>0.60938573718075273</v>
      </c>
      <c r="AD69" s="36">
        <v>824351.75501362199</v>
      </c>
      <c r="AE69" s="40">
        <v>0.53760610093005434</v>
      </c>
      <c r="AF69" s="116">
        <f t="shared" si="67"/>
        <v>2379713.6526771812</v>
      </c>
      <c r="AG69" s="117">
        <f t="shared" si="68"/>
        <v>813355.70413517975</v>
      </c>
      <c r="AH69" s="118">
        <f t="shared" si="69"/>
        <v>3193069.3568123607</v>
      </c>
      <c r="AI69" s="32"/>
      <c r="AJ69" s="35">
        <v>111428.68103753708</v>
      </c>
      <c r="AK69" s="39">
        <v>1.8524210103824761</v>
      </c>
      <c r="AL69" s="36">
        <v>49104.570186032761</v>
      </c>
      <c r="AM69" s="39">
        <v>1.7075692939469611</v>
      </c>
      <c r="AN69" s="36">
        <v>160533.25122356985</v>
      </c>
      <c r="AO69" s="40">
        <v>1.8055702533299949</v>
      </c>
      <c r="AP69" s="38">
        <v>36636.806517859193</v>
      </c>
      <c r="AQ69" s="39">
        <v>0.21516509674381254</v>
      </c>
      <c r="AR69" s="36">
        <v>90896.11953048603</v>
      </c>
      <c r="AS69" s="39">
        <v>0.57622917993499567</v>
      </c>
      <c r="AT69" s="36">
        <v>127532.92604834522</v>
      </c>
      <c r="AU69" s="40">
        <v>0.38880093058980425</v>
      </c>
      <c r="AV69" s="116">
        <f t="shared" si="70"/>
        <v>148065.48755539628</v>
      </c>
      <c r="AW69" s="117">
        <f t="shared" si="71"/>
        <v>140000.6897165188</v>
      </c>
      <c r="AX69" s="118">
        <f t="shared" si="72"/>
        <v>288066.17727191508</v>
      </c>
      <c r="AY69" s="32"/>
      <c r="AZ69" s="35">
        <v>1196559.2817787558</v>
      </c>
      <c r="BA69" s="39">
        <v>10.833492818277554</v>
      </c>
      <c r="BB69" s="36">
        <v>364610.71822124429</v>
      </c>
      <c r="BC69" s="39">
        <v>10.035525658407032</v>
      </c>
      <c r="BD69" s="36">
        <v>1561170</v>
      </c>
      <c r="BE69" s="40">
        <v>10.635977163412408</v>
      </c>
      <c r="BF69" s="38">
        <v>936700.54479273688</v>
      </c>
      <c r="BG69" s="39">
        <v>1.492062691115545</v>
      </c>
      <c r="BH69" s="36">
        <v>985970.45520726324</v>
      </c>
      <c r="BI69" s="39">
        <v>2.9617616557742963</v>
      </c>
      <c r="BJ69" s="36">
        <v>1922671</v>
      </c>
      <c r="BK69" s="40">
        <v>2.0013459090298733</v>
      </c>
      <c r="BL69" s="116">
        <f t="shared" si="73"/>
        <v>2133259.8265714925</v>
      </c>
      <c r="BM69" s="117">
        <f t="shared" si="74"/>
        <v>1350581.1734285075</v>
      </c>
      <c r="BN69" s="118">
        <f t="shared" si="75"/>
        <v>3483841</v>
      </c>
      <c r="BO69" s="32"/>
      <c r="BP69" s="38">
        <v>805171.91000000015</v>
      </c>
      <c r="BQ69" s="39">
        <v>8.0626036148800893</v>
      </c>
      <c r="BR69" s="36">
        <v>5921.8699999999953</v>
      </c>
      <c r="BS69" s="39">
        <v>0.25901543979355268</v>
      </c>
      <c r="BT69" s="36">
        <v>811093.78000000014</v>
      </c>
      <c r="BU69" s="40">
        <v>6.6088731177889324</v>
      </c>
      <c r="BV69" s="38">
        <v>156788.66999999993</v>
      </c>
      <c r="BW69" s="39">
        <v>0.47830588773642441</v>
      </c>
      <c r="BX69" s="36">
        <v>231418.2</v>
      </c>
      <c r="BY69" s="39">
        <v>1.0125406909587316</v>
      </c>
      <c r="BZ69" s="36">
        <v>388206.86999999994</v>
      </c>
      <c r="CA69" s="40">
        <v>0.69777204000345094</v>
      </c>
      <c r="CB69" s="116">
        <f t="shared" si="76"/>
        <v>961960.58000000007</v>
      </c>
      <c r="CC69" s="117">
        <f t="shared" si="77"/>
        <v>237340.07</v>
      </c>
      <c r="CD69" s="118">
        <f t="shared" si="78"/>
        <v>1199300.6500000001</v>
      </c>
      <c r="CE69" s="32"/>
      <c r="CF69" s="38">
        <v>1704233.7079306107</v>
      </c>
      <c r="CG69" s="39">
        <v>13.806841777230023</v>
      </c>
      <c r="CH69" s="36">
        <v>414225.29206938954</v>
      </c>
      <c r="CI69" s="39">
        <v>14.93295692236164</v>
      </c>
      <c r="CJ69" s="36">
        <v>2118459.0000000005</v>
      </c>
      <c r="CK69" s="40">
        <v>14.01347462840587</v>
      </c>
      <c r="CL69" s="38">
        <v>843182.29244355904</v>
      </c>
      <c r="CM69" s="39">
        <v>1.3311351866952501</v>
      </c>
      <c r="CN69" s="36">
        <v>756630.70755644096</v>
      </c>
      <c r="CO69" s="39">
        <v>2.2284255794862431</v>
      </c>
      <c r="CP69" s="36">
        <v>1599813</v>
      </c>
      <c r="CQ69" s="40">
        <v>1.6442623439438337</v>
      </c>
      <c r="CR69" s="116">
        <f t="shared" si="79"/>
        <v>2547416.00037417</v>
      </c>
      <c r="CS69" s="117">
        <f t="shared" si="80"/>
        <v>1170855.9996258304</v>
      </c>
      <c r="CT69" s="118">
        <f t="shared" si="81"/>
        <v>3718272.0000000005</v>
      </c>
      <c r="CU69" s="32"/>
      <c r="CV69" s="38">
        <f t="shared" si="82"/>
        <v>6081409.1382677816</v>
      </c>
      <c r="CW69" s="39">
        <f t="shared" si="96"/>
        <v>8.6710788689541527</v>
      </c>
      <c r="CX69" s="39">
        <f t="shared" si="83"/>
        <v>1366230.4977194278</v>
      </c>
      <c r="CY69" s="39">
        <f t="shared" si="84"/>
        <v>6.3950724951526778</v>
      </c>
      <c r="CZ69" s="36">
        <f t="shared" si="85"/>
        <v>7447639.6359872092</v>
      </c>
      <c r="DA69" s="40">
        <f t="shared" si="86"/>
        <v>8.1396569943312649</v>
      </c>
      <c r="DB69" s="38">
        <f t="shared" si="87"/>
        <v>2599773.5864804825</v>
      </c>
      <c r="DC69" s="39">
        <f t="shared" si="88"/>
        <v>0.81624339812897029</v>
      </c>
      <c r="DD69" s="36">
        <f t="shared" si="89"/>
        <v>2437843.5839546788</v>
      </c>
      <c r="DE69" s="39">
        <f t="shared" si="90"/>
        <v>1.3113447115769252</v>
      </c>
      <c r="DF69" s="36">
        <f t="shared" si="91"/>
        <v>5037617.1704351613</v>
      </c>
      <c r="DG69" s="40">
        <f t="shared" si="92"/>
        <v>0.99871714578238158</v>
      </c>
      <c r="DH69" s="152"/>
      <c r="DI69" s="161" t="s">
        <v>69</v>
      </c>
      <c r="DJ69" s="38">
        <f t="shared" si="93"/>
        <v>7447639.6359872092</v>
      </c>
      <c r="DK69" s="36">
        <f t="shared" si="94"/>
        <v>5037617.1704351613</v>
      </c>
      <c r="DL69" s="37">
        <f t="shared" si="95"/>
        <v>12485256.806422371</v>
      </c>
      <c r="DM69"/>
    </row>
    <row r="70" spans="1:119" s="19" customFormat="1" ht="15.75">
      <c r="A70" s="26">
        <v>56</v>
      </c>
      <c r="B70" s="26" t="s">
        <v>70</v>
      </c>
      <c r="C70" s="34"/>
      <c r="D70" s="35">
        <v>128439.59134048333</v>
      </c>
      <c r="E70" s="39">
        <v>1.1644040736184518</v>
      </c>
      <c r="F70" s="36">
        <v>6667.3313715309787</v>
      </c>
      <c r="G70" s="39">
        <v>0.19182149063614071</v>
      </c>
      <c r="H70" s="36">
        <v>135106.92271201432</v>
      </c>
      <c r="I70" s="40">
        <v>0.93136721777444498</v>
      </c>
      <c r="J70" s="244">
        <v>55698.984103729803</v>
      </c>
      <c r="K70" s="39">
        <v>0.15132673887301581</v>
      </c>
      <c r="L70" s="36">
        <v>62268.708647322725</v>
      </c>
      <c r="M70" s="39">
        <v>0.19182149063614071</v>
      </c>
      <c r="N70" s="36">
        <v>117967.69275105253</v>
      </c>
      <c r="O70" s="40">
        <v>0.17030397877121267</v>
      </c>
      <c r="P70" s="116">
        <f t="shared" si="64"/>
        <v>184138.57544421311</v>
      </c>
      <c r="Q70" s="117">
        <f t="shared" si="65"/>
        <v>68936.040018853702</v>
      </c>
      <c r="R70" s="118">
        <f t="shared" si="66"/>
        <v>253074.61546306682</v>
      </c>
      <c r="S70" s="32"/>
      <c r="T70" s="35">
        <v>469173.40722519648</v>
      </c>
      <c r="U70" s="39">
        <v>2.3799358173513672</v>
      </c>
      <c r="V70" s="36">
        <v>155661.25830857764</v>
      </c>
      <c r="W70" s="39">
        <v>2.4634233538840249</v>
      </c>
      <c r="X70" s="36">
        <v>624834.66553377407</v>
      </c>
      <c r="Y70" s="40">
        <v>2.400200769549619</v>
      </c>
      <c r="Z70" s="38">
        <v>520358.10661530867</v>
      </c>
      <c r="AA70" s="39">
        <v>0.49197926658111046</v>
      </c>
      <c r="AB70" s="36">
        <v>253795.34376880719</v>
      </c>
      <c r="AC70" s="39">
        <v>0.53352871977835903</v>
      </c>
      <c r="AD70" s="36">
        <v>774153.4503841158</v>
      </c>
      <c r="AE70" s="40">
        <v>0.50486896576774487</v>
      </c>
      <c r="AF70" s="116">
        <f t="shared" si="67"/>
        <v>989531.51384050515</v>
      </c>
      <c r="AG70" s="117">
        <f t="shared" si="68"/>
        <v>409456.60207738483</v>
      </c>
      <c r="AH70" s="118">
        <f t="shared" si="69"/>
        <v>1398988.1159178899</v>
      </c>
      <c r="AI70" s="32"/>
      <c r="AJ70" s="35">
        <v>285353.7043789312</v>
      </c>
      <c r="AK70" s="39">
        <v>4.7437983870950946</v>
      </c>
      <c r="AL70" s="36">
        <v>125939.11628077402</v>
      </c>
      <c r="AM70" s="39">
        <v>4.3794247063592868</v>
      </c>
      <c r="AN70" s="36">
        <v>411292.8206597052</v>
      </c>
      <c r="AO70" s="40">
        <v>4.6259455703487253</v>
      </c>
      <c r="AP70" s="38">
        <v>80803.632677888381</v>
      </c>
      <c r="AQ70" s="39">
        <v>0.47455340939484464</v>
      </c>
      <c r="AR70" s="36">
        <v>204940.4807004625</v>
      </c>
      <c r="AS70" s="39">
        <v>1.2992049136916535</v>
      </c>
      <c r="AT70" s="36">
        <v>285744.11337835086</v>
      </c>
      <c r="AU70" s="40">
        <v>0.87112858329578691</v>
      </c>
      <c r="AV70" s="116">
        <f t="shared" si="70"/>
        <v>366157.33705681958</v>
      </c>
      <c r="AW70" s="117">
        <f t="shared" si="71"/>
        <v>330879.59698123654</v>
      </c>
      <c r="AX70" s="118">
        <f t="shared" si="72"/>
        <v>697036.93403805606</v>
      </c>
      <c r="AY70" s="32"/>
      <c r="AZ70" s="35">
        <v>988508.63555765385</v>
      </c>
      <c r="BA70" s="39">
        <v>8.949829203781384</v>
      </c>
      <c r="BB70" s="36">
        <v>301214.36444234633</v>
      </c>
      <c r="BC70" s="39">
        <v>8.2906078509948902</v>
      </c>
      <c r="BD70" s="36">
        <v>1289723.0000000002</v>
      </c>
      <c r="BE70" s="40">
        <v>8.7866564020111468</v>
      </c>
      <c r="BF70" s="38">
        <v>813131.86555453367</v>
      </c>
      <c r="BG70" s="39">
        <v>1.2952311454239143</v>
      </c>
      <c r="BH70" s="36">
        <v>855902.13444546645</v>
      </c>
      <c r="BI70" s="39">
        <v>2.5710487667331523</v>
      </c>
      <c r="BJ70" s="36">
        <v>1669034</v>
      </c>
      <c r="BK70" s="40">
        <v>1.7373301869803859</v>
      </c>
      <c r="BL70" s="116">
        <f t="shared" si="73"/>
        <v>1801640.5011121875</v>
      </c>
      <c r="BM70" s="117">
        <f t="shared" si="74"/>
        <v>1157116.4988878127</v>
      </c>
      <c r="BN70" s="118">
        <f t="shared" si="75"/>
        <v>2958757</v>
      </c>
      <c r="BO70" s="32"/>
      <c r="BP70" s="38">
        <v>215344.8299999999</v>
      </c>
      <c r="BQ70" s="39">
        <v>2.1563593851699783</v>
      </c>
      <c r="BR70" s="36">
        <v>9743.1000000000276</v>
      </c>
      <c r="BS70" s="39">
        <v>0.42615142369767867</v>
      </c>
      <c r="BT70" s="36">
        <v>225087.92999999993</v>
      </c>
      <c r="BU70" s="40">
        <v>1.8340389316211454</v>
      </c>
      <c r="BV70" s="38">
        <v>309486.57999999984</v>
      </c>
      <c r="BW70" s="39">
        <v>0.94413233679072561</v>
      </c>
      <c r="BX70" s="36">
        <v>425590.69000000006</v>
      </c>
      <c r="BY70" s="39">
        <v>1.8621175487416433</v>
      </c>
      <c r="BZ70" s="36">
        <v>735077.2699999999</v>
      </c>
      <c r="CA70" s="40">
        <v>1.3212449492407683</v>
      </c>
      <c r="CB70" s="116">
        <f t="shared" si="76"/>
        <v>524831.40999999968</v>
      </c>
      <c r="CC70" s="117">
        <f t="shared" si="77"/>
        <v>435333.7900000001</v>
      </c>
      <c r="CD70" s="118">
        <f t="shared" si="78"/>
        <v>960165.19999999972</v>
      </c>
      <c r="CE70" s="32"/>
      <c r="CF70" s="38">
        <v>1847689.7633619492</v>
      </c>
      <c r="CG70" s="39">
        <v>14.969050369930079</v>
      </c>
      <c r="CH70" s="36">
        <v>449093.23663805093</v>
      </c>
      <c r="CI70" s="39">
        <v>16.189957699918921</v>
      </c>
      <c r="CJ70" s="36">
        <v>2296783</v>
      </c>
      <c r="CK70" s="40">
        <v>15.193076806043408</v>
      </c>
      <c r="CL70" s="38">
        <v>729769.45080695848</v>
      </c>
      <c r="CM70" s="39">
        <v>1.1520898895174982</v>
      </c>
      <c r="CN70" s="36">
        <v>654859.54919304152</v>
      </c>
      <c r="CO70" s="39">
        <v>1.9286895916575606</v>
      </c>
      <c r="CP70" s="36">
        <v>1384629</v>
      </c>
      <c r="CQ70" s="40">
        <v>1.4230996529173137</v>
      </c>
      <c r="CR70" s="116">
        <f t="shared" si="79"/>
        <v>2577459.2141689076</v>
      </c>
      <c r="CS70" s="117">
        <f t="shared" si="80"/>
        <v>1103952.7858310924</v>
      </c>
      <c r="CT70" s="118">
        <f t="shared" si="81"/>
        <v>3681412</v>
      </c>
      <c r="CU70" s="32"/>
      <c r="CV70" s="38">
        <f t="shared" si="82"/>
        <v>3934509.9318642141</v>
      </c>
      <c r="CW70" s="39">
        <f t="shared" si="96"/>
        <v>5.6099573559682749</v>
      </c>
      <c r="CX70" s="39">
        <f t="shared" si="83"/>
        <v>1048318.4070412798</v>
      </c>
      <c r="CY70" s="39">
        <f t="shared" si="84"/>
        <v>4.9069847454164517</v>
      </c>
      <c r="CZ70" s="36">
        <f t="shared" si="85"/>
        <v>4982828.3389054937</v>
      </c>
      <c r="DA70" s="40">
        <f t="shared" si="86"/>
        <v>5.4458211624988184</v>
      </c>
      <c r="DB70" s="38">
        <f t="shared" si="87"/>
        <v>2509248.6197584188</v>
      </c>
      <c r="DC70" s="39">
        <f t="shared" si="88"/>
        <v>0.78782153599567561</v>
      </c>
      <c r="DD70" s="36">
        <f t="shared" si="89"/>
        <v>2457356.9067551005</v>
      </c>
      <c r="DE70" s="39">
        <f t="shared" si="90"/>
        <v>1.3218411572176731</v>
      </c>
      <c r="DF70" s="36">
        <f t="shared" si="91"/>
        <v>4966605.5265135188</v>
      </c>
      <c r="DG70" s="40">
        <f t="shared" si="92"/>
        <v>0.98463895287186087</v>
      </c>
      <c r="DH70" s="152"/>
      <c r="DI70" s="161" t="s">
        <v>70</v>
      </c>
      <c r="DJ70" s="38">
        <f t="shared" si="93"/>
        <v>4982828.3389054937</v>
      </c>
      <c r="DK70" s="36">
        <f t="shared" si="94"/>
        <v>4966605.5265135188</v>
      </c>
      <c r="DL70" s="37">
        <f t="shared" si="95"/>
        <v>9949433.8654190116</v>
      </c>
      <c r="DM70"/>
    </row>
    <row r="71" spans="1:119" s="19" customFormat="1" ht="15.75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244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8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8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>
        <f t="shared" si="96"/>
        <v>0</v>
      </c>
      <c r="CX71" s="39">
        <f t="shared" si="83"/>
        <v>0</v>
      </c>
      <c r="CY71" s="39">
        <f t="shared" si="84"/>
        <v>0</v>
      </c>
      <c r="CZ71" s="36">
        <f t="shared" si="85"/>
        <v>0</v>
      </c>
      <c r="DA71" s="40">
        <f t="shared" si="86"/>
        <v>0</v>
      </c>
      <c r="DB71" s="38">
        <f t="shared" si="87"/>
        <v>0</v>
      </c>
      <c r="DC71" s="39">
        <f t="shared" si="88"/>
        <v>0</v>
      </c>
      <c r="DD71" s="36">
        <f t="shared" si="89"/>
        <v>0</v>
      </c>
      <c r="DE71" s="39">
        <f t="shared" si="90"/>
        <v>0</v>
      </c>
      <c r="DF71" s="36">
        <f t="shared" si="91"/>
        <v>0</v>
      </c>
      <c r="DG71" s="40">
        <f t="shared" si="92"/>
        <v>0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75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244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>
        <v>1379610.6171664589</v>
      </c>
      <c r="BA72" s="39">
        <v>12.490815909157618</v>
      </c>
      <c r="BB72" s="36">
        <v>420389.38283354131</v>
      </c>
      <c r="BC72" s="39">
        <v>11.570774601825974</v>
      </c>
      <c r="BD72" s="36">
        <v>1800000.0000000002</v>
      </c>
      <c r="BE72" s="40">
        <v>12.2630840293769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73"/>
        <v>1379610.6171664589</v>
      </c>
      <c r="BM72" s="117">
        <f t="shared" si="74"/>
        <v>420389.38283354131</v>
      </c>
      <c r="BN72" s="118">
        <f t="shared" si="75"/>
        <v>1800000.0000000002</v>
      </c>
      <c r="BO72" s="32"/>
      <c r="BP72" s="38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8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1379610.6171664589</v>
      </c>
      <c r="CW72" s="39">
        <f t="shared" si="96"/>
        <v>1.9670954869029447</v>
      </c>
      <c r="CX72" s="39">
        <f t="shared" si="83"/>
        <v>420389.38283354131</v>
      </c>
      <c r="CY72" s="39">
        <f t="shared" si="84"/>
        <v>1.9677650176164414</v>
      </c>
      <c r="CZ72" s="36">
        <f t="shared" si="85"/>
        <v>1800000.0000000002</v>
      </c>
      <c r="DA72" s="40">
        <f t="shared" si="86"/>
        <v>1.9672518147897995</v>
      </c>
      <c r="DB72" s="38">
        <f t="shared" si="87"/>
        <v>0</v>
      </c>
      <c r="DC72" s="39">
        <f t="shared" si="88"/>
        <v>0</v>
      </c>
      <c r="DD72" s="36">
        <f t="shared" si="89"/>
        <v>0</v>
      </c>
      <c r="DE72" s="39">
        <f t="shared" si="90"/>
        <v>0</v>
      </c>
      <c r="DF72" s="36">
        <f t="shared" si="91"/>
        <v>0</v>
      </c>
      <c r="DG72" s="40">
        <f t="shared" si="92"/>
        <v>0</v>
      </c>
      <c r="DH72" s="152"/>
      <c r="DI72" s="161" t="s">
        <v>72</v>
      </c>
      <c r="DJ72" s="38">
        <f t="shared" si="93"/>
        <v>1800000.0000000002</v>
      </c>
      <c r="DK72" s="36">
        <f t="shared" si="94"/>
        <v>0</v>
      </c>
      <c r="DL72" s="37">
        <f t="shared" si="95"/>
        <v>1800000.0000000002</v>
      </c>
      <c r="DM72"/>
    </row>
    <row r="73" spans="1:119" s="19" customFormat="1" ht="15.75">
      <c r="A73" s="26">
        <v>59</v>
      </c>
      <c r="B73" s="26" t="s">
        <v>174</v>
      </c>
      <c r="C73" s="41"/>
      <c r="D73" s="42">
        <v>8394751.2869383693</v>
      </c>
      <c r="E73" s="46">
        <v>76.104902651179628</v>
      </c>
      <c r="F73" s="43">
        <v>133355.55027368414</v>
      </c>
      <c r="G73" s="46">
        <v>3.8366865260856247</v>
      </c>
      <c r="H73" s="43">
        <v>8528106.8372120541</v>
      </c>
      <c r="I73" s="47">
        <v>58.78898711051098</v>
      </c>
      <c r="J73" s="245">
        <v>1484420.190933347</v>
      </c>
      <c r="K73" s="46">
        <v>4.0329724181838476</v>
      </c>
      <c r="L73" s="43">
        <v>1245457.5067248633</v>
      </c>
      <c r="M73" s="46">
        <v>3.8366865260856247</v>
      </c>
      <c r="N73" s="43">
        <v>2729877.6976582101</v>
      </c>
      <c r="O73" s="47">
        <v>3.9409860668470409</v>
      </c>
      <c r="P73" s="122">
        <f t="shared" si="64"/>
        <v>9879171.477871716</v>
      </c>
      <c r="Q73" s="123">
        <f t="shared" si="65"/>
        <v>1378813.0569985474</v>
      </c>
      <c r="R73" s="124">
        <f t="shared" si="66"/>
        <v>11257984.534870263</v>
      </c>
      <c r="S73" s="32"/>
      <c r="T73" s="42">
        <v>9672095.2163160741</v>
      </c>
      <c r="U73" s="46">
        <v>49.062810209732696</v>
      </c>
      <c r="V73" s="43">
        <v>2965771.4026253875</v>
      </c>
      <c r="W73" s="46">
        <v>46.934931754346287</v>
      </c>
      <c r="X73" s="43">
        <v>12637866.618941462</v>
      </c>
      <c r="Y73" s="47">
        <v>48.546309699920336</v>
      </c>
      <c r="Z73" s="45">
        <v>4274406.8013435639</v>
      </c>
      <c r="AA73" s="46">
        <v>4.0412929028296416</v>
      </c>
      <c r="AB73" s="43">
        <v>2312552.5689955149</v>
      </c>
      <c r="AC73" s="46">
        <v>4.861449360080714</v>
      </c>
      <c r="AD73" s="43">
        <v>6586959.3703390788</v>
      </c>
      <c r="AE73" s="47">
        <v>4.2957263359185323</v>
      </c>
      <c r="AF73" s="122">
        <f t="shared" si="67"/>
        <v>13946502.017659638</v>
      </c>
      <c r="AG73" s="123">
        <f t="shared" si="68"/>
        <v>5278323.9716209024</v>
      </c>
      <c r="AH73" s="124">
        <f t="shared" si="69"/>
        <v>19224825.98928054</v>
      </c>
      <c r="AI73" s="32"/>
      <c r="AJ73" s="42">
        <v>4372044.2957858602</v>
      </c>
      <c r="AK73" s="46">
        <v>72.6820656623254</v>
      </c>
      <c r="AL73" s="43">
        <v>1927445.4261660199</v>
      </c>
      <c r="AM73" s="46">
        <v>67.025260846611957</v>
      </c>
      <c r="AN73" s="43">
        <v>6299489.7219518805</v>
      </c>
      <c r="AO73" s="47">
        <v>70.852431919377807</v>
      </c>
      <c r="AP73" s="45">
        <v>1238849.6015222021</v>
      </c>
      <c r="AQ73" s="46">
        <v>7.2756667323780171</v>
      </c>
      <c r="AR73" s="43">
        <v>707835.30169323809</v>
      </c>
      <c r="AS73" s="46">
        <v>4.4872691764023642</v>
      </c>
      <c r="AT73" s="43">
        <v>1946684.90321544</v>
      </c>
      <c r="AU73" s="47">
        <v>5.9347254500251205</v>
      </c>
      <c r="AV73" s="122">
        <f t="shared" si="70"/>
        <v>5610893.8973080628</v>
      </c>
      <c r="AW73" s="123">
        <f t="shared" si="71"/>
        <v>2635280.7278592577</v>
      </c>
      <c r="AX73" s="124">
        <f t="shared" si="72"/>
        <v>8246174.6251673205</v>
      </c>
      <c r="AY73" s="32"/>
      <c r="AZ73" s="42">
        <v>7515395.8796495413</v>
      </c>
      <c r="BA73" s="46">
        <v>68.043421273422737</v>
      </c>
      <c r="BB73" s="43">
        <v>2290061.1203504596</v>
      </c>
      <c r="BC73" s="46">
        <v>63.031518230498172</v>
      </c>
      <c r="BD73" s="43">
        <v>9805457.0000000019</v>
      </c>
      <c r="BE73" s="47">
        <v>66.802857298578857</v>
      </c>
      <c r="BF73" s="45">
        <v>5012359.8753648521</v>
      </c>
      <c r="BG73" s="46">
        <v>7.9841473414871116</v>
      </c>
      <c r="BH73" s="43">
        <v>5276007.1246351479</v>
      </c>
      <c r="BI73" s="46">
        <v>15.848624585867071</v>
      </c>
      <c r="BJ73" s="43">
        <v>10288367</v>
      </c>
      <c r="BK73" s="47">
        <v>10.709362759436196</v>
      </c>
      <c r="BL73" s="122">
        <f t="shared" si="73"/>
        <v>12527755.755014393</v>
      </c>
      <c r="BM73" s="123">
        <f t="shared" si="74"/>
        <v>7566068.2449856075</v>
      </c>
      <c r="BN73" s="124">
        <f t="shared" si="75"/>
        <v>20093824</v>
      </c>
      <c r="BO73" s="32"/>
      <c r="BP73" s="45">
        <v>4939528.4200000009</v>
      </c>
      <c r="BQ73" s="46">
        <v>49.462057978270671</v>
      </c>
      <c r="BR73" s="43">
        <v>81698.73000000004</v>
      </c>
      <c r="BS73" s="46">
        <v>3.5734037527883498</v>
      </c>
      <c r="BT73" s="43">
        <v>5021227.1500000004</v>
      </c>
      <c r="BU73" s="47">
        <v>40.913460253568871</v>
      </c>
      <c r="BV73" s="45">
        <v>1636309.0200000005</v>
      </c>
      <c r="BW73" s="46">
        <v>4.9917907870652849</v>
      </c>
      <c r="BX73" s="43">
        <v>1781029.3700000006</v>
      </c>
      <c r="BY73" s="46">
        <v>7.7926658703489826</v>
      </c>
      <c r="BZ73" s="43">
        <v>3417338.3900000015</v>
      </c>
      <c r="CA73" s="47">
        <v>6.1424033525537816</v>
      </c>
      <c r="CB73" s="122">
        <f t="shared" si="76"/>
        <v>6575837.4400000013</v>
      </c>
      <c r="CC73" s="123">
        <f t="shared" si="77"/>
        <v>1862728.1000000006</v>
      </c>
      <c r="CD73" s="124">
        <f t="shared" si="78"/>
        <v>8438565.5400000028</v>
      </c>
      <c r="CE73" s="32"/>
      <c r="CF73" s="45">
        <v>9183123.9034827463</v>
      </c>
      <c r="CG73" s="46">
        <v>74.397037311297908</v>
      </c>
      <c r="CH73" s="43">
        <v>2232019.0965172551</v>
      </c>
      <c r="CI73" s="46">
        <v>80.465016637847611</v>
      </c>
      <c r="CJ73" s="43">
        <v>11415143.000000002</v>
      </c>
      <c r="CK73" s="47">
        <v>75.510461524213994</v>
      </c>
      <c r="CL73" s="45">
        <v>4397383.9201783743</v>
      </c>
      <c r="CM73" s="46">
        <v>6.9421672134429393</v>
      </c>
      <c r="CN73" s="43">
        <v>3945998.0798216248</v>
      </c>
      <c r="CO73" s="46">
        <v>11.621736958147663</v>
      </c>
      <c r="CP73" s="43">
        <v>8343381.9999999991</v>
      </c>
      <c r="CQ73" s="47">
        <v>8.5751952532819704</v>
      </c>
      <c r="CR73" s="122">
        <f t="shared" si="79"/>
        <v>13580507.823661121</v>
      </c>
      <c r="CS73" s="123">
        <f t="shared" si="80"/>
        <v>6178017.1763388794</v>
      </c>
      <c r="CT73" s="124">
        <f t="shared" si="81"/>
        <v>19758525</v>
      </c>
      <c r="CU73" s="32"/>
      <c r="CV73" s="45">
        <f>SUM(CV66:CV72)</f>
        <v>44076939.002172589</v>
      </c>
      <c r="CW73" s="46">
        <f t="shared" si="96"/>
        <v>62.84639064734651</v>
      </c>
      <c r="CX73" s="46">
        <f>SUM(CX66:CX72)</f>
        <v>9630351.3259328045</v>
      </c>
      <c r="CY73" s="46">
        <f t="shared" si="84"/>
        <v>45.077894971553768</v>
      </c>
      <c r="CZ73" s="43">
        <f t="shared" si="85"/>
        <v>53707290.32810539</v>
      </c>
      <c r="DA73" s="47">
        <f t="shared" si="86"/>
        <v>58.69764686967109</v>
      </c>
      <c r="DB73" s="45">
        <f>SUM(DB66:DB72)</f>
        <v>18043729.409342341</v>
      </c>
      <c r="DC73" s="46">
        <f t="shared" si="88"/>
        <v>5.6651375660523504</v>
      </c>
      <c r="DD73" s="43">
        <f>SUM(DD66:DD72)</f>
        <v>15268879.951870391</v>
      </c>
      <c r="DE73" s="46">
        <f t="shared" si="90"/>
        <v>8.213309954901689</v>
      </c>
      <c r="DF73" s="43">
        <f>SUM(DF66:DF72)</f>
        <v>33312609.36121273</v>
      </c>
      <c r="DG73" s="47">
        <f t="shared" si="92"/>
        <v>6.6042879032270516</v>
      </c>
      <c r="DH73" s="153"/>
      <c r="DI73" s="161" t="s">
        <v>174</v>
      </c>
      <c r="DJ73" s="45">
        <f t="shared" ref="DJ73:DK73" si="97">SUM(DJ66:DJ72)</f>
        <v>53707290.32810539</v>
      </c>
      <c r="DK73" s="43">
        <f t="shared" si="97"/>
        <v>33312609.36121273</v>
      </c>
      <c r="DL73" s="44">
        <f>SUM(DL66:DL72)</f>
        <v>87019899.689318135</v>
      </c>
      <c r="DM73"/>
      <c r="DO73" s="48"/>
    </row>
    <row r="74" spans="1:119" s="19" customFormat="1" ht="15.75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244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8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8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75">
      <c r="A75" s="26">
        <v>60</v>
      </c>
      <c r="B75" s="26" t="s">
        <v>74</v>
      </c>
      <c r="C75" s="34"/>
      <c r="D75" s="35">
        <v>2157915.1146616638</v>
      </c>
      <c r="E75" s="39">
        <v>19.563166807140782</v>
      </c>
      <c r="F75" s="39">
        <v>-579751.34864866384</v>
      </c>
      <c r="G75" s="39">
        <v>-16.679652127529312</v>
      </c>
      <c r="H75" s="36">
        <v>1578163.7660129999</v>
      </c>
      <c r="I75" s="40">
        <v>10.879161233484762</v>
      </c>
      <c r="J75" s="244">
        <v>21292.64077385352</v>
      </c>
      <c r="K75" s="39">
        <v>5.7849275748031004E-2</v>
      </c>
      <c r="L75" s="36">
        <v>-279404.78395185329</v>
      </c>
      <c r="M75" s="39">
        <v>-0.86071870306592146</v>
      </c>
      <c r="N75" s="36">
        <v>-258112.14317799977</v>
      </c>
      <c r="O75" s="40">
        <v>-0.37262341855868908</v>
      </c>
      <c r="P75" s="116">
        <f t="shared" ref="P75:P96" si="98">+D75+J75</f>
        <v>2179207.7554355171</v>
      </c>
      <c r="Q75" s="117">
        <f t="shared" ref="Q75:Q96" si="99">+F75+L75</f>
        <v>-859156.13260051713</v>
      </c>
      <c r="R75" s="118">
        <f t="shared" ref="R75:R96" si="100">+P75+Q75</f>
        <v>1320051.622835</v>
      </c>
      <c r="S75" s="32"/>
      <c r="T75" s="35">
        <v>17.663488817252851</v>
      </c>
      <c r="U75" s="39">
        <v>8.9600069075073944E-5</v>
      </c>
      <c r="V75" s="39">
        <v>5.5169483446718335</v>
      </c>
      <c r="W75" s="39">
        <v>8.7308682597791291E-5</v>
      </c>
      <c r="X75" s="36">
        <v>23.180437161924687</v>
      </c>
      <c r="Y75" s="40">
        <v>8.9043880219127886E-5</v>
      </c>
      <c r="Z75" s="38">
        <v>81.426478425734018</v>
      </c>
      <c r="AA75" s="39">
        <v>7.6985711622228981E-5</v>
      </c>
      <c r="AB75" s="36">
        <v>42.096113542078591</v>
      </c>
      <c r="AC75" s="39">
        <v>8.8494474454223722E-5</v>
      </c>
      <c r="AD75" s="36">
        <v>123.52259196781262</v>
      </c>
      <c r="AE75" s="40">
        <v>8.055602313055359E-5</v>
      </c>
      <c r="AF75" s="116">
        <f t="shared" ref="AF75:AF96" si="101">+T75+Z75</f>
        <v>99.089967242986873</v>
      </c>
      <c r="AG75" s="117">
        <f t="shared" ref="AG75:AG96" si="102">+V75+AB75</f>
        <v>47.613061886750423</v>
      </c>
      <c r="AH75" s="118">
        <f t="shared" ref="AH75:AH96" si="103">+AF75+AG75</f>
        <v>146.7030291297373</v>
      </c>
      <c r="AI75" s="32"/>
      <c r="AJ75" s="35">
        <v>873266.76020283694</v>
      </c>
      <c r="AK75" s="39">
        <v>14.517426565638239</v>
      </c>
      <c r="AL75" s="36">
        <v>385394.37589754967</v>
      </c>
      <c r="AM75" s="39">
        <v>13.401758733440543</v>
      </c>
      <c r="AN75" s="36">
        <v>1258661.1361003867</v>
      </c>
      <c r="AO75" s="40">
        <v>14.156575594425675</v>
      </c>
      <c r="AP75" s="38">
        <v>209744.83988438809</v>
      </c>
      <c r="AQ75" s="39">
        <v>1.2318150257785325</v>
      </c>
      <c r="AR75" s="36">
        <v>526424.18337641726</v>
      </c>
      <c r="AS75" s="39">
        <v>3.3372269031045261</v>
      </c>
      <c r="AT75" s="36">
        <v>736169.02326080529</v>
      </c>
      <c r="AU75" s="40">
        <v>2.2443082753914605</v>
      </c>
      <c r="AV75" s="116">
        <f t="shared" ref="AV75:AV96" si="104">+AJ75+AP75</f>
        <v>1083011.600087225</v>
      </c>
      <c r="AW75" s="117">
        <f t="shared" ref="AW75:AW96" si="105">+AL75+AR75</f>
        <v>911818.55927396694</v>
      </c>
      <c r="AX75" s="118">
        <f t="shared" ref="AX75:AX96" si="106">+AV75+AW75</f>
        <v>1994830.159361192</v>
      </c>
      <c r="AY75" s="32"/>
      <c r="AZ75" s="35">
        <v>1405736.7326359323</v>
      </c>
      <c r="BA75" s="39">
        <v>12.727358376060954</v>
      </c>
      <c r="BB75" s="39">
        <v>428350.42736406811</v>
      </c>
      <c r="BC75" s="39">
        <v>11.789893960257297</v>
      </c>
      <c r="BD75" s="36">
        <v>1834087.1600000004</v>
      </c>
      <c r="BE75" s="40">
        <v>12.49531386682291</v>
      </c>
      <c r="BF75" s="38">
        <v>108193.11710480275</v>
      </c>
      <c r="BG75" s="39">
        <v>0.17233993763000427</v>
      </c>
      <c r="BH75" s="36">
        <v>113884.01289519809</v>
      </c>
      <c r="BI75" s="39">
        <v>0.3420967644794175</v>
      </c>
      <c r="BJ75" s="36">
        <v>222077.13000000082</v>
      </c>
      <c r="BK75" s="40">
        <v>0.23116443510855314</v>
      </c>
      <c r="BL75" s="116">
        <f t="shared" ref="BL75:BL96" si="107">+AZ75+BF75</f>
        <v>1513929.849740735</v>
      </c>
      <c r="BM75" s="117">
        <f t="shared" ref="BM75:BM96" si="108">+BB75+BH75</f>
        <v>542234.44025926618</v>
      </c>
      <c r="BN75" s="118">
        <f t="shared" ref="BN75:BN96" si="109">+BL75+BM75</f>
        <v>2056164.2900000012</v>
      </c>
      <c r="BO75" s="32"/>
      <c r="BP75" s="38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8">
        <v>3858.9794754503514</v>
      </c>
      <c r="CG75" s="39">
        <v>3.1263504994169772E-2</v>
      </c>
      <c r="CH75" s="39">
        <v>937.95052454935092</v>
      </c>
      <c r="CI75" s="39">
        <v>3.3813422421477016E-2</v>
      </c>
      <c r="CJ75" s="36">
        <v>4796.929999999702</v>
      </c>
      <c r="CK75" s="40">
        <v>3.1731393833552959E-2</v>
      </c>
      <c r="CL75" s="38">
        <v>148527.32506355643</v>
      </c>
      <c r="CM75" s="39">
        <v>0.2344806696602415</v>
      </c>
      <c r="CN75" s="36">
        <v>133281.18493644331</v>
      </c>
      <c r="CO75" s="39">
        <v>0.39253918564288709</v>
      </c>
      <c r="CP75" s="36">
        <v>281808.50999999978</v>
      </c>
      <c r="CQ75" s="40">
        <v>0.28963830222402176</v>
      </c>
      <c r="CR75" s="116">
        <f t="shared" ref="CR75:CR96" si="113">+CF75+CL75</f>
        <v>152386.30453900679</v>
      </c>
      <c r="CS75" s="117">
        <f t="shared" ref="CS75:CS96" si="114">+CH75+CN75</f>
        <v>134219.13546099266</v>
      </c>
      <c r="CT75" s="118">
        <f t="shared" ref="CT75:CT96" si="115">+CR75+CS75</f>
        <v>286605.43999999948</v>
      </c>
      <c r="CU75" s="32"/>
      <c r="CV75" s="38">
        <f t="shared" ref="CV75:CV94" si="116">+D75+T75+AJ75+AZ75+BP75+CF75</f>
        <v>4440795.2504647011</v>
      </c>
      <c r="CW75" s="39">
        <f t="shared" si="96"/>
        <v>6.3318360896574308</v>
      </c>
      <c r="CX75" s="39">
        <f t="shared" ref="CX75:CX94" si="117">+F75+V75+AL75+BB75+BR75+CH75</f>
        <v>234936.92208584794</v>
      </c>
      <c r="CY75" s="39">
        <f t="shared" ref="CY75:CY96" si="118">+CX75/$CX$111</f>
        <v>1.0996963184725936</v>
      </c>
      <c r="CZ75" s="36">
        <f t="shared" ref="CZ75:CZ96" si="119">+CV75+CX75</f>
        <v>4675732.1725505488</v>
      </c>
      <c r="DA75" s="40">
        <f t="shared" ref="DA75:DA96" si="120">+CZ75/$CZ$111</f>
        <v>5.1101903344006212</v>
      </c>
      <c r="DB75" s="38">
        <f t="shared" ref="DB75:DB94" si="121">+J75+Z75+AP75+BF75+BV75+CL75</f>
        <v>487839.34930502652</v>
      </c>
      <c r="DC75" s="39">
        <f t="shared" si="88"/>
        <v>0.15316551036924306</v>
      </c>
      <c r="DD75" s="36">
        <f t="shared" ref="DD75:DD94" si="122">+L75+AB75+AR75+BH75+BX75+CN75</f>
        <v>494226.69336974749</v>
      </c>
      <c r="DE75" s="39">
        <f t="shared" ref="DE75:DE96" si="123">+DD75/$DD$111</f>
        <v>0.26585034615683434</v>
      </c>
      <c r="DF75" s="36">
        <f t="shared" ref="DF75:DF94" si="124">+DB75+DD75</f>
        <v>982066.04267477407</v>
      </c>
      <c r="DG75" s="40">
        <f t="shared" ref="DG75:DG96" si="125">+DF75/$DF$111</f>
        <v>0.19469645309018679</v>
      </c>
      <c r="DH75" s="152"/>
      <c r="DI75" s="161" t="s">
        <v>74</v>
      </c>
      <c r="DJ75" s="38">
        <f t="shared" ref="DJ75:DJ94" si="126">+CZ75</f>
        <v>4675732.1725505488</v>
      </c>
      <c r="DK75" s="36">
        <f t="shared" ref="DK75:DK94" si="127">+DF75</f>
        <v>982066.04267477407</v>
      </c>
      <c r="DL75" s="37">
        <f t="shared" ref="DL75:DL94" si="128">+DJ75+DK75</f>
        <v>5657798.2152253231</v>
      </c>
      <c r="DM75"/>
    </row>
    <row r="76" spans="1:119" s="19" customFormat="1" ht="15.75">
      <c r="A76" s="26">
        <v>61</v>
      </c>
      <c r="B76" s="26" t="s">
        <v>75</v>
      </c>
      <c r="C76" s="34"/>
      <c r="D76" s="35">
        <v>3616761.9085417953</v>
      </c>
      <c r="E76" s="39">
        <v>32.788739481816741</v>
      </c>
      <c r="F76" s="39">
        <v>-278218.97428679548</v>
      </c>
      <c r="G76" s="39">
        <v>-8.0044586652510343</v>
      </c>
      <c r="H76" s="36">
        <v>3338542.9342549997</v>
      </c>
      <c r="I76" s="40">
        <v>23.014434654288134</v>
      </c>
      <c r="J76" s="244">
        <v>1905294.7370795524</v>
      </c>
      <c r="K76" s="39">
        <v>5.1764326368541731</v>
      </c>
      <c r="L76" s="36">
        <v>1564180.8967164475</v>
      </c>
      <c r="M76" s="39">
        <v>4.8185279211764209</v>
      </c>
      <c r="N76" s="36">
        <v>3469475.6337959999</v>
      </c>
      <c r="O76" s="40">
        <v>5.0087061203454937</v>
      </c>
      <c r="P76" s="116">
        <f t="shared" si="98"/>
        <v>5522056.6456213482</v>
      </c>
      <c r="Q76" s="117">
        <f t="shared" si="99"/>
        <v>1285961.922429652</v>
      </c>
      <c r="R76" s="118">
        <f t="shared" si="100"/>
        <v>6808018.5680510001</v>
      </c>
      <c r="S76" s="32"/>
      <c r="T76" s="35">
        <v>254113.29080810404</v>
      </c>
      <c r="U76" s="39">
        <v>1.2890187575549188</v>
      </c>
      <c r="V76" s="39">
        <v>79184.027392630873</v>
      </c>
      <c r="W76" s="39">
        <v>1.2531299338908808</v>
      </c>
      <c r="X76" s="36">
        <v>333297.31820073491</v>
      </c>
      <c r="Y76" s="40">
        <v>1.2803074537339141</v>
      </c>
      <c r="Z76" s="38">
        <v>1344053.3427441693</v>
      </c>
      <c r="AA76" s="39">
        <v>1.2707525248530698</v>
      </c>
      <c r="AB76" s="36">
        <v>610982.54991627811</v>
      </c>
      <c r="AC76" s="39">
        <v>1.2844078729856254</v>
      </c>
      <c r="AD76" s="36">
        <v>1955035.8926604474</v>
      </c>
      <c r="AE76" s="40">
        <v>1.2749887618230684</v>
      </c>
      <c r="AF76" s="116">
        <f t="shared" si="101"/>
        <v>1598166.6335522733</v>
      </c>
      <c r="AG76" s="117">
        <f t="shared" si="102"/>
        <v>690166.57730890904</v>
      </c>
      <c r="AH76" s="118">
        <f t="shared" si="103"/>
        <v>2288333.2108611823</v>
      </c>
      <c r="AI76" s="32"/>
      <c r="AJ76" s="35">
        <v>205323.37774280473</v>
      </c>
      <c r="AK76" s="39">
        <v>3.4133522474823321</v>
      </c>
      <c r="AL76" s="36">
        <v>90744.455199873773</v>
      </c>
      <c r="AM76" s="39">
        <v>3.1555605661186417</v>
      </c>
      <c r="AN76" s="36">
        <v>296067.83294267848</v>
      </c>
      <c r="AO76" s="40">
        <v>3.3299722521952364</v>
      </c>
      <c r="AP76" s="38">
        <v>58588.793626147446</v>
      </c>
      <c r="AQ76" s="39">
        <v>0.3440873986254277</v>
      </c>
      <c r="AR76" s="36">
        <v>149512.00657667179</v>
      </c>
      <c r="AS76" s="39">
        <v>0.94782023022683604</v>
      </c>
      <c r="AT76" s="36">
        <v>208100.80020281923</v>
      </c>
      <c r="AU76" s="40">
        <v>0.63442271170558517</v>
      </c>
      <c r="AV76" s="116">
        <f t="shared" si="104"/>
        <v>263912.1713689522</v>
      </c>
      <c r="AW76" s="117">
        <f t="shared" si="105"/>
        <v>240256.46177654556</v>
      </c>
      <c r="AX76" s="118">
        <f t="shared" si="106"/>
        <v>504168.63314549776</v>
      </c>
      <c r="AY76" s="32"/>
      <c r="AZ76" s="35">
        <v>499860.93269493658</v>
      </c>
      <c r="BA76" s="39">
        <v>4.5256761674507615</v>
      </c>
      <c r="BB76" s="39">
        <v>152315.60730506355</v>
      </c>
      <c r="BC76" s="39">
        <v>4.192326524965968</v>
      </c>
      <c r="BD76" s="36">
        <v>652176.54000000015</v>
      </c>
      <c r="BE76" s="40">
        <v>4.4431642844490478</v>
      </c>
      <c r="BF76" s="38">
        <v>715064.12885418849</v>
      </c>
      <c r="BG76" s="39">
        <v>1.1390198440147701</v>
      </c>
      <c r="BH76" s="36">
        <v>752676.0911458116</v>
      </c>
      <c r="BI76" s="39">
        <v>2.2609675312280313</v>
      </c>
      <c r="BJ76" s="36">
        <v>1467740.2200000002</v>
      </c>
      <c r="BK76" s="40">
        <v>1.5277995480327142</v>
      </c>
      <c r="BL76" s="116">
        <f t="shared" si="107"/>
        <v>1214925.061549125</v>
      </c>
      <c r="BM76" s="117">
        <f t="shared" si="108"/>
        <v>904991.69845087512</v>
      </c>
      <c r="BN76" s="118">
        <f t="shared" si="109"/>
        <v>2119916.7600000002</v>
      </c>
      <c r="BO76" s="32"/>
      <c r="BP76" s="38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8">
        <v>485800.08198711916</v>
      </c>
      <c r="CG76" s="39">
        <v>3.9357071956439813</v>
      </c>
      <c r="CH76" s="39">
        <v>118076.9280128809</v>
      </c>
      <c r="CI76" s="39">
        <v>4.2567117781059487</v>
      </c>
      <c r="CJ76" s="36">
        <v>603877.01</v>
      </c>
      <c r="CK76" s="40">
        <v>3.9946088917994618</v>
      </c>
      <c r="CL76" s="38">
        <v>747020.85300258617</v>
      </c>
      <c r="CM76" s="39">
        <v>1.1793247457143496</v>
      </c>
      <c r="CN76" s="36">
        <v>670340.11699741369</v>
      </c>
      <c r="CO76" s="39">
        <v>1.9742828948842353</v>
      </c>
      <c r="CP76" s="36">
        <v>1417360.9699999997</v>
      </c>
      <c r="CQ76" s="40">
        <v>1.4567410508270062</v>
      </c>
      <c r="CR76" s="116">
        <f t="shared" si="113"/>
        <v>1232820.9349897052</v>
      </c>
      <c r="CS76" s="117">
        <f t="shared" si="114"/>
        <v>788417.04501029453</v>
      </c>
      <c r="CT76" s="118">
        <f t="shared" si="115"/>
        <v>2021237.9799999997</v>
      </c>
      <c r="CU76" s="32"/>
      <c r="CV76" s="38">
        <f t="shared" si="116"/>
        <v>5061859.5917747598</v>
      </c>
      <c r="CW76" s="39">
        <f t="shared" si="96"/>
        <v>7.217370636627332</v>
      </c>
      <c r="CX76" s="39">
        <f t="shared" si="117"/>
        <v>162102.04362365362</v>
      </c>
      <c r="CY76" s="39">
        <f t="shared" si="118"/>
        <v>0.75876971149165229</v>
      </c>
      <c r="CZ76" s="36">
        <f t="shared" si="119"/>
        <v>5223961.6353984131</v>
      </c>
      <c r="DA76" s="40">
        <f t="shared" si="120"/>
        <v>5.7093600042387864</v>
      </c>
      <c r="DB76" s="38">
        <f t="shared" si="121"/>
        <v>4770021.855306644</v>
      </c>
      <c r="DC76" s="39">
        <f t="shared" si="88"/>
        <v>1.4976299738454861</v>
      </c>
      <c r="DD76" s="36">
        <f t="shared" si="122"/>
        <v>3747691.6613526228</v>
      </c>
      <c r="DE76" s="39">
        <f t="shared" si="123"/>
        <v>2.0159273847928167</v>
      </c>
      <c r="DF76" s="36">
        <f t="shared" si="124"/>
        <v>8517713.5166592672</v>
      </c>
      <c r="DG76" s="40">
        <f t="shared" si="125"/>
        <v>1.6886528380669146</v>
      </c>
      <c r="DH76" s="152"/>
      <c r="DI76" s="161" t="s">
        <v>75</v>
      </c>
      <c r="DJ76" s="38">
        <f t="shared" si="126"/>
        <v>5223961.6353984131</v>
      </c>
      <c r="DK76" s="36">
        <f t="shared" si="127"/>
        <v>8517713.5166592672</v>
      </c>
      <c r="DL76" s="37">
        <f t="shared" si="128"/>
        <v>13741675.152057681</v>
      </c>
      <c r="DM76"/>
    </row>
    <row r="77" spans="1:119" s="19" customFormat="1" ht="15.75">
      <c r="A77" s="26">
        <v>62</v>
      </c>
      <c r="B77" s="26" t="s">
        <v>76</v>
      </c>
      <c r="C77" s="34"/>
      <c r="D77" s="35">
        <v>608010.13014905434</v>
      </c>
      <c r="E77" s="39">
        <v>5.512081321327722</v>
      </c>
      <c r="F77" s="39">
        <v>-19694.865900054443</v>
      </c>
      <c r="G77" s="39">
        <v>-0.56662828413759259</v>
      </c>
      <c r="H77" s="36">
        <v>588315.26424899988</v>
      </c>
      <c r="I77" s="40">
        <v>4.0555845684219953</v>
      </c>
      <c r="J77" s="244">
        <v>131162.32299562928</v>
      </c>
      <c r="K77" s="39">
        <v>0.35635060354015741</v>
      </c>
      <c r="L77" s="36">
        <v>25534.46178337076</v>
      </c>
      <c r="M77" s="39">
        <v>7.8660030507768389E-2</v>
      </c>
      <c r="N77" s="36">
        <v>156696.78477900004</v>
      </c>
      <c r="O77" s="40">
        <v>0.22621520592791286</v>
      </c>
      <c r="P77" s="116">
        <f t="shared" si="98"/>
        <v>739172.45314468362</v>
      </c>
      <c r="Q77" s="117">
        <f t="shared" si="99"/>
        <v>5839.5958833163168</v>
      </c>
      <c r="R77" s="118">
        <f t="shared" si="100"/>
        <v>745012.04902799998</v>
      </c>
      <c r="S77" s="32"/>
      <c r="T77" s="35">
        <v>321300.23038421705</v>
      </c>
      <c r="U77" s="39">
        <v>1.6298321998621115</v>
      </c>
      <c r="V77" s="39">
        <v>131368.16304972448</v>
      </c>
      <c r="W77" s="39">
        <v>2.0789720212335134</v>
      </c>
      <c r="X77" s="36">
        <v>452668.39343394153</v>
      </c>
      <c r="Y77" s="40">
        <v>1.7388520295089294</v>
      </c>
      <c r="Z77" s="38">
        <v>1520202.2212694911</v>
      </c>
      <c r="AA77" s="39">
        <v>1.4372947483031222</v>
      </c>
      <c r="AB77" s="36">
        <v>695387.89244061627</v>
      </c>
      <c r="AC77" s="39">
        <v>1.4618448332967893</v>
      </c>
      <c r="AD77" s="36">
        <v>2215590.1137101073</v>
      </c>
      <c r="AE77" s="40">
        <v>1.4449108102780515</v>
      </c>
      <c r="AF77" s="116">
        <f t="shared" si="101"/>
        <v>1841502.4516537082</v>
      </c>
      <c r="AG77" s="117">
        <f t="shared" si="102"/>
        <v>826756.0554903408</v>
      </c>
      <c r="AH77" s="118">
        <f t="shared" si="103"/>
        <v>2668258.5071440488</v>
      </c>
      <c r="AI77" s="32"/>
      <c r="AJ77" s="35">
        <v>-247688.1911566871</v>
      </c>
      <c r="AK77" s="39">
        <v>-4.1176365460855999</v>
      </c>
      <c r="AL77" s="36">
        <v>-102727.64723336037</v>
      </c>
      <c r="AM77" s="39">
        <v>-3.5722657868818155</v>
      </c>
      <c r="AN77" s="36">
        <v>-350415.83839004749</v>
      </c>
      <c r="AO77" s="40">
        <v>-3.941242136880525</v>
      </c>
      <c r="AP77" s="38">
        <v>-102941.47218136076</v>
      </c>
      <c r="AQ77" s="39">
        <v>-0.60456720784481843</v>
      </c>
      <c r="AR77" s="36">
        <v>-136648.37869258429</v>
      </c>
      <c r="AS77" s="39">
        <v>-0.86627221932246934</v>
      </c>
      <c r="AT77" s="36">
        <v>-239589.85087394505</v>
      </c>
      <c r="AU77" s="40">
        <v>-0.73042123211655852</v>
      </c>
      <c r="AV77" s="116">
        <f t="shared" si="104"/>
        <v>-350629.66333804786</v>
      </c>
      <c r="AW77" s="117">
        <f t="shared" si="105"/>
        <v>-239376.02592594468</v>
      </c>
      <c r="AX77" s="118">
        <f t="shared" si="106"/>
        <v>-590005.68926399248</v>
      </c>
      <c r="AY77" s="32"/>
      <c r="AZ77" s="35">
        <v>216400.28727579978</v>
      </c>
      <c r="BA77" s="39">
        <v>1.9592601835744661</v>
      </c>
      <c r="BB77" s="39">
        <v>65940.622724200235</v>
      </c>
      <c r="BC77" s="39">
        <v>1.8149461280469072</v>
      </c>
      <c r="BD77" s="36">
        <v>282340.91000000003</v>
      </c>
      <c r="BE77" s="40">
        <v>1.9235390579226337</v>
      </c>
      <c r="BF77" s="38">
        <v>57020.619100100266</v>
      </c>
      <c r="BG77" s="39">
        <v>9.0827681115948619E-2</v>
      </c>
      <c r="BH77" s="36">
        <v>60019.870899899746</v>
      </c>
      <c r="BI77" s="39">
        <v>0.18029399489306022</v>
      </c>
      <c r="BJ77" s="36">
        <v>117040.49000000002</v>
      </c>
      <c r="BK77" s="40">
        <v>0.12182973886450248</v>
      </c>
      <c r="BL77" s="116">
        <f t="shared" si="107"/>
        <v>273420.90637590003</v>
      </c>
      <c r="BM77" s="117">
        <f t="shared" si="108"/>
        <v>125960.49362409998</v>
      </c>
      <c r="BN77" s="118">
        <f t="shared" si="109"/>
        <v>399381.4</v>
      </c>
      <c r="BO77" s="32"/>
      <c r="BP77" s="38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204.70000000000002</v>
      </c>
      <c r="BW77" s="39">
        <v>6.2446613788895672E-4</v>
      </c>
      <c r="BX77" s="36">
        <v>0</v>
      </c>
      <c r="BY77" s="39">
        <v>0</v>
      </c>
      <c r="BZ77" s="36">
        <v>204.70000000000002</v>
      </c>
      <c r="CA77" s="40">
        <v>3.6793253192223631E-4</v>
      </c>
      <c r="CB77" s="116">
        <f t="shared" si="110"/>
        <v>204.70000000000002</v>
      </c>
      <c r="CC77" s="117">
        <f t="shared" si="111"/>
        <v>0</v>
      </c>
      <c r="CD77" s="118">
        <f t="shared" si="112"/>
        <v>204.70000000000002</v>
      </c>
      <c r="CE77" s="32"/>
      <c r="CF77" s="38">
        <v>35589.376328597406</v>
      </c>
      <c r="CG77" s="39">
        <v>0.2883271734578593</v>
      </c>
      <c r="CH77" s="39">
        <v>8650.2336714026023</v>
      </c>
      <c r="CI77" s="39">
        <v>0.31184374603996545</v>
      </c>
      <c r="CJ77" s="36">
        <v>44239.610000000008</v>
      </c>
      <c r="CK77" s="40">
        <v>0.29264227077586613</v>
      </c>
      <c r="CL77" s="38">
        <v>38321.116838035196</v>
      </c>
      <c r="CM77" s="39">
        <v>6.049769720464454E-2</v>
      </c>
      <c r="CN77" s="36">
        <v>34387.5031619648</v>
      </c>
      <c r="CO77" s="39">
        <v>0.10127792976875737</v>
      </c>
      <c r="CP77" s="36">
        <v>72708.62</v>
      </c>
      <c r="CQ77" s="40">
        <v>7.4728762640459537E-2</v>
      </c>
      <c r="CR77" s="116">
        <f t="shared" si="113"/>
        <v>73910.493166632601</v>
      </c>
      <c r="CS77" s="117">
        <f t="shared" si="114"/>
        <v>43037.736833367402</v>
      </c>
      <c r="CT77" s="118">
        <f t="shared" si="115"/>
        <v>116948.23000000001</v>
      </c>
      <c r="CU77" s="32"/>
      <c r="CV77" s="38">
        <f t="shared" si="116"/>
        <v>933611.83298098156</v>
      </c>
      <c r="CW77" s="39">
        <f t="shared" si="96"/>
        <v>1.3311753333328318</v>
      </c>
      <c r="CX77" s="39">
        <f t="shared" si="117"/>
        <v>83536.506311912497</v>
      </c>
      <c r="CY77" s="39">
        <f t="shared" si="118"/>
        <v>0.391018949399978</v>
      </c>
      <c r="CZ77" s="36">
        <f t="shared" si="119"/>
        <v>1017148.3392928941</v>
      </c>
      <c r="DA77" s="40">
        <f t="shared" si="120"/>
        <v>1.1116593979913201</v>
      </c>
      <c r="DB77" s="38">
        <f t="shared" si="121"/>
        <v>1643969.5080218951</v>
      </c>
      <c r="DC77" s="39">
        <f t="shared" si="88"/>
        <v>0.51615235443052965</v>
      </c>
      <c r="DD77" s="36">
        <f t="shared" si="122"/>
        <v>678681.34959326731</v>
      </c>
      <c r="DE77" s="39">
        <f t="shared" si="123"/>
        <v>0.36507067331665483</v>
      </c>
      <c r="DF77" s="36">
        <f t="shared" si="124"/>
        <v>2322650.8576151626</v>
      </c>
      <c r="DG77" s="40">
        <f t="shared" si="125"/>
        <v>0.46046993185193491</v>
      </c>
      <c r="DH77" s="152"/>
      <c r="DI77" s="161" t="s">
        <v>76</v>
      </c>
      <c r="DJ77" s="38">
        <f t="shared" si="126"/>
        <v>1017148.3392928941</v>
      </c>
      <c r="DK77" s="36">
        <f t="shared" si="127"/>
        <v>2322650.8576151626</v>
      </c>
      <c r="DL77" s="37">
        <f t="shared" si="128"/>
        <v>3339799.1969080567</v>
      </c>
      <c r="DM77"/>
    </row>
    <row r="78" spans="1:119" s="19" customFormat="1" ht="15.75">
      <c r="A78" s="26">
        <v>63</v>
      </c>
      <c r="B78" s="26" t="s">
        <v>77</v>
      </c>
      <c r="C78" s="34"/>
      <c r="D78" s="35">
        <v>-137409.48582485324</v>
      </c>
      <c r="E78" s="39">
        <v>-1.2457230934667807</v>
      </c>
      <c r="F78" s="39">
        <v>-28993.141275146816</v>
      </c>
      <c r="G78" s="39">
        <v>-0.8341429678101967</v>
      </c>
      <c r="H78" s="36">
        <v>-166402.62710000004</v>
      </c>
      <c r="I78" s="40">
        <v>-1.1471059270799586</v>
      </c>
      <c r="J78" s="244">
        <v>300296.51448475762</v>
      </c>
      <c r="K78" s="39">
        <v>0.815865728309912</v>
      </c>
      <c r="L78" s="36">
        <v>134927.33528024243</v>
      </c>
      <c r="M78" s="39">
        <v>0.41564957975294786</v>
      </c>
      <c r="N78" s="36">
        <v>435223.84976500005</v>
      </c>
      <c r="O78" s="40">
        <v>0.62831061235994801</v>
      </c>
      <c r="P78" s="116">
        <f t="shared" si="98"/>
        <v>162887.02865990438</v>
      </c>
      <c r="Q78" s="117">
        <f t="shared" si="99"/>
        <v>105934.19400509562</v>
      </c>
      <c r="R78" s="118">
        <f t="shared" si="100"/>
        <v>268821.22266500001</v>
      </c>
      <c r="S78" s="32"/>
      <c r="T78" s="35">
        <v>1525768.6026224289</v>
      </c>
      <c r="U78" s="39">
        <v>7.7396359010354674</v>
      </c>
      <c r="V78" s="39">
        <v>423076.02323524008</v>
      </c>
      <c r="W78" s="39">
        <v>6.6954062136644046</v>
      </c>
      <c r="X78" s="36">
        <v>1948844.6258576689</v>
      </c>
      <c r="Y78" s="40">
        <v>7.4861697481529657</v>
      </c>
      <c r="Z78" s="38">
        <v>1453437.7264756931</v>
      </c>
      <c r="AA78" s="39">
        <v>1.3741713977398644</v>
      </c>
      <c r="AB78" s="36">
        <v>968708.79850171483</v>
      </c>
      <c r="AC78" s="39">
        <v>2.0364202015205528</v>
      </c>
      <c r="AD78" s="36">
        <v>2422146.5249774079</v>
      </c>
      <c r="AE78" s="40">
        <v>1.5796178527610063</v>
      </c>
      <c r="AF78" s="116">
        <f t="shared" si="101"/>
        <v>2979206.3290981222</v>
      </c>
      <c r="AG78" s="117">
        <f t="shared" si="102"/>
        <v>1391784.8217369549</v>
      </c>
      <c r="AH78" s="118">
        <f t="shared" si="103"/>
        <v>4370991.1508350773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>
        <v>895531.28025639232</v>
      </c>
      <c r="BA78" s="39">
        <v>8.1080242666943629</v>
      </c>
      <c r="BB78" s="39">
        <v>272882.67974360782</v>
      </c>
      <c r="BC78" s="39">
        <v>7.5108080959927284</v>
      </c>
      <c r="BD78" s="36">
        <v>1168413.9600000002</v>
      </c>
      <c r="BE78" s="40">
        <v>7.9601992069872338</v>
      </c>
      <c r="BF78" s="38">
        <v>817178.992284309</v>
      </c>
      <c r="BG78" s="39">
        <v>1.3016777807261819</v>
      </c>
      <c r="BH78" s="36">
        <v>860162.137715691</v>
      </c>
      <c r="BI78" s="39">
        <v>2.5838454121829106</v>
      </c>
      <c r="BJ78" s="36">
        <v>1677341.13</v>
      </c>
      <c r="BK78" s="40">
        <v>1.7459772413340842</v>
      </c>
      <c r="BL78" s="116">
        <f t="shared" si="107"/>
        <v>1712710.2725407013</v>
      </c>
      <c r="BM78" s="117">
        <f t="shared" si="108"/>
        <v>1133044.8174592988</v>
      </c>
      <c r="BN78" s="118">
        <f t="shared" si="109"/>
        <v>2845755.09</v>
      </c>
      <c r="BO78" s="32"/>
      <c r="BP78" s="38">
        <v>23225.229999999989</v>
      </c>
      <c r="BQ78" s="39">
        <v>0.23256626445701686</v>
      </c>
      <c r="BR78" s="39">
        <v>2743.59</v>
      </c>
      <c r="BS78" s="39">
        <v>0.12000131216375805</v>
      </c>
      <c r="BT78" s="36">
        <v>25968.819999999989</v>
      </c>
      <c r="BU78" s="40">
        <v>0.21159653868717807</v>
      </c>
      <c r="BV78" s="38">
        <v>76894.41</v>
      </c>
      <c r="BW78" s="39">
        <v>0.23457721171446005</v>
      </c>
      <c r="BX78" s="36">
        <v>43397.01999999996</v>
      </c>
      <c r="BY78" s="39">
        <v>0.18987810213868161</v>
      </c>
      <c r="BZ78" s="36">
        <v>120291.42999999996</v>
      </c>
      <c r="CA78" s="40">
        <v>0.2162146087369147</v>
      </c>
      <c r="CB78" s="116">
        <f t="shared" si="110"/>
        <v>100119.63999999998</v>
      </c>
      <c r="CC78" s="117">
        <f t="shared" si="111"/>
        <v>46140.609999999957</v>
      </c>
      <c r="CD78" s="118">
        <f t="shared" si="112"/>
        <v>146260.24999999994</v>
      </c>
      <c r="CE78" s="32"/>
      <c r="CF78" s="38">
        <v>111047.55592098256</v>
      </c>
      <c r="CG78" s="39">
        <v>0.8996512785859857</v>
      </c>
      <c r="CH78" s="39">
        <v>26990.844079017446</v>
      </c>
      <c r="CI78" s="39">
        <v>0.97302873495863029</v>
      </c>
      <c r="CJ78" s="36">
        <v>138038.39999999999</v>
      </c>
      <c r="CK78" s="40">
        <v>0.91311543728046674</v>
      </c>
      <c r="CL78" s="38">
        <v>385617.05391845503</v>
      </c>
      <c r="CM78" s="39">
        <v>0.60877515296607687</v>
      </c>
      <c r="CN78" s="36">
        <v>346033.95608154492</v>
      </c>
      <c r="CO78" s="39">
        <v>1.019137752937965</v>
      </c>
      <c r="CP78" s="36">
        <v>731651.01</v>
      </c>
      <c r="CQ78" s="40">
        <v>0.75197926548382421</v>
      </c>
      <c r="CR78" s="116">
        <f t="shared" si="113"/>
        <v>496664.60983943759</v>
      </c>
      <c r="CS78" s="117">
        <f t="shared" si="114"/>
        <v>373024.80016056239</v>
      </c>
      <c r="CT78" s="118">
        <f t="shared" si="115"/>
        <v>869689.40999999992</v>
      </c>
      <c r="CU78" s="32"/>
      <c r="CV78" s="38">
        <f t="shared" si="116"/>
        <v>2418163.1829749509</v>
      </c>
      <c r="CW78" s="39">
        <f t="shared" si="96"/>
        <v>3.4478988669967245</v>
      </c>
      <c r="CX78" s="39">
        <f t="shared" si="117"/>
        <v>696699.99578271841</v>
      </c>
      <c r="CY78" s="39">
        <f t="shared" si="118"/>
        <v>3.261123937608096</v>
      </c>
      <c r="CZ78" s="36">
        <f t="shared" si="119"/>
        <v>3114863.1787576694</v>
      </c>
      <c r="DA78" s="40">
        <f t="shared" si="120"/>
        <v>3.4042890229071929</v>
      </c>
      <c r="DB78" s="38">
        <f t="shared" si="121"/>
        <v>3033424.6971632149</v>
      </c>
      <c r="DC78" s="39">
        <f t="shared" si="88"/>
        <v>0.9523955838526762</v>
      </c>
      <c r="DD78" s="36">
        <f t="shared" si="122"/>
        <v>2353229.2475791932</v>
      </c>
      <c r="DE78" s="39">
        <f t="shared" si="123"/>
        <v>1.2658296657143082</v>
      </c>
      <c r="DF78" s="36">
        <f t="shared" si="124"/>
        <v>5386653.9447424076</v>
      </c>
      <c r="DG78" s="40">
        <f t="shared" si="125"/>
        <v>1.0679143473988573</v>
      </c>
      <c r="DH78" s="152"/>
      <c r="DI78" s="161" t="s">
        <v>77</v>
      </c>
      <c r="DJ78" s="38">
        <f t="shared" si="126"/>
        <v>3114863.1787576694</v>
      </c>
      <c r="DK78" s="36">
        <f t="shared" si="127"/>
        <v>5386653.9447424076</v>
      </c>
      <c r="DL78" s="37">
        <f t="shared" si="128"/>
        <v>8501517.1235000771</v>
      </c>
      <c r="DM78"/>
    </row>
    <row r="79" spans="1:119" s="19" customFormat="1" ht="15.75">
      <c r="A79" s="26">
        <v>64</v>
      </c>
      <c r="B79" s="26" t="s">
        <v>78</v>
      </c>
      <c r="C79" s="34"/>
      <c r="D79" s="35">
        <v>3136475.7611789675</v>
      </c>
      <c r="E79" s="39">
        <v>28.434574689986562</v>
      </c>
      <c r="F79" s="39">
        <v>-219129.65716596798</v>
      </c>
      <c r="G79" s="39">
        <v>-6.3044380334302312</v>
      </c>
      <c r="H79" s="36">
        <v>2917346.1040129997</v>
      </c>
      <c r="I79" s="40">
        <v>20.110890468368915</v>
      </c>
      <c r="J79" s="244">
        <v>-1276433.019481037</v>
      </c>
      <c r="K79" s="39">
        <v>-3.4678989093980159</v>
      </c>
      <c r="L79" s="36">
        <v>-1393016.8955429629</v>
      </c>
      <c r="M79" s="39">
        <v>-4.2912497013195905</v>
      </c>
      <c r="N79" s="36">
        <v>-2669449.9150240002</v>
      </c>
      <c r="O79" s="40">
        <v>-3.853749539871429</v>
      </c>
      <c r="P79" s="116">
        <f t="shared" si="98"/>
        <v>1860042.7416979305</v>
      </c>
      <c r="Q79" s="117">
        <f t="shared" si="99"/>
        <v>-1612146.5527089308</v>
      </c>
      <c r="R79" s="118">
        <f t="shared" si="100"/>
        <v>247896.1889889997</v>
      </c>
      <c r="S79" s="32"/>
      <c r="T79" s="35">
        <v>1474618.3291068482</v>
      </c>
      <c r="U79" s="39">
        <v>7.480170283137352</v>
      </c>
      <c r="V79" s="39">
        <v>593819.40746682207</v>
      </c>
      <c r="W79" s="39">
        <v>9.3975123433955599</v>
      </c>
      <c r="X79" s="36">
        <v>2068437.7365736703</v>
      </c>
      <c r="Y79" s="40">
        <v>7.9455672371321739</v>
      </c>
      <c r="Z79" s="38">
        <v>5201903.2269647485</v>
      </c>
      <c r="AA79" s="39">
        <v>4.9182063311642041</v>
      </c>
      <c r="AB79" s="36">
        <v>2433736.5673052063</v>
      </c>
      <c r="AC79" s="39">
        <v>5.1162024320467996</v>
      </c>
      <c r="AD79" s="36">
        <v>7635639.7942699548</v>
      </c>
      <c r="AE79" s="40">
        <v>4.979629767193253</v>
      </c>
      <c r="AF79" s="116">
        <f t="shared" si="101"/>
        <v>6676521.5560715962</v>
      </c>
      <c r="AG79" s="117">
        <f t="shared" si="102"/>
        <v>3027555.9747720286</v>
      </c>
      <c r="AH79" s="118">
        <f t="shared" si="103"/>
        <v>9704077.5308436248</v>
      </c>
      <c r="AI79" s="32"/>
      <c r="AJ79" s="35">
        <v>579241.55178434472</v>
      </c>
      <c r="AK79" s="39">
        <v>9.6294707127548875</v>
      </c>
      <c r="AL79" s="36">
        <v>263765.73953855783</v>
      </c>
      <c r="AM79" s="39">
        <v>9.1722272677455177</v>
      </c>
      <c r="AN79" s="36">
        <v>843007.29132290254</v>
      </c>
      <c r="AO79" s="40">
        <v>9.4815801520965302</v>
      </c>
      <c r="AP79" s="38">
        <v>492028.72106718487</v>
      </c>
      <c r="AQ79" s="39">
        <v>2.8896461627338739</v>
      </c>
      <c r="AR79" s="36">
        <v>337755.15715458815</v>
      </c>
      <c r="AS79" s="39">
        <v>2.1411736632027294</v>
      </c>
      <c r="AT79" s="36">
        <v>829783.87822177308</v>
      </c>
      <c r="AU79" s="40">
        <v>2.5297054967494668</v>
      </c>
      <c r="AV79" s="116">
        <f t="shared" si="104"/>
        <v>1071270.2728515295</v>
      </c>
      <c r="AW79" s="117">
        <f t="shared" si="105"/>
        <v>601520.89669314597</v>
      </c>
      <c r="AX79" s="118">
        <f t="shared" si="106"/>
        <v>1672791.1695446754</v>
      </c>
      <c r="AY79" s="32"/>
      <c r="AZ79" s="35">
        <v>2200211.7344619702</v>
      </c>
      <c r="BA79" s="39">
        <v>19.920432181638482</v>
      </c>
      <c r="BB79" s="39">
        <v>670439.64553802984</v>
      </c>
      <c r="BC79" s="39">
        <v>18.45314448800038</v>
      </c>
      <c r="BD79" s="36">
        <v>2870651.38</v>
      </c>
      <c r="BE79" s="40">
        <v>19.557243939992642</v>
      </c>
      <c r="BF79" s="38">
        <v>2404136.0281842803</v>
      </c>
      <c r="BG79" s="39">
        <v>3.8295287559741893</v>
      </c>
      <c r="BH79" s="36">
        <v>2530592.2018157202</v>
      </c>
      <c r="BI79" s="39">
        <v>7.6016587618375491</v>
      </c>
      <c r="BJ79" s="36">
        <v>4934728.2300000004</v>
      </c>
      <c r="BK79" s="40">
        <v>5.1366552859458166</v>
      </c>
      <c r="BL79" s="116">
        <f t="shared" si="107"/>
        <v>4604347.7626462504</v>
      </c>
      <c r="BM79" s="117">
        <f t="shared" si="108"/>
        <v>3201031.8473537499</v>
      </c>
      <c r="BN79" s="118">
        <f t="shared" si="109"/>
        <v>7805379.6100000003</v>
      </c>
      <c r="BO79" s="32"/>
      <c r="BP79" s="38">
        <v>26071.219999999994</v>
      </c>
      <c r="BQ79" s="39">
        <v>0.26106463726030132</v>
      </c>
      <c r="BR79" s="39">
        <v>2621.6400000000003</v>
      </c>
      <c r="BS79" s="39">
        <v>0.11466736648733764</v>
      </c>
      <c r="BT79" s="36">
        <v>28692.859999999993</v>
      </c>
      <c r="BU79" s="40">
        <v>0.23379228863828949</v>
      </c>
      <c r="BV79" s="38">
        <v>39198.700000000012</v>
      </c>
      <c r="BW79" s="39">
        <v>0.11958114704087862</v>
      </c>
      <c r="BX79" s="36">
        <v>22985.690000000002</v>
      </c>
      <c r="BY79" s="39">
        <v>0.10057094228009382</v>
      </c>
      <c r="BZ79" s="36">
        <v>62184.390000000014</v>
      </c>
      <c r="CA79" s="40">
        <v>0.11177166613942255</v>
      </c>
      <c r="CB79" s="116">
        <f t="shared" si="110"/>
        <v>65269.920000000006</v>
      </c>
      <c r="CC79" s="117">
        <f t="shared" si="111"/>
        <v>25607.33</v>
      </c>
      <c r="CD79" s="118">
        <f t="shared" si="112"/>
        <v>90877.25</v>
      </c>
      <c r="CE79" s="32"/>
      <c r="CF79" s="38">
        <v>1817742.5515678471</v>
      </c>
      <c r="CG79" s="39">
        <v>14.726433167262238</v>
      </c>
      <c r="CH79" s="39">
        <v>441814.3684321529</v>
      </c>
      <c r="CI79" s="39">
        <v>15.927552126325855</v>
      </c>
      <c r="CJ79" s="36">
        <v>2259556.92</v>
      </c>
      <c r="CK79" s="40">
        <v>14.946828600345299</v>
      </c>
      <c r="CL79" s="38">
        <v>2503744.8181272065</v>
      </c>
      <c r="CM79" s="39">
        <v>3.9526717481891578</v>
      </c>
      <c r="CN79" s="36">
        <v>2246738.6118727927</v>
      </c>
      <c r="CO79" s="39">
        <v>6.6170851157838717</v>
      </c>
      <c r="CP79" s="36">
        <v>4750483.43</v>
      </c>
      <c r="CQ79" s="40">
        <v>4.8824712760042219</v>
      </c>
      <c r="CR79" s="116">
        <f t="shared" si="113"/>
        <v>4321487.3696950534</v>
      </c>
      <c r="CS79" s="117">
        <f t="shared" si="114"/>
        <v>2688552.9803049457</v>
      </c>
      <c r="CT79" s="118">
        <f t="shared" si="115"/>
        <v>7010040.3499999996</v>
      </c>
      <c r="CU79" s="32"/>
      <c r="CV79" s="38">
        <f t="shared" si="116"/>
        <v>9234361.1480999775</v>
      </c>
      <c r="CW79" s="39">
        <f t="shared" si="96"/>
        <v>13.166664501442911</v>
      </c>
      <c r="CX79" s="39">
        <f t="shared" si="117"/>
        <v>1753331.1438095947</v>
      </c>
      <c r="CY79" s="39">
        <f t="shared" si="118"/>
        <v>8.2070190874731779</v>
      </c>
      <c r="CZ79" s="36">
        <f t="shared" si="119"/>
        <v>10987692.291909572</v>
      </c>
      <c r="DA79" s="40">
        <f t="shared" si="120"/>
        <v>12.008643112006107</v>
      </c>
      <c r="DB79" s="38">
        <f t="shared" si="121"/>
        <v>9364578.4748623837</v>
      </c>
      <c r="DC79" s="39">
        <f t="shared" si="88"/>
        <v>2.9401696348161845</v>
      </c>
      <c r="DD79" s="36">
        <f t="shared" si="122"/>
        <v>6178791.3326053442</v>
      </c>
      <c r="DE79" s="39">
        <f t="shared" si="123"/>
        <v>3.323644466477794</v>
      </c>
      <c r="DF79" s="36">
        <f t="shared" si="124"/>
        <v>15543369.807467729</v>
      </c>
      <c r="DG79" s="40">
        <f t="shared" si="125"/>
        <v>3.0815025050054099</v>
      </c>
      <c r="DH79" s="152"/>
      <c r="DI79" s="161" t="s">
        <v>78</v>
      </c>
      <c r="DJ79" s="38">
        <f t="shared" si="126"/>
        <v>10987692.291909572</v>
      </c>
      <c r="DK79" s="36">
        <f t="shared" si="127"/>
        <v>15543369.807467729</v>
      </c>
      <c r="DL79" s="37">
        <f t="shared" si="128"/>
        <v>26531062.099377301</v>
      </c>
      <c r="DM79"/>
    </row>
    <row r="80" spans="1:119" s="19" customFormat="1" ht="15.75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v>0</v>
      </c>
      <c r="I80" s="40">
        <v>0</v>
      </c>
      <c r="J80" s="244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5">
        <v>208044.44086032786</v>
      </c>
      <c r="U80" s="39">
        <v>1.0553292424066911</v>
      </c>
      <c r="V80" s="39">
        <v>80926.746223848342</v>
      </c>
      <c r="W80" s="39">
        <v>1.2807093991651766</v>
      </c>
      <c r="X80" s="36">
        <v>288971.18708417623</v>
      </c>
      <c r="Y80" s="40">
        <v>1.1100358284772793</v>
      </c>
      <c r="Z80" s="38">
        <v>633000.4777932358</v>
      </c>
      <c r="AA80" s="39">
        <v>0.59847844561483521</v>
      </c>
      <c r="AB80" s="36">
        <v>296961.78197765455</v>
      </c>
      <c r="AC80" s="39">
        <v>0.62427323137167445</v>
      </c>
      <c r="AD80" s="36">
        <v>929962.25977089035</v>
      </c>
      <c r="AE80" s="40">
        <v>0.60648064548521419</v>
      </c>
      <c r="AF80" s="116">
        <f t="shared" si="101"/>
        <v>841044.9186535636</v>
      </c>
      <c r="AG80" s="117">
        <f t="shared" si="102"/>
        <v>377888.52820150286</v>
      </c>
      <c r="AH80" s="118">
        <f t="shared" si="103"/>
        <v>1218933.4468550663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>
        <v>1846416.2418516371</v>
      </c>
      <c r="BA80" s="39">
        <v>16.717213597570279</v>
      </c>
      <c r="BB80" s="39">
        <v>562632.51000494533</v>
      </c>
      <c r="BC80" s="39">
        <v>15.485866729190393</v>
      </c>
      <c r="BD80" s="36">
        <v>2409048.7518565822</v>
      </c>
      <c r="BE80" s="40">
        <v>16.412426263823782</v>
      </c>
      <c r="BF80" s="38">
        <v>1773302.0201399291</v>
      </c>
      <c r="BG80" s="39">
        <v>2.8246783873880066</v>
      </c>
      <c r="BH80" s="36">
        <v>1866576.6874345075</v>
      </c>
      <c r="BI80" s="39">
        <v>5.6070191872469435</v>
      </c>
      <c r="BJ80" s="36">
        <v>3639878.7075744364</v>
      </c>
      <c r="BK80" s="40">
        <v>3.7888210519475463</v>
      </c>
      <c r="BL80" s="116">
        <f t="shared" si="107"/>
        <v>3619718.261991566</v>
      </c>
      <c r="BM80" s="117">
        <f t="shared" si="108"/>
        <v>2429209.1974394526</v>
      </c>
      <c r="BN80" s="118">
        <f t="shared" si="109"/>
        <v>6048927.4594310187</v>
      </c>
      <c r="BO80" s="32"/>
      <c r="BP80" s="38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8">
        <v>1457658.6251805509</v>
      </c>
      <c r="CG80" s="39">
        <v>11.809214845022852</v>
      </c>
      <c r="CH80" s="39">
        <v>354293.58481944934</v>
      </c>
      <c r="CI80" s="39">
        <v>12.772399322955021</v>
      </c>
      <c r="CJ80" s="36">
        <v>1811952.2100000002</v>
      </c>
      <c r="CK80" s="40">
        <v>11.985951261137902</v>
      </c>
      <c r="CL80" s="38">
        <v>1145384.3341550282</v>
      </c>
      <c r="CM80" s="39">
        <v>1.8082227332653884</v>
      </c>
      <c r="CN80" s="36">
        <v>1027812.0958449714</v>
      </c>
      <c r="CO80" s="39">
        <v>3.0271078643942655</v>
      </c>
      <c r="CP80" s="36">
        <v>2173196.4299999997</v>
      </c>
      <c r="CQ80" s="40">
        <v>2.2335767091792422</v>
      </c>
      <c r="CR80" s="116">
        <f t="shared" si="113"/>
        <v>2603042.9593355791</v>
      </c>
      <c r="CS80" s="117">
        <f t="shared" si="114"/>
        <v>1382105.6806644206</v>
      </c>
      <c r="CT80" s="118">
        <f t="shared" si="115"/>
        <v>3985148.6399999997</v>
      </c>
      <c r="CU80" s="32"/>
      <c r="CV80" s="38">
        <f t="shared" si="116"/>
        <v>3512119.3078925158</v>
      </c>
      <c r="CW80" s="39">
        <f t="shared" si="96"/>
        <v>5.0076985158388974</v>
      </c>
      <c r="CX80" s="39">
        <f t="shared" si="117"/>
        <v>997852.84104824299</v>
      </c>
      <c r="CY80" s="39">
        <f t="shared" si="118"/>
        <v>4.6707647564957684</v>
      </c>
      <c r="CZ80" s="36">
        <f t="shared" si="119"/>
        <v>4509972.1489407588</v>
      </c>
      <c r="DA80" s="40">
        <f t="shared" si="120"/>
        <v>4.9290282748084211</v>
      </c>
      <c r="DB80" s="38">
        <f t="shared" si="121"/>
        <v>3551686.8320881934</v>
      </c>
      <c r="DC80" s="39">
        <f t="shared" si="88"/>
        <v>1.1151128482839321</v>
      </c>
      <c r="DD80" s="36">
        <f t="shared" si="122"/>
        <v>3191350.5652571335</v>
      </c>
      <c r="DE80" s="39">
        <f t="shared" si="123"/>
        <v>1.7166649714864457</v>
      </c>
      <c r="DF80" s="36">
        <f t="shared" si="124"/>
        <v>6743037.3973453268</v>
      </c>
      <c r="DG80" s="40">
        <f t="shared" si="125"/>
        <v>1.3368199360013795</v>
      </c>
      <c r="DH80" s="152"/>
      <c r="DI80" s="161" t="s">
        <v>79</v>
      </c>
      <c r="DJ80" s="38">
        <f t="shared" si="126"/>
        <v>4509972.1489407588</v>
      </c>
      <c r="DK80" s="36">
        <f t="shared" si="127"/>
        <v>6743037.3973453268</v>
      </c>
      <c r="DL80" s="37">
        <f t="shared" si="128"/>
        <v>11253009.546286086</v>
      </c>
      <c r="DM80"/>
    </row>
    <row r="81" spans="1:119" s="19" customFormat="1" ht="15.75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244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5">
        <v>1714479.6644469029</v>
      </c>
      <c r="U81" s="39">
        <v>8.6968943650704986</v>
      </c>
      <c r="V81" s="39">
        <v>717428.94376389496</v>
      </c>
      <c r="W81" s="39">
        <v>11.353699912388153</v>
      </c>
      <c r="X81" s="36">
        <v>2431908.6082107979</v>
      </c>
      <c r="Y81" s="40">
        <v>9.3417814901730818</v>
      </c>
      <c r="Z81" s="38">
        <v>2815672.8623159491</v>
      </c>
      <c r="AA81" s="39">
        <v>2.662114132793993</v>
      </c>
      <c r="AB81" s="36">
        <v>1412039.4921344183</v>
      </c>
      <c r="AC81" s="39">
        <v>2.9683902443901062</v>
      </c>
      <c r="AD81" s="36">
        <v>4227712.3544503674</v>
      </c>
      <c r="AE81" s="40">
        <v>2.7571287874462329</v>
      </c>
      <c r="AF81" s="116">
        <f t="shared" si="101"/>
        <v>4530152.5267628524</v>
      </c>
      <c r="AG81" s="117">
        <f t="shared" si="102"/>
        <v>2129468.4358983133</v>
      </c>
      <c r="AH81" s="118">
        <f t="shared" si="103"/>
        <v>6659620.9626611657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>
        <v>799229.28563835914</v>
      </c>
      <c r="BA81" s="39">
        <v>7.2361184756755019</v>
      </c>
      <c r="BB81" s="39">
        <v>243537.92436164099</v>
      </c>
      <c r="BC81" s="39">
        <v>6.7031246383805181</v>
      </c>
      <c r="BD81" s="36">
        <v>1042767.2100000002</v>
      </c>
      <c r="BE81" s="40">
        <v>7.1041899551716163</v>
      </c>
      <c r="BF81" s="38">
        <v>1498039.974079344</v>
      </c>
      <c r="BG81" s="39">
        <v>2.3862157095446781</v>
      </c>
      <c r="BH81" s="36">
        <v>1576836.0159206565</v>
      </c>
      <c r="BI81" s="39">
        <v>4.7366657131891152</v>
      </c>
      <c r="BJ81" s="36">
        <v>3074875.99</v>
      </c>
      <c r="BK81" s="40">
        <v>3.2006986548196141</v>
      </c>
      <c r="BL81" s="116">
        <f t="shared" si="107"/>
        <v>2297269.2597177029</v>
      </c>
      <c r="BM81" s="117">
        <f t="shared" si="108"/>
        <v>1820373.9402822976</v>
      </c>
      <c r="BN81" s="118">
        <f t="shared" si="109"/>
        <v>4117643.2</v>
      </c>
      <c r="BO81" s="32"/>
      <c r="BP81" s="38">
        <v>547867.14999999991</v>
      </c>
      <c r="BQ81" s="39">
        <v>5.4860777049016161</v>
      </c>
      <c r="BR81" s="39">
        <v>34804.179999999978</v>
      </c>
      <c r="BS81" s="39">
        <v>1.5222927874732091</v>
      </c>
      <c r="BT81" s="36">
        <v>582671.32999999984</v>
      </c>
      <c r="BU81" s="40">
        <v>4.7476641842122405</v>
      </c>
      <c r="BV81" s="38">
        <v>712850.21999999974</v>
      </c>
      <c r="BW81" s="39">
        <v>2.1746498474679674</v>
      </c>
      <c r="BX81" s="36">
        <v>286725.50000000012</v>
      </c>
      <c r="BY81" s="39">
        <v>1.2545306976092974</v>
      </c>
      <c r="BZ81" s="36">
        <v>999575.71999999986</v>
      </c>
      <c r="CA81" s="40">
        <v>1.7966606033590242</v>
      </c>
      <c r="CB81" s="116">
        <f t="shared" si="110"/>
        <v>1260717.3699999996</v>
      </c>
      <c r="CC81" s="117">
        <f t="shared" si="111"/>
        <v>321529.68000000011</v>
      </c>
      <c r="CD81" s="118">
        <f t="shared" si="112"/>
        <v>1582247.0499999998</v>
      </c>
      <c r="CE81" s="32"/>
      <c r="CF81" s="38">
        <v>489378.96963634598</v>
      </c>
      <c r="CG81" s="39">
        <v>3.9647015379583097</v>
      </c>
      <c r="CH81" s="39">
        <v>118946.8003636541</v>
      </c>
      <c r="CI81" s="39">
        <v>4.2880709601519191</v>
      </c>
      <c r="CJ81" s="36">
        <v>608325.77</v>
      </c>
      <c r="CK81" s="40">
        <v>4.0240371627208562</v>
      </c>
      <c r="CL81" s="38">
        <v>1362463.3246485547</v>
      </c>
      <c r="CM81" s="39">
        <v>2.1509261855648911</v>
      </c>
      <c r="CN81" s="36">
        <v>1222608.2053514449</v>
      </c>
      <c r="CO81" s="39">
        <v>3.6008205473099903</v>
      </c>
      <c r="CP81" s="36">
        <v>2585071.5299999993</v>
      </c>
      <c r="CQ81" s="40">
        <v>2.6568953828855442</v>
      </c>
      <c r="CR81" s="116">
        <f t="shared" si="113"/>
        <v>1851842.2942849007</v>
      </c>
      <c r="CS81" s="117">
        <f t="shared" si="114"/>
        <v>1341555.0057150989</v>
      </c>
      <c r="CT81" s="118">
        <f t="shared" si="115"/>
        <v>3193397.3</v>
      </c>
      <c r="CU81" s="32"/>
      <c r="CV81" s="38">
        <f t="shared" si="116"/>
        <v>3550955.0697216075</v>
      </c>
      <c r="CW81" s="39">
        <f t="shared" si="96"/>
        <v>5.0630718587763033</v>
      </c>
      <c r="CX81" s="39">
        <f t="shared" si="117"/>
        <v>1114717.84848919</v>
      </c>
      <c r="CY81" s="39">
        <f t="shared" si="118"/>
        <v>5.2177882609329336</v>
      </c>
      <c r="CZ81" s="36">
        <f t="shared" si="119"/>
        <v>4665672.918210797</v>
      </c>
      <c r="DA81" s="40">
        <f t="shared" si="120"/>
        <v>5.0991963975365602</v>
      </c>
      <c r="DB81" s="38">
        <f t="shared" si="121"/>
        <v>6389026.3810438477</v>
      </c>
      <c r="DC81" s="39">
        <f t="shared" si="88"/>
        <v>2.0059441449510316</v>
      </c>
      <c r="DD81" s="36">
        <f t="shared" si="122"/>
        <v>4498209.21340652</v>
      </c>
      <c r="DE81" s="39">
        <f t="shared" si="123"/>
        <v>2.4196395955799361</v>
      </c>
      <c r="DF81" s="36">
        <f t="shared" si="124"/>
        <v>10887235.594450368</v>
      </c>
      <c r="DG81" s="40">
        <f t="shared" si="125"/>
        <v>2.1584150780974416</v>
      </c>
      <c r="DH81" s="152"/>
      <c r="DI81" s="161" t="s">
        <v>80</v>
      </c>
      <c r="DJ81" s="38">
        <f t="shared" si="126"/>
        <v>4665672.918210797</v>
      </c>
      <c r="DK81" s="36">
        <f t="shared" si="127"/>
        <v>10887235.594450368</v>
      </c>
      <c r="DL81" s="37">
        <f t="shared" si="128"/>
        <v>15552908.512661165</v>
      </c>
      <c r="DM81"/>
    </row>
    <row r="82" spans="1:119" s="19" customFormat="1" ht="15.75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244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5">
        <v>1611422.179517973</v>
      </c>
      <c r="U82" s="39">
        <v>8.1741234751364438</v>
      </c>
      <c r="V82" s="39">
        <v>542363.70567714248</v>
      </c>
      <c r="W82" s="39">
        <v>8.5831981148165415</v>
      </c>
      <c r="X82" s="36">
        <v>2153785.8851951156</v>
      </c>
      <c r="Y82" s="40">
        <v>8.2734182724549825</v>
      </c>
      <c r="Z82" s="38">
        <v>5738742.3592271954</v>
      </c>
      <c r="AA82" s="39">
        <v>5.4257677954804944</v>
      </c>
      <c r="AB82" s="36">
        <v>2655497.3019556715</v>
      </c>
      <c r="AC82" s="39">
        <v>5.5823879778421155</v>
      </c>
      <c r="AD82" s="36">
        <v>8394239.6611828674</v>
      </c>
      <c r="AE82" s="40">
        <v>5.4743553672016745</v>
      </c>
      <c r="AF82" s="116">
        <f t="shared" si="101"/>
        <v>7350164.5387451686</v>
      </c>
      <c r="AG82" s="117">
        <f t="shared" si="102"/>
        <v>3197861.0076328139</v>
      </c>
      <c r="AH82" s="118">
        <f t="shared" si="103"/>
        <v>10548025.546377983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>
        <v>473817.79313958244</v>
      </c>
      <c r="BA82" s="39">
        <v>4.2898849537309411</v>
      </c>
      <c r="BB82" s="39">
        <v>144379.84686041766</v>
      </c>
      <c r="BC82" s="39">
        <v>3.9739030843448657</v>
      </c>
      <c r="BD82" s="36">
        <v>618197.64000000013</v>
      </c>
      <c r="BE82" s="40">
        <v>4.2116720033791619</v>
      </c>
      <c r="BF82" s="38">
        <v>1735042.3058463417</v>
      </c>
      <c r="BG82" s="39">
        <v>2.763734799186258</v>
      </c>
      <c r="BH82" s="36">
        <v>1826304.5341536584</v>
      </c>
      <c r="BI82" s="39">
        <v>5.4860454615610044</v>
      </c>
      <c r="BJ82" s="36">
        <v>3561346.84</v>
      </c>
      <c r="BK82" s="40">
        <v>3.7070756925498261</v>
      </c>
      <c r="BL82" s="116">
        <f t="shared" si="107"/>
        <v>2208860.0989859239</v>
      </c>
      <c r="BM82" s="117">
        <f t="shared" si="108"/>
        <v>1970684.3810140761</v>
      </c>
      <c r="BN82" s="118">
        <f t="shared" si="109"/>
        <v>4179544.48</v>
      </c>
      <c r="BO82" s="32"/>
      <c r="BP82" s="38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8">
        <v>526029.11823727773</v>
      </c>
      <c r="CG82" s="39">
        <v>4.2616225532452789</v>
      </c>
      <c r="CH82" s="39">
        <v>127854.86176272227</v>
      </c>
      <c r="CI82" s="39">
        <v>4.6092094798919305</v>
      </c>
      <c r="CJ82" s="36">
        <v>653883.98</v>
      </c>
      <c r="CK82" s="40">
        <v>4.3254018905492382</v>
      </c>
      <c r="CL82" s="38">
        <v>2009298.9287610366</v>
      </c>
      <c r="CM82" s="39">
        <v>3.1720880865651297</v>
      </c>
      <c r="CN82" s="36">
        <v>1803046.9612389633</v>
      </c>
      <c r="CO82" s="39">
        <v>5.3103263313432549</v>
      </c>
      <c r="CP82" s="36">
        <v>3812345.8899999997</v>
      </c>
      <c r="CQ82" s="40">
        <v>3.9182684407590389</v>
      </c>
      <c r="CR82" s="116">
        <f t="shared" si="113"/>
        <v>2535328.0469983146</v>
      </c>
      <c r="CS82" s="117">
        <f t="shared" si="114"/>
        <v>1930901.8230016856</v>
      </c>
      <c r="CT82" s="118">
        <f t="shared" si="115"/>
        <v>4466229.87</v>
      </c>
      <c r="CU82" s="32"/>
      <c r="CV82" s="38">
        <f t="shared" si="116"/>
        <v>2611269.0908948332</v>
      </c>
      <c r="CW82" s="39">
        <f t="shared" si="96"/>
        <v>3.7232358028226278</v>
      </c>
      <c r="CX82" s="39">
        <f t="shared" si="117"/>
        <v>814598.41430028237</v>
      </c>
      <c r="CY82" s="39">
        <f t="shared" si="118"/>
        <v>3.8129846483316747</v>
      </c>
      <c r="CZ82" s="36">
        <f t="shared" si="119"/>
        <v>3425867.5051951157</v>
      </c>
      <c r="DA82" s="40">
        <f t="shared" si="120"/>
        <v>3.7441911482358297</v>
      </c>
      <c r="DB82" s="38">
        <f t="shared" si="121"/>
        <v>9483083.5938345734</v>
      </c>
      <c r="DC82" s="39">
        <f t="shared" si="88"/>
        <v>2.9773763444729617</v>
      </c>
      <c r="DD82" s="36">
        <f t="shared" si="122"/>
        <v>6284848.7973482935</v>
      </c>
      <c r="DE82" s="39">
        <f t="shared" si="123"/>
        <v>3.3806940230733447</v>
      </c>
      <c r="DF82" s="36">
        <f t="shared" si="124"/>
        <v>15767932.391182866</v>
      </c>
      <c r="DG82" s="40">
        <f t="shared" si="125"/>
        <v>3.1260224625706106</v>
      </c>
      <c r="DH82" s="152"/>
      <c r="DI82" s="161" t="s">
        <v>81</v>
      </c>
      <c r="DJ82" s="38">
        <f t="shared" si="126"/>
        <v>3425867.5051951157</v>
      </c>
      <c r="DK82" s="36">
        <f t="shared" si="127"/>
        <v>15767932.391182866</v>
      </c>
      <c r="DL82" s="37">
        <f t="shared" si="128"/>
        <v>19193799.896377981</v>
      </c>
      <c r="DM82"/>
    </row>
    <row r="83" spans="1:119" s="19" customFormat="1" ht="15.75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244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8">
        <v>60966.429999999986</v>
      </c>
      <c r="BQ83" s="39">
        <v>0.61048845942021712</v>
      </c>
      <c r="BR83" s="39">
        <v>13617.320000000003</v>
      </c>
      <c r="BS83" s="39">
        <v>0.59560512618641492</v>
      </c>
      <c r="BT83" s="36">
        <v>74583.749999999985</v>
      </c>
      <c r="BU83" s="40">
        <v>0.60771584316537375</v>
      </c>
      <c r="BV83" s="38">
        <v>192592.28000000009</v>
      </c>
      <c r="BW83" s="39">
        <v>0.58752983526540603</v>
      </c>
      <c r="BX83" s="36">
        <v>134504.04000000004</v>
      </c>
      <c r="BY83" s="39">
        <v>0.58850519794182521</v>
      </c>
      <c r="BZ83" s="36">
        <v>327096.32000000012</v>
      </c>
      <c r="CA83" s="40">
        <v>0.58793051880823677</v>
      </c>
      <c r="CB83" s="116">
        <f t="shared" si="110"/>
        <v>253558.71000000008</v>
      </c>
      <c r="CC83" s="117">
        <f t="shared" si="111"/>
        <v>148121.36000000004</v>
      </c>
      <c r="CD83" s="118">
        <f t="shared" si="112"/>
        <v>401680.07000000012</v>
      </c>
      <c r="CE83" s="32"/>
      <c r="CF83" s="38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60966.429999999986</v>
      </c>
      <c r="CW83" s="39">
        <f t="shared" si="96"/>
        <v>8.6927998243372703E-2</v>
      </c>
      <c r="CX83" s="39">
        <f t="shared" si="117"/>
        <v>13617.320000000003</v>
      </c>
      <c r="CY83" s="39">
        <f t="shared" si="118"/>
        <v>6.3740158586019363E-2</v>
      </c>
      <c r="CZ83" s="36">
        <f t="shared" si="119"/>
        <v>74583.749999999985</v>
      </c>
      <c r="DA83" s="40">
        <f t="shared" si="120"/>
        <v>8.1513898634071477E-2</v>
      </c>
      <c r="DB83" s="38">
        <f t="shared" si="121"/>
        <v>192592.28000000009</v>
      </c>
      <c r="DC83" s="39">
        <f t="shared" si="88"/>
        <v>6.0467641450816921E-2</v>
      </c>
      <c r="DD83" s="36">
        <f t="shared" si="122"/>
        <v>134504.04000000004</v>
      </c>
      <c r="DE83" s="39">
        <f t="shared" si="123"/>
        <v>7.2351303709815989E-2</v>
      </c>
      <c r="DF83" s="36">
        <f t="shared" si="124"/>
        <v>327096.32000000012</v>
      </c>
      <c r="DG83" s="40">
        <f t="shared" si="125"/>
        <v>6.484746499268057E-2</v>
      </c>
      <c r="DH83" s="152"/>
      <c r="DI83" s="161" t="s">
        <v>82</v>
      </c>
      <c r="DJ83" s="38">
        <f t="shared" si="126"/>
        <v>74583.749999999985</v>
      </c>
      <c r="DK83" s="36">
        <f t="shared" si="127"/>
        <v>327096.32000000012</v>
      </c>
      <c r="DL83" s="37">
        <f t="shared" si="128"/>
        <v>401680.07000000012</v>
      </c>
      <c r="DM83"/>
    </row>
    <row r="84" spans="1:119" s="19" customFormat="1" ht="15.75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244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-51.589967720360214</v>
      </c>
      <c r="AA84" s="39">
        <v>-4.8776398713376519E-5</v>
      </c>
      <c r="AB84" s="36">
        <v>0</v>
      </c>
      <c r="AC84" s="39">
        <v>0</v>
      </c>
      <c r="AD84" s="36">
        <v>-51.589967720360214</v>
      </c>
      <c r="AE84" s="40">
        <v>-3.3644716863363638E-5</v>
      </c>
      <c r="AF84" s="116">
        <f t="shared" si="101"/>
        <v>-51.589967720360214</v>
      </c>
      <c r="AG84" s="117">
        <f t="shared" si="102"/>
        <v>0</v>
      </c>
      <c r="AH84" s="118">
        <f t="shared" si="103"/>
        <v>-51.589967720360214</v>
      </c>
      <c r="AI84" s="32"/>
      <c r="AJ84" s="35">
        <v>1049403.4959582076</v>
      </c>
      <c r="AK84" s="39">
        <v>17.445572057224204</v>
      </c>
      <c r="AL84" s="36">
        <v>458308.74018797523</v>
      </c>
      <c r="AM84" s="39">
        <v>15.937293187327441</v>
      </c>
      <c r="AN84" s="36">
        <v>1507712.2361461828</v>
      </c>
      <c r="AO84" s="40">
        <v>16.957735194535854</v>
      </c>
      <c r="AP84" s="38">
        <v>769464.5102237208</v>
      </c>
      <c r="AQ84" s="39">
        <v>4.5190048347284701</v>
      </c>
      <c r="AR84" s="36">
        <v>266706.18908631383</v>
      </c>
      <c r="AS84" s="39">
        <v>1.6907640217715767</v>
      </c>
      <c r="AT84" s="36">
        <v>1036170.6993100346</v>
      </c>
      <c r="AU84" s="40">
        <v>3.1589029172663365</v>
      </c>
      <c r="AV84" s="116">
        <f t="shared" si="104"/>
        <v>1818868.0061819283</v>
      </c>
      <c r="AW84" s="117">
        <f t="shared" si="105"/>
        <v>725014.92927428905</v>
      </c>
      <c r="AX84" s="118">
        <f t="shared" si="106"/>
        <v>2543882.9354562173</v>
      </c>
      <c r="AY84" s="32"/>
      <c r="AZ84" s="35">
        <v>-212782.77961851392</v>
      </c>
      <c r="BA84" s="39">
        <v>-1.9265077376053772</v>
      </c>
      <c r="BB84" s="39">
        <v>-64838.310381486132</v>
      </c>
      <c r="BC84" s="39">
        <v>-1.7846061428351352</v>
      </c>
      <c r="BD84" s="36">
        <v>-277621.09000000003</v>
      </c>
      <c r="BE84" s="40">
        <v>-1.8913837527762261</v>
      </c>
      <c r="BF84" s="38">
        <v>-842828.29791543982</v>
      </c>
      <c r="BG84" s="39">
        <v>-1.3425343513751273</v>
      </c>
      <c r="BH84" s="36">
        <v>-887160.58208456018</v>
      </c>
      <c r="BI84" s="39">
        <v>-2.6649461762828484</v>
      </c>
      <c r="BJ84" s="36">
        <v>-1729988.88</v>
      </c>
      <c r="BK84" s="40">
        <v>-1.8007793156786431</v>
      </c>
      <c r="BL84" s="116">
        <f t="shared" si="107"/>
        <v>-1055611.0775339538</v>
      </c>
      <c r="BM84" s="117">
        <f t="shared" si="108"/>
        <v>-951998.89246604627</v>
      </c>
      <c r="BN84" s="118">
        <f t="shared" si="109"/>
        <v>-2007609.9700000002</v>
      </c>
      <c r="BO84" s="32"/>
      <c r="BP84" s="38">
        <v>-798297.03521271166</v>
      </c>
      <c r="BQ84" s="39">
        <v>-7.9937619307336067</v>
      </c>
      <c r="BR84" s="39">
        <v>-141428.85167258995</v>
      </c>
      <c r="BS84" s="39">
        <v>-6.1859271168521168</v>
      </c>
      <c r="BT84" s="36">
        <v>-939725.88688530168</v>
      </c>
      <c r="BU84" s="40">
        <v>-7.6569803702928567</v>
      </c>
      <c r="BV84" s="38">
        <v>145184.15404890903</v>
      </c>
      <c r="BW84" s="39">
        <v>0.44290467983193721</v>
      </c>
      <c r="BX84" s="36">
        <v>194797.17250245437</v>
      </c>
      <c r="BY84" s="39">
        <v>0.85231007605470255</v>
      </c>
      <c r="BZ84" s="36">
        <v>339981.3265513634</v>
      </c>
      <c r="CA84" s="40">
        <v>0.61109032869723379</v>
      </c>
      <c r="CB84" s="116">
        <f t="shared" si="110"/>
        <v>-653112.8811638027</v>
      </c>
      <c r="CC84" s="117">
        <f t="shared" si="111"/>
        <v>53368.320829864417</v>
      </c>
      <c r="CD84" s="118">
        <f t="shared" si="112"/>
        <v>-599744.56033393834</v>
      </c>
      <c r="CE84" s="32"/>
      <c r="CF84" s="38">
        <v>-228423.4880769772</v>
      </c>
      <c r="CG84" s="39">
        <v>-1.8505718689905311</v>
      </c>
      <c r="CH84" s="39">
        <v>-55519.841923022854</v>
      </c>
      <c r="CI84" s="39">
        <v>-2.0015084149761293</v>
      </c>
      <c r="CJ84" s="36">
        <v>-283943.33000000007</v>
      </c>
      <c r="CK84" s="40">
        <v>-1.8782674816270106</v>
      </c>
      <c r="CL84" s="38">
        <v>296143.53260227112</v>
      </c>
      <c r="CM84" s="39">
        <v>0.46752295451638953</v>
      </c>
      <c r="CN84" s="36">
        <v>265744.77739772887</v>
      </c>
      <c r="CO84" s="39">
        <v>0.7826704013645942</v>
      </c>
      <c r="CP84" s="36">
        <v>561888.31000000006</v>
      </c>
      <c r="CQ84" s="40">
        <v>0.57749986381860852</v>
      </c>
      <c r="CR84" s="116">
        <f t="shared" si="113"/>
        <v>67720.044525293924</v>
      </c>
      <c r="CS84" s="117">
        <f t="shared" si="114"/>
        <v>210224.93547470603</v>
      </c>
      <c r="CT84" s="118">
        <f t="shared" si="115"/>
        <v>277944.98</v>
      </c>
      <c r="CU84" s="32"/>
      <c r="CV84" s="38">
        <f t="shared" si="116"/>
        <v>-190099.80694999511</v>
      </c>
      <c r="CW84" s="39">
        <f t="shared" si="96"/>
        <v>-0.2710507353737896</v>
      </c>
      <c r="CX84" s="39">
        <f t="shared" si="117"/>
        <v>196521.73621087629</v>
      </c>
      <c r="CY84" s="39">
        <f t="shared" si="118"/>
        <v>0.91988193210419633</v>
      </c>
      <c r="CZ84" s="36">
        <f t="shared" si="119"/>
        <v>6421.9292608811811</v>
      </c>
      <c r="DA84" s="40">
        <f t="shared" si="120"/>
        <v>7.0186399960667873E-3</v>
      </c>
      <c r="DB84" s="38">
        <f t="shared" si="121"/>
        <v>367912.30899174081</v>
      </c>
      <c r="DC84" s="39">
        <f t="shared" si="88"/>
        <v>0.11551236417915993</v>
      </c>
      <c r="DD84" s="36">
        <f t="shared" si="122"/>
        <v>-159912.44309806312</v>
      </c>
      <c r="DE84" s="39">
        <f t="shared" si="123"/>
        <v>-8.6018782317368536E-2</v>
      </c>
      <c r="DF84" s="36">
        <f t="shared" si="124"/>
        <v>207999.86589367769</v>
      </c>
      <c r="DG84" s="40">
        <f t="shared" si="125"/>
        <v>4.1236367385675606E-2</v>
      </c>
      <c r="DH84" s="152"/>
      <c r="DI84" s="161" t="s">
        <v>83</v>
      </c>
      <c r="DJ84" s="38">
        <f t="shared" si="126"/>
        <v>6421.9292608811811</v>
      </c>
      <c r="DK84" s="36">
        <f t="shared" si="127"/>
        <v>207999.86589367769</v>
      </c>
      <c r="DL84" s="37">
        <f t="shared" si="128"/>
        <v>214421.79515455887</v>
      </c>
      <c r="DM84"/>
    </row>
    <row r="85" spans="1:119" s="19" customFormat="1" ht="15.75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244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5">
        <v>3040835.3806382585</v>
      </c>
      <c r="U85" s="39">
        <v>15.424985571649454</v>
      </c>
      <c r="V85" s="39">
        <v>1013001.3179061917</v>
      </c>
      <c r="W85" s="39">
        <v>16.031292122144546</v>
      </c>
      <c r="X85" s="36">
        <v>4053836.6985444501</v>
      </c>
      <c r="Y85" s="40">
        <v>15.572154523729671</v>
      </c>
      <c r="Z85" s="38">
        <v>4348721.0072519258</v>
      </c>
      <c r="AA85" s="39">
        <v>4.1115542248971817</v>
      </c>
      <c r="AB85" s="36">
        <v>2246115.957383086</v>
      </c>
      <c r="AC85" s="39">
        <v>4.7217862763785936</v>
      </c>
      <c r="AD85" s="36">
        <v>6594836.9646350117</v>
      </c>
      <c r="AE85" s="40">
        <v>4.3008637578120235</v>
      </c>
      <c r="AF85" s="116">
        <f t="shared" si="101"/>
        <v>7389556.3878901843</v>
      </c>
      <c r="AG85" s="117">
        <f t="shared" si="102"/>
        <v>3259117.2752892775</v>
      </c>
      <c r="AH85" s="118">
        <f t="shared" si="103"/>
        <v>10648673.663179461</v>
      </c>
      <c r="AI85" s="32"/>
      <c r="AJ85" s="35">
        <v>4711219.9796673432</v>
      </c>
      <c r="AK85" s="39">
        <v>78.320615425121659</v>
      </c>
      <c r="AL85" s="36">
        <v>2098766.403978141</v>
      </c>
      <c r="AM85" s="39">
        <v>72.982800847728939</v>
      </c>
      <c r="AN85" s="36">
        <v>6809986.3836454842</v>
      </c>
      <c r="AO85" s="40">
        <v>76.594155704031991</v>
      </c>
      <c r="AP85" s="38">
        <v>1862755.3542571235</v>
      </c>
      <c r="AQ85" s="39">
        <v>10.939816378739575</v>
      </c>
      <c r="AR85" s="36">
        <v>2866629.0628223289</v>
      </c>
      <c r="AS85" s="39">
        <v>18.172781440839398</v>
      </c>
      <c r="AT85" s="36">
        <v>4729384.4170794524</v>
      </c>
      <c r="AU85" s="40">
        <v>14.418151605651714</v>
      </c>
      <c r="AV85" s="116">
        <f t="shared" si="104"/>
        <v>6573975.3339244667</v>
      </c>
      <c r="AW85" s="117">
        <f t="shared" si="105"/>
        <v>4965395.4668004699</v>
      </c>
      <c r="AX85" s="118">
        <f t="shared" si="106"/>
        <v>11539370.800724937</v>
      </c>
      <c r="AY85" s="32"/>
      <c r="AZ85" s="35">
        <v>1968191.6950557015</v>
      </c>
      <c r="BA85" s="39">
        <v>17.819752784569502</v>
      </c>
      <c r="BB85" s="39">
        <v>599739.43494429917</v>
      </c>
      <c r="BC85" s="39">
        <v>16.507195721245711</v>
      </c>
      <c r="BD85" s="36">
        <v>2567931.1300000008</v>
      </c>
      <c r="BE85" s="40">
        <v>17.494864016023769</v>
      </c>
      <c r="BF85" s="38">
        <v>1436098.7504642624</v>
      </c>
      <c r="BG85" s="39">
        <v>2.2875500374556776</v>
      </c>
      <c r="BH85" s="36">
        <v>1511636.7195357375</v>
      </c>
      <c r="BI85" s="39">
        <v>4.540813215787737</v>
      </c>
      <c r="BJ85" s="36">
        <v>2947735.4699999997</v>
      </c>
      <c r="BK85" s="40">
        <v>3.0683555968684972</v>
      </c>
      <c r="BL85" s="116">
        <f t="shared" si="107"/>
        <v>3404290.4455199642</v>
      </c>
      <c r="BM85" s="117">
        <f t="shared" si="108"/>
        <v>2111376.1544800368</v>
      </c>
      <c r="BN85" s="118">
        <f t="shared" si="109"/>
        <v>5515666.6000000015</v>
      </c>
      <c r="BO85" s="32"/>
      <c r="BP85" s="38">
        <v>6219095.3499999978</v>
      </c>
      <c r="BQ85" s="39">
        <v>62.275024783457646</v>
      </c>
      <c r="BR85" s="39">
        <v>39517.340000000317</v>
      </c>
      <c r="BS85" s="39">
        <v>1.7284407120675465</v>
      </c>
      <c r="BT85" s="36">
        <v>6258612.6899999976</v>
      </c>
      <c r="BU85" s="40">
        <v>50.995801202659521</v>
      </c>
      <c r="BV85" s="38">
        <v>5864702.6199999973</v>
      </c>
      <c r="BW85" s="39">
        <v>17.891100122025616</v>
      </c>
      <c r="BX85" s="36">
        <v>7900064.2299999893</v>
      </c>
      <c r="BY85" s="39">
        <v>34.565719092372802</v>
      </c>
      <c r="BZ85" s="36">
        <v>13764766.849999987</v>
      </c>
      <c r="CA85" s="40">
        <v>24.741111472592866</v>
      </c>
      <c r="CB85" s="116">
        <f t="shared" si="110"/>
        <v>12083797.969999995</v>
      </c>
      <c r="CC85" s="117">
        <f t="shared" si="111"/>
        <v>7939581.5699999891</v>
      </c>
      <c r="CD85" s="118">
        <f t="shared" si="112"/>
        <v>20023379.539999984</v>
      </c>
      <c r="CE85" s="32"/>
      <c r="CF85" s="38">
        <v>2041613.81741345</v>
      </c>
      <c r="CG85" s="39">
        <v>16.540125228166065</v>
      </c>
      <c r="CH85" s="39">
        <v>496227.76258655044</v>
      </c>
      <c r="CI85" s="39">
        <v>17.889172738258424</v>
      </c>
      <c r="CJ85" s="36">
        <v>2537841.5800000005</v>
      </c>
      <c r="CK85" s="40">
        <v>16.787664331593607</v>
      </c>
      <c r="CL85" s="38">
        <v>1601917.8607231074</v>
      </c>
      <c r="CM85" s="39">
        <v>2.528953999288174</v>
      </c>
      <c r="CN85" s="36">
        <v>1437483.0392768928</v>
      </c>
      <c r="CO85" s="39">
        <v>4.2336690049859005</v>
      </c>
      <c r="CP85" s="36">
        <v>3039400.9000000004</v>
      </c>
      <c r="CQ85" s="40">
        <v>3.1238478797328177</v>
      </c>
      <c r="CR85" s="116">
        <f t="shared" si="113"/>
        <v>3643531.6781365573</v>
      </c>
      <c r="CS85" s="117">
        <f t="shared" si="114"/>
        <v>1933710.8018634431</v>
      </c>
      <c r="CT85" s="118">
        <f t="shared" si="115"/>
        <v>5577242.4800000004</v>
      </c>
      <c r="CU85" s="32"/>
      <c r="CV85" s="38">
        <f t="shared" si="116"/>
        <v>17980956.222774751</v>
      </c>
      <c r="CW85" s="39">
        <f t="shared" si="96"/>
        <v>25.63785563542962</v>
      </c>
      <c r="CX85" s="39">
        <f t="shared" si="117"/>
        <v>4247252.2594151823</v>
      </c>
      <c r="CY85" s="39">
        <f t="shared" si="118"/>
        <v>19.880602979878027</v>
      </c>
      <c r="CZ85" s="36">
        <f t="shared" si="119"/>
        <v>22228208.482189935</v>
      </c>
      <c r="DA85" s="40">
        <f t="shared" si="120"/>
        <v>24.293601931174532</v>
      </c>
      <c r="DB85" s="38">
        <f t="shared" si="121"/>
        <v>15114195.592696417</v>
      </c>
      <c r="DC85" s="39">
        <f t="shared" si="88"/>
        <v>4.7453603016521946</v>
      </c>
      <c r="DD85" s="36">
        <f t="shared" si="122"/>
        <v>15961929.009018034</v>
      </c>
      <c r="DE85" s="39">
        <f t="shared" si="123"/>
        <v>8.5861091869507096</v>
      </c>
      <c r="DF85" s="36">
        <f t="shared" si="124"/>
        <v>31076124.601714451</v>
      </c>
      <c r="DG85" s="40">
        <f t="shared" si="125"/>
        <v>6.1609005635338736</v>
      </c>
      <c r="DH85" s="152"/>
      <c r="DI85" s="161" t="s">
        <v>84</v>
      </c>
      <c r="DJ85" s="38">
        <f t="shared" si="126"/>
        <v>22228208.482189935</v>
      </c>
      <c r="DK85" s="36">
        <f t="shared" si="127"/>
        <v>31076124.601714451</v>
      </c>
      <c r="DL85" s="37">
        <f t="shared" si="128"/>
        <v>53304333.083904386</v>
      </c>
      <c r="DM85"/>
    </row>
    <row r="86" spans="1:119" s="19" customFormat="1" ht="15.75">
      <c r="A86" s="26">
        <v>71</v>
      </c>
      <c r="B86" s="26" t="s">
        <v>85</v>
      </c>
      <c r="C86" s="34"/>
      <c r="D86" s="35">
        <v>19959.34</v>
      </c>
      <c r="E86" s="39">
        <v>0.18094682924618105</v>
      </c>
      <c r="F86" s="39">
        <v>4517.55</v>
      </c>
      <c r="G86" s="39">
        <v>0.12997151734852408</v>
      </c>
      <c r="H86" s="36">
        <v>24476.89</v>
      </c>
      <c r="I86" s="40">
        <v>0.16873282642713855</v>
      </c>
      <c r="J86" s="244">
        <v>7839.75</v>
      </c>
      <c r="K86" s="39">
        <v>2.129955905246542E-2</v>
      </c>
      <c r="L86" s="36">
        <v>8846.4699999999993</v>
      </c>
      <c r="M86" s="39">
        <v>2.7251939202385573E-2</v>
      </c>
      <c r="N86" s="36">
        <v>16686.22</v>
      </c>
      <c r="O86" s="40">
        <v>2.4089050064314579E-2</v>
      </c>
      <c r="P86" s="116">
        <f t="shared" si="98"/>
        <v>27799.09</v>
      </c>
      <c r="Q86" s="117">
        <f t="shared" si="99"/>
        <v>13364.02</v>
      </c>
      <c r="R86" s="118">
        <f t="shared" si="100"/>
        <v>41163.11</v>
      </c>
      <c r="S86" s="32"/>
      <c r="T86" s="35">
        <v>18725.374190363676</v>
      </c>
      <c r="U86" s="39">
        <v>9.4986604190809829E-2</v>
      </c>
      <c r="V86" s="39">
        <v>7677.8463157476508</v>
      </c>
      <c r="W86" s="39">
        <v>0.12150605826564198</v>
      </c>
      <c r="X86" s="36">
        <v>26403.220506111327</v>
      </c>
      <c r="Y86" s="40">
        <v>0.10142367841134318</v>
      </c>
      <c r="Z86" s="38">
        <v>16045.337281631291</v>
      </c>
      <c r="AA86" s="39">
        <v>1.5170270564650553E-2</v>
      </c>
      <c r="AB86" s="36">
        <v>14713.878829587591</v>
      </c>
      <c r="AC86" s="39">
        <v>3.0931524662150281E-2</v>
      </c>
      <c r="AD86" s="36">
        <v>30759.216111218884</v>
      </c>
      <c r="AE86" s="40">
        <v>2.0059813229783247E-2</v>
      </c>
      <c r="AF86" s="116">
        <f t="shared" si="101"/>
        <v>34770.711471994968</v>
      </c>
      <c r="AG86" s="117">
        <f t="shared" si="102"/>
        <v>22391.725145335244</v>
      </c>
      <c r="AH86" s="118">
        <f t="shared" si="103"/>
        <v>57162.436617330211</v>
      </c>
      <c r="AI86" s="32"/>
      <c r="AJ86" s="35">
        <v>1141.9701023130258</v>
      </c>
      <c r="AK86" s="39">
        <v>1.8984424755424098E-2</v>
      </c>
      <c r="AL86" s="36">
        <v>506.08745858802916</v>
      </c>
      <c r="AM86" s="39">
        <v>1.7598757123066702E-2</v>
      </c>
      <c r="AN86" s="36">
        <v>1648.057560901055</v>
      </c>
      <c r="AO86" s="40">
        <v>1.8536245201901419E-2</v>
      </c>
      <c r="AP86" s="38">
        <v>320.9376166351957</v>
      </c>
      <c r="AQ86" s="39">
        <v>1.8848414994461582E-3</v>
      </c>
      <c r="AR86" s="36">
        <v>838.3105212331759</v>
      </c>
      <c r="AS86" s="39">
        <v>5.3144071130457509E-3</v>
      </c>
      <c r="AT86" s="36">
        <v>1159.2481378683715</v>
      </c>
      <c r="AU86" s="40">
        <v>3.5341207071251752E-3</v>
      </c>
      <c r="AV86" s="116">
        <f t="shared" si="104"/>
        <v>1462.9077189482214</v>
      </c>
      <c r="AW86" s="117">
        <f t="shared" si="105"/>
        <v>1344.3979798212051</v>
      </c>
      <c r="AX86" s="118">
        <f t="shared" si="106"/>
        <v>2807.3056987694263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8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8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39826.684292676706</v>
      </c>
      <c r="CW86" s="39">
        <f t="shared" si="96"/>
        <v>5.6786233706535891E-2</v>
      </c>
      <c r="CX86" s="39">
        <f t="shared" si="117"/>
        <v>12701.483774335678</v>
      </c>
      <c r="CY86" s="39">
        <f t="shared" si="118"/>
        <v>5.9453298450349086E-2</v>
      </c>
      <c r="CZ86" s="36">
        <f t="shared" si="119"/>
        <v>52528.168067012382</v>
      </c>
      <c r="DA86" s="40">
        <f t="shared" si="120"/>
        <v>5.7408963309674273E-2</v>
      </c>
      <c r="DB86" s="38">
        <f t="shared" si="121"/>
        <v>24206.024898266485</v>
      </c>
      <c r="DC86" s="39">
        <f t="shared" si="88"/>
        <v>7.599895668185269E-3</v>
      </c>
      <c r="DD86" s="36">
        <f t="shared" si="122"/>
        <v>24398.659350820766</v>
      </c>
      <c r="DE86" s="39">
        <f t="shared" si="123"/>
        <v>1.3124325580135546E-2</v>
      </c>
      <c r="DF86" s="36">
        <f t="shared" si="124"/>
        <v>48604.684249087251</v>
      </c>
      <c r="DG86" s="40">
        <f t="shared" si="125"/>
        <v>9.6359707144457532E-3</v>
      </c>
      <c r="DH86" s="152"/>
      <c r="DI86" s="161" t="s">
        <v>85</v>
      </c>
      <c r="DJ86" s="38">
        <f t="shared" si="126"/>
        <v>52528.168067012382</v>
      </c>
      <c r="DK86" s="36">
        <f t="shared" si="127"/>
        <v>48604.684249087251</v>
      </c>
      <c r="DL86" s="37">
        <f t="shared" si="128"/>
        <v>101132.85231609963</v>
      </c>
      <c r="DM86"/>
    </row>
    <row r="87" spans="1:119" s="19" customFormat="1" ht="15.75">
      <c r="A87" s="26">
        <v>72</v>
      </c>
      <c r="B87" s="26" t="s">
        <v>86</v>
      </c>
      <c r="C87" s="34"/>
      <c r="D87" s="35">
        <v>109884.12647481245</v>
      </c>
      <c r="E87" s="39">
        <v>0.99618445650525766</v>
      </c>
      <c r="F87" s="39">
        <v>35117.904768585155</v>
      </c>
      <c r="G87" s="39">
        <v>1.0103545879678104</v>
      </c>
      <c r="H87" s="36">
        <v>145002.03124339762</v>
      </c>
      <c r="I87" s="40">
        <v>0.99957970842597788</v>
      </c>
      <c r="J87" s="244">
        <v>49183.6478002492</v>
      </c>
      <c r="K87" s="39">
        <v>0.13362543585408576</v>
      </c>
      <c r="L87" s="36">
        <v>61983.817758353216</v>
      </c>
      <c r="M87" s="39">
        <v>0.19094387174572333</v>
      </c>
      <c r="N87" s="36">
        <v>111167.46555860242</v>
      </c>
      <c r="O87" s="40">
        <v>0.16048683544650258</v>
      </c>
      <c r="P87" s="116">
        <f t="shared" si="98"/>
        <v>159067.77427506165</v>
      </c>
      <c r="Q87" s="117">
        <f t="shared" si="99"/>
        <v>97101.722526938363</v>
      </c>
      <c r="R87" s="118">
        <f t="shared" si="100"/>
        <v>256169.49680200001</v>
      </c>
      <c r="S87" s="32"/>
      <c r="T87" s="35">
        <v>711.3911190253782</v>
      </c>
      <c r="U87" s="39">
        <v>3.6086128886275949E-3</v>
      </c>
      <c r="V87" s="39">
        <v>246.32958540992013</v>
      </c>
      <c r="W87" s="39">
        <v>3.8982985236341787E-3</v>
      </c>
      <c r="X87" s="36">
        <v>957.72070443529833</v>
      </c>
      <c r="Y87" s="40">
        <v>3.6789283607296173E-3</v>
      </c>
      <c r="Z87" s="38">
        <v>480.86021325729416</v>
      </c>
      <c r="AA87" s="39">
        <v>4.5463547514453212E-4</v>
      </c>
      <c r="AB87" s="36">
        <v>435.26778946749926</v>
      </c>
      <c r="AC87" s="39">
        <v>9.1502020102818477E-4</v>
      </c>
      <c r="AD87" s="36">
        <v>916.12800272479342</v>
      </c>
      <c r="AE87" s="40">
        <v>5.9745854909907452E-4</v>
      </c>
      <c r="AF87" s="116">
        <f t="shared" si="101"/>
        <v>1192.2513322826724</v>
      </c>
      <c r="AG87" s="117">
        <f t="shared" si="102"/>
        <v>681.59737487741938</v>
      </c>
      <c r="AH87" s="118">
        <f t="shared" si="103"/>
        <v>1873.8487071600916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8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8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110595.51759383782</v>
      </c>
      <c r="CW87" s="39">
        <f t="shared" si="96"/>
        <v>0.15769083016870156</v>
      </c>
      <c r="CX87" s="39">
        <f t="shared" si="117"/>
        <v>35364.234353995074</v>
      </c>
      <c r="CY87" s="39">
        <f t="shared" si="118"/>
        <v>0.16553344608166654</v>
      </c>
      <c r="CZ87" s="36">
        <f t="shared" si="119"/>
        <v>145959.7519478329</v>
      </c>
      <c r="DA87" s="40">
        <f t="shared" si="120"/>
        <v>0.15952199272535733</v>
      </c>
      <c r="DB87" s="38">
        <f t="shared" si="121"/>
        <v>49664.508013506493</v>
      </c>
      <c r="DC87" s="39">
        <f t="shared" si="88"/>
        <v>1.5593022022440011E-2</v>
      </c>
      <c r="DD87" s="36">
        <f t="shared" si="122"/>
        <v>62419.085547820716</v>
      </c>
      <c r="DE87" s="39">
        <f t="shared" si="123"/>
        <v>3.3575959619944216E-2</v>
      </c>
      <c r="DF87" s="36">
        <f t="shared" si="124"/>
        <v>112083.5935613272</v>
      </c>
      <c r="DG87" s="40">
        <f t="shared" si="125"/>
        <v>2.2220784720910342E-2</v>
      </c>
      <c r="DH87" s="152"/>
      <c r="DI87" s="161" t="s">
        <v>86</v>
      </c>
      <c r="DJ87" s="38">
        <f t="shared" si="126"/>
        <v>145959.7519478329</v>
      </c>
      <c r="DK87" s="36">
        <f t="shared" si="127"/>
        <v>112083.5935613272</v>
      </c>
      <c r="DL87" s="37">
        <f t="shared" si="128"/>
        <v>258043.34550916011</v>
      </c>
      <c r="DM87"/>
    </row>
    <row r="88" spans="1:119" s="19" customFormat="1" ht="15.75">
      <c r="A88" s="26">
        <v>73</v>
      </c>
      <c r="B88" s="26" t="s">
        <v>87</v>
      </c>
      <c r="C88" s="34"/>
      <c r="D88" s="35">
        <v>62918.373184467499</v>
      </c>
      <c r="E88" s="39">
        <v>0.57040363704698338</v>
      </c>
      <c r="F88" s="39">
        <v>22704.406815532497</v>
      </c>
      <c r="G88" s="39">
        <v>0.65321384474171407</v>
      </c>
      <c r="H88" s="36">
        <v>85622.78</v>
      </c>
      <c r="I88" s="40">
        <v>0.59024547955026441</v>
      </c>
      <c r="J88" s="244">
        <v>9220.7712544177575</v>
      </c>
      <c r="K88" s="39">
        <v>2.5051610299148146E-2</v>
      </c>
      <c r="L88" s="36">
        <v>15297.178745582243</v>
      </c>
      <c r="M88" s="39">
        <v>4.7123630684626987E-2</v>
      </c>
      <c r="N88" s="36">
        <v>24517.95</v>
      </c>
      <c r="O88" s="40">
        <v>3.5395321710031485E-2</v>
      </c>
      <c r="P88" s="116">
        <f t="shared" si="98"/>
        <v>72139.144438885254</v>
      </c>
      <c r="Q88" s="117">
        <f t="shared" si="99"/>
        <v>38001.585561114742</v>
      </c>
      <c r="R88" s="118">
        <f t="shared" si="100"/>
        <v>110140.73</v>
      </c>
      <c r="S88" s="32"/>
      <c r="T88" s="35">
        <v>60756.111009529443</v>
      </c>
      <c r="U88" s="39">
        <v>0.30819232822620535</v>
      </c>
      <c r="V88" s="39">
        <v>22204.458742713294</v>
      </c>
      <c r="W88" s="39">
        <v>0.35139753347439101</v>
      </c>
      <c r="X88" s="36">
        <v>82960.569752242736</v>
      </c>
      <c r="Y88" s="40">
        <v>0.3186795393170207</v>
      </c>
      <c r="Z88" s="38">
        <v>46238.760206010294</v>
      </c>
      <c r="AA88" s="39">
        <v>4.3717030722825546E-2</v>
      </c>
      <c r="AB88" s="36">
        <v>40356.525121553481</v>
      </c>
      <c r="AC88" s="39">
        <v>8.4837510661422685E-2</v>
      </c>
      <c r="AD88" s="36">
        <v>86595.285327563775</v>
      </c>
      <c r="AE88" s="40">
        <v>5.6473651473099386E-2</v>
      </c>
      <c r="AF88" s="116">
        <f t="shared" si="101"/>
        <v>106994.87121553974</v>
      </c>
      <c r="AG88" s="117">
        <f t="shared" si="102"/>
        <v>62560.983864266775</v>
      </c>
      <c r="AH88" s="118">
        <f t="shared" si="103"/>
        <v>169555.85507980653</v>
      </c>
      <c r="AI88" s="32"/>
      <c r="AJ88" s="35">
        <v>105688.26476952164</v>
      </c>
      <c r="AK88" s="39">
        <v>1.7569907530716946</v>
      </c>
      <c r="AL88" s="36">
        <v>46677.572471334242</v>
      </c>
      <c r="AM88" s="39">
        <v>1.6231725309084482</v>
      </c>
      <c r="AN88" s="36">
        <v>152365.83724085588</v>
      </c>
      <c r="AO88" s="40">
        <v>1.7137086631521301</v>
      </c>
      <c r="AP88" s="38">
        <v>9441.0190454660715</v>
      </c>
      <c r="AQ88" s="39">
        <v>5.5446365809412361E-2</v>
      </c>
      <c r="AR88" s="36">
        <v>23834.499497748617</v>
      </c>
      <c r="AS88" s="39">
        <v>0.15109703440246869</v>
      </c>
      <c r="AT88" s="36">
        <v>33275.51854321469</v>
      </c>
      <c r="AU88" s="40">
        <v>0.10144480312916043</v>
      </c>
      <c r="AV88" s="116">
        <f t="shared" si="104"/>
        <v>115129.28381498772</v>
      </c>
      <c r="AW88" s="117">
        <f t="shared" si="105"/>
        <v>70512.071969082856</v>
      </c>
      <c r="AX88" s="118">
        <f t="shared" si="106"/>
        <v>185641.35578407056</v>
      </c>
      <c r="AY88" s="32"/>
      <c r="AZ88" s="35">
        <v>84543.075135200605</v>
      </c>
      <c r="BA88" s="39">
        <v>0.76544205645269903</v>
      </c>
      <c r="BB88" s="39">
        <v>25761.624864799403</v>
      </c>
      <c r="BC88" s="39">
        <v>0.70906156734557424</v>
      </c>
      <c r="BD88" s="36">
        <v>110304.70000000001</v>
      </c>
      <c r="BE88" s="40">
        <v>0.75148655829733901</v>
      </c>
      <c r="BF88" s="38">
        <v>49466.402817940536</v>
      </c>
      <c r="BG88" s="39">
        <v>7.8794631345787416E-2</v>
      </c>
      <c r="BH88" s="36">
        <v>52068.307182059478</v>
      </c>
      <c r="BI88" s="39">
        <v>0.1564082522741348</v>
      </c>
      <c r="BJ88" s="36">
        <v>101534.71000000002</v>
      </c>
      <c r="BK88" s="40">
        <v>0.10568946870423208</v>
      </c>
      <c r="BL88" s="116">
        <f t="shared" si="107"/>
        <v>134009.47795314115</v>
      </c>
      <c r="BM88" s="117">
        <f t="shared" si="108"/>
        <v>77829.932046858885</v>
      </c>
      <c r="BN88" s="118">
        <f t="shared" si="109"/>
        <v>211839.41000000003</v>
      </c>
      <c r="BO88" s="32"/>
      <c r="BP88" s="38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8">
        <v>137756.37943791016</v>
      </c>
      <c r="CG88" s="39">
        <v>1.1160326930822153</v>
      </c>
      <c r="CH88" s="39">
        <v>33482.60056208988</v>
      </c>
      <c r="CI88" s="39">
        <v>1.2070586741443412</v>
      </c>
      <c r="CJ88" s="36">
        <v>171238.98000000004</v>
      </c>
      <c r="CK88" s="40">
        <v>1.1327352106526962</v>
      </c>
      <c r="CL88" s="38">
        <v>40084.137760470614</v>
      </c>
      <c r="CM88" s="39">
        <v>6.3280985238282642E-2</v>
      </c>
      <c r="CN88" s="36">
        <v>35969.552239529381</v>
      </c>
      <c r="CO88" s="39">
        <v>0.10593737406204168</v>
      </c>
      <c r="CP88" s="36">
        <v>76053.69</v>
      </c>
      <c r="CQ88" s="40">
        <v>7.8166772357130307E-2</v>
      </c>
      <c r="CR88" s="116">
        <f t="shared" si="113"/>
        <v>177840.51719838078</v>
      </c>
      <c r="CS88" s="117">
        <f t="shared" si="114"/>
        <v>69452.152801619261</v>
      </c>
      <c r="CT88" s="118">
        <f t="shared" si="115"/>
        <v>247292.67000000004</v>
      </c>
      <c r="CU88" s="32"/>
      <c r="CV88" s="38">
        <f t="shared" si="116"/>
        <v>451662.20353662933</v>
      </c>
      <c r="CW88" s="39">
        <f t="shared" si="96"/>
        <v>0.64399524846099676</v>
      </c>
      <c r="CX88" s="39">
        <f t="shared" si="117"/>
        <v>150830.66345646931</v>
      </c>
      <c r="CY88" s="39">
        <f t="shared" si="118"/>
        <v>0.70601046375864462</v>
      </c>
      <c r="CZ88" s="36">
        <f t="shared" si="119"/>
        <v>602492.86699309864</v>
      </c>
      <c r="DA88" s="40">
        <f t="shared" si="120"/>
        <v>0.65847510332782355</v>
      </c>
      <c r="DB88" s="38">
        <f t="shared" si="121"/>
        <v>154451.09108430528</v>
      </c>
      <c r="DC88" s="39">
        <f t="shared" si="88"/>
        <v>4.8492562616597269E-2</v>
      </c>
      <c r="DD88" s="36">
        <f t="shared" si="122"/>
        <v>167526.06278647319</v>
      </c>
      <c r="DE88" s="39">
        <f t="shared" si="123"/>
        <v>9.0114237817494711E-2</v>
      </c>
      <c r="DF88" s="36">
        <f t="shared" si="124"/>
        <v>321977.15387077851</v>
      </c>
      <c r="DG88" s="40">
        <f t="shared" si="125"/>
        <v>6.3832580611357007E-2</v>
      </c>
      <c r="DH88" s="152"/>
      <c r="DI88" s="161" t="s">
        <v>87</v>
      </c>
      <c r="DJ88" s="38">
        <f t="shared" si="126"/>
        <v>602492.86699309864</v>
      </c>
      <c r="DK88" s="36">
        <f t="shared" si="127"/>
        <v>321977.15387077851</v>
      </c>
      <c r="DL88" s="37">
        <f t="shared" si="128"/>
        <v>924470.02086387714</v>
      </c>
      <c r="DM88"/>
    </row>
    <row r="89" spans="1:119" s="19" customFormat="1" ht="15.75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v>0</v>
      </c>
      <c r="I89" s="40">
        <v>0</v>
      </c>
      <c r="J89" s="244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5">
        <v>135547.39000000001</v>
      </c>
      <c r="U89" s="39">
        <v>0.68757965272881305</v>
      </c>
      <c r="V89" s="39">
        <v>99116.97</v>
      </c>
      <c r="W89" s="39">
        <v>1.5685794995964488</v>
      </c>
      <c r="X89" s="36">
        <v>234664.36000000002</v>
      </c>
      <c r="Y89" s="40">
        <v>0.90142498252191494</v>
      </c>
      <c r="Z89" s="38">
        <v>137971.77000000005</v>
      </c>
      <c r="AA89" s="39">
        <v>0.13044718502613736</v>
      </c>
      <c r="AB89" s="36">
        <v>110551.63999999998</v>
      </c>
      <c r="AC89" s="39">
        <v>0.23240172212271804</v>
      </c>
      <c r="AD89" s="36">
        <v>248523.41000000003</v>
      </c>
      <c r="AE89" s="40">
        <v>0.16207608054128966</v>
      </c>
      <c r="AF89" s="116">
        <f t="shared" si="101"/>
        <v>273519.16000000003</v>
      </c>
      <c r="AG89" s="117">
        <f t="shared" si="102"/>
        <v>209668.61</v>
      </c>
      <c r="AH89" s="118">
        <f t="shared" si="103"/>
        <v>483187.77</v>
      </c>
      <c r="AI89" s="32"/>
      <c r="AJ89" s="35">
        <v>45436.659809444478</v>
      </c>
      <c r="AK89" s="39">
        <v>0.75535151712208004</v>
      </c>
      <c r="AL89" s="36">
        <v>61263.100138418842</v>
      </c>
      <c r="AM89" s="39">
        <v>2.1303717403908209</v>
      </c>
      <c r="AN89" s="36">
        <v>106699.75994786332</v>
      </c>
      <c r="AO89" s="40">
        <v>1.2000872786847747</v>
      </c>
      <c r="AP89" s="38">
        <v>40119.119153707972</v>
      </c>
      <c r="AQ89" s="39">
        <v>0.23561644625811476</v>
      </c>
      <c r="AR89" s="36">
        <v>55328.910947663891</v>
      </c>
      <c r="AS89" s="39">
        <v>0.35075351012510153</v>
      </c>
      <c r="AT89" s="36">
        <v>95448.030101371871</v>
      </c>
      <c r="AU89" s="40">
        <v>0.2909858973384587</v>
      </c>
      <c r="AV89" s="116">
        <f t="shared" si="104"/>
        <v>85555.77896315245</v>
      </c>
      <c r="AW89" s="117">
        <f t="shared" si="105"/>
        <v>116592.01108608273</v>
      </c>
      <c r="AX89" s="118">
        <f t="shared" si="106"/>
        <v>202147.79004923516</v>
      </c>
      <c r="AY89" s="32"/>
      <c r="AZ89" s="35">
        <v>246202.85043392563</v>
      </c>
      <c r="BA89" s="39">
        <v>2.2290887318598971</v>
      </c>
      <c r="BB89" s="39">
        <v>75021.93956607439</v>
      </c>
      <c r="BC89" s="39">
        <v>2.0648998008938233</v>
      </c>
      <c r="BD89" s="36">
        <v>321224.79000000004</v>
      </c>
      <c r="BE89" s="40">
        <v>2.1884481067160828</v>
      </c>
      <c r="BF89" s="38">
        <v>157841.15789622616</v>
      </c>
      <c r="BG89" s="39">
        <v>0.25142389862872105</v>
      </c>
      <c r="BH89" s="36">
        <v>166143.51210377383</v>
      </c>
      <c r="BI89" s="39">
        <v>0.4990793394526099</v>
      </c>
      <c r="BJ89" s="36">
        <v>323984.67</v>
      </c>
      <c r="BK89" s="40">
        <v>0.33724198986352499</v>
      </c>
      <c r="BL89" s="116">
        <f t="shared" si="107"/>
        <v>404044.00833015179</v>
      </c>
      <c r="BM89" s="117">
        <f t="shared" si="108"/>
        <v>241165.45166984823</v>
      </c>
      <c r="BN89" s="118">
        <f t="shared" si="109"/>
        <v>645209.46</v>
      </c>
      <c r="BO89" s="32"/>
      <c r="BP89" s="38">
        <v>4599.0100000000093</v>
      </c>
      <c r="BQ89" s="39">
        <v>4.6052270565263197E-2</v>
      </c>
      <c r="BR89" s="39">
        <v>2316.1800000000003</v>
      </c>
      <c r="BS89" s="39">
        <v>0.10130691510300487</v>
      </c>
      <c r="BT89" s="36">
        <v>6915.1900000000096</v>
      </c>
      <c r="BU89" s="40">
        <v>5.6345658692393011E-2</v>
      </c>
      <c r="BV89" s="38">
        <v>6825.9800000000032</v>
      </c>
      <c r="BW89" s="39">
        <v>2.0823611958511297E-2</v>
      </c>
      <c r="BX89" s="36">
        <v>13004.87</v>
      </c>
      <c r="BY89" s="39">
        <v>5.6901142847142011E-2</v>
      </c>
      <c r="BZ89" s="36">
        <v>19830.850000000006</v>
      </c>
      <c r="CA89" s="40">
        <v>3.5644430144944221E-2</v>
      </c>
      <c r="CB89" s="116">
        <f t="shared" si="110"/>
        <v>11424.990000000013</v>
      </c>
      <c r="CC89" s="117">
        <f t="shared" si="111"/>
        <v>15321.050000000001</v>
      </c>
      <c r="CD89" s="118">
        <f t="shared" si="112"/>
        <v>26746.040000000015</v>
      </c>
      <c r="CE89" s="32"/>
      <c r="CF89" s="38">
        <v>40731.885426761153</v>
      </c>
      <c r="CG89" s="39">
        <v>0.32998918796086291</v>
      </c>
      <c r="CH89" s="39">
        <v>9900.1545732388568</v>
      </c>
      <c r="CI89" s="39">
        <v>0.35690380234467201</v>
      </c>
      <c r="CJ89" s="36">
        <v>50632.040000000008</v>
      </c>
      <c r="CK89" s="40">
        <v>0.33492779795333827</v>
      </c>
      <c r="CL89" s="38">
        <v>42846.330540097246</v>
      </c>
      <c r="CM89" s="39">
        <v>6.7641669795285117E-2</v>
      </c>
      <c r="CN89" s="36">
        <v>38448.20945990274</v>
      </c>
      <c r="CO89" s="39">
        <v>0.11323750488873857</v>
      </c>
      <c r="CP89" s="36">
        <v>81294.539999999979</v>
      </c>
      <c r="CQ89" s="40">
        <v>8.3553234590690098E-2</v>
      </c>
      <c r="CR89" s="116">
        <f t="shared" si="113"/>
        <v>83578.215966858406</v>
      </c>
      <c r="CS89" s="117">
        <f t="shared" si="114"/>
        <v>48348.364033141595</v>
      </c>
      <c r="CT89" s="118">
        <f t="shared" si="115"/>
        <v>131926.58000000002</v>
      </c>
      <c r="CU89" s="32"/>
      <c r="CV89" s="38">
        <f t="shared" si="116"/>
        <v>472517.79567013128</v>
      </c>
      <c r="CW89" s="39">
        <f t="shared" si="96"/>
        <v>0.67373185722003937</v>
      </c>
      <c r="CX89" s="39">
        <f t="shared" si="117"/>
        <v>247618.34427773207</v>
      </c>
      <c r="CY89" s="39">
        <f t="shared" si="118"/>
        <v>1.1590557123626513</v>
      </c>
      <c r="CZ89" s="36">
        <f t="shared" si="119"/>
        <v>720136.1399478633</v>
      </c>
      <c r="DA89" s="40">
        <f t="shared" si="120"/>
        <v>0.78704951567119719</v>
      </c>
      <c r="DB89" s="38">
        <f t="shared" si="121"/>
        <v>385604.3575900314</v>
      </c>
      <c r="DC89" s="39">
        <f t="shared" si="88"/>
        <v>0.12106708553752311</v>
      </c>
      <c r="DD89" s="36">
        <f t="shared" si="122"/>
        <v>383477.14251134044</v>
      </c>
      <c r="DE89" s="39">
        <f t="shared" si="123"/>
        <v>0.20627686130178971</v>
      </c>
      <c r="DF89" s="36">
        <f t="shared" si="124"/>
        <v>769081.5001013719</v>
      </c>
      <c r="DG89" s="40">
        <f t="shared" si="125"/>
        <v>0.15247186411128669</v>
      </c>
      <c r="DH89" s="152"/>
      <c r="DI89" s="161" t="s">
        <v>88</v>
      </c>
      <c r="DJ89" s="38">
        <f t="shared" si="126"/>
        <v>720136.1399478633</v>
      </c>
      <c r="DK89" s="36">
        <f t="shared" si="127"/>
        <v>769081.5001013719</v>
      </c>
      <c r="DL89" s="37">
        <f t="shared" si="128"/>
        <v>1489217.6400492352</v>
      </c>
      <c r="DM89"/>
    </row>
    <row r="90" spans="1:119" s="19" customFormat="1" ht="15.75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244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8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8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>
        <f t="shared" si="96"/>
        <v>0</v>
      </c>
      <c r="CX90" s="39">
        <f t="shared" si="117"/>
        <v>0</v>
      </c>
      <c r="CY90" s="39">
        <f t="shared" si="118"/>
        <v>0</v>
      </c>
      <c r="CZ90" s="36">
        <f t="shared" si="119"/>
        <v>0</v>
      </c>
      <c r="DA90" s="40">
        <f t="shared" si="120"/>
        <v>0</v>
      </c>
      <c r="DB90" s="38">
        <f t="shared" si="121"/>
        <v>0</v>
      </c>
      <c r="DC90" s="39">
        <f t="shared" si="88"/>
        <v>0</v>
      </c>
      <c r="DD90" s="36">
        <f t="shared" si="122"/>
        <v>0</v>
      </c>
      <c r="DE90" s="39">
        <f t="shared" si="123"/>
        <v>0</v>
      </c>
      <c r="DF90" s="36">
        <f t="shared" si="124"/>
        <v>0</v>
      </c>
      <c r="DG90" s="40">
        <f t="shared" si="125"/>
        <v>0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75">
      <c r="A91" s="26">
        <v>76</v>
      </c>
      <c r="B91" s="26" t="s">
        <v>100</v>
      </c>
      <c r="C91" s="34"/>
      <c r="D91" s="35">
        <v>232714.15406796391</v>
      </c>
      <c r="E91" s="39">
        <v>2.109733503177226</v>
      </c>
      <c r="F91" s="39">
        <v>83976.055932036048</v>
      </c>
      <c r="G91" s="39">
        <v>2.4160209428631121</v>
      </c>
      <c r="H91" s="36">
        <v>316690.20999999996</v>
      </c>
      <c r="I91" s="40">
        <v>2.1831218849741143</v>
      </c>
      <c r="J91" s="244">
        <v>476406.55618065601</v>
      </c>
      <c r="K91" s="39">
        <v>1.2943333111835924</v>
      </c>
      <c r="L91" s="36">
        <v>790354.30381934391</v>
      </c>
      <c r="M91" s="39">
        <v>2.4347211301263143</v>
      </c>
      <c r="N91" s="36">
        <v>1266760.8599999999</v>
      </c>
      <c r="O91" s="40">
        <v>1.8287584471530511</v>
      </c>
      <c r="P91" s="116">
        <f t="shared" si="98"/>
        <v>709120.7102486199</v>
      </c>
      <c r="Q91" s="117">
        <f t="shared" si="99"/>
        <v>874330.35975137993</v>
      </c>
      <c r="R91" s="118">
        <f t="shared" si="100"/>
        <v>1583451.0699999998</v>
      </c>
      <c r="S91" s="32"/>
      <c r="T91" s="35">
        <v>758860.15999999992</v>
      </c>
      <c r="U91" s="39">
        <v>3.8494050330480829</v>
      </c>
      <c r="V91" s="39">
        <v>465748.35999999993</v>
      </c>
      <c r="W91" s="39">
        <v>7.3707189542483649</v>
      </c>
      <c r="X91" s="36">
        <v>1224608.5199999998</v>
      </c>
      <c r="Y91" s="40">
        <v>4.7041345082703989</v>
      </c>
      <c r="Z91" s="38">
        <v>1180630.9799999988</v>
      </c>
      <c r="AA91" s="39">
        <v>1.1162427494816489</v>
      </c>
      <c r="AB91" s="36">
        <v>1210451.0900000003</v>
      </c>
      <c r="AC91" s="39">
        <v>2.5446109877820109</v>
      </c>
      <c r="AD91" s="36">
        <v>2391082.0699999994</v>
      </c>
      <c r="AE91" s="40">
        <v>1.559358976114779</v>
      </c>
      <c r="AF91" s="116">
        <f t="shared" si="101"/>
        <v>1939491.1399999987</v>
      </c>
      <c r="AG91" s="117">
        <f t="shared" si="102"/>
        <v>1676199.4500000002</v>
      </c>
      <c r="AH91" s="118">
        <f t="shared" si="103"/>
        <v>3615690.5899999989</v>
      </c>
      <c r="AI91" s="32"/>
      <c r="AJ91" s="35">
        <v>68233.38</v>
      </c>
      <c r="AK91" s="39">
        <v>1.1343304573337989</v>
      </c>
      <c r="AL91" s="36">
        <v>93861.2</v>
      </c>
      <c r="AM91" s="39">
        <v>3.2639426922140693</v>
      </c>
      <c r="AN91" s="36">
        <v>162094.58000000002</v>
      </c>
      <c r="AO91" s="40">
        <v>1.8231310313800475</v>
      </c>
      <c r="AP91" s="38">
        <v>30159.560000000009</v>
      </c>
      <c r="AQ91" s="39">
        <v>0.17712473498440745</v>
      </c>
      <c r="AR91" s="36">
        <v>159531.20000000004</v>
      </c>
      <c r="AS91" s="39">
        <v>1.0113361607171161</v>
      </c>
      <c r="AT91" s="36">
        <v>189690.76000000004</v>
      </c>
      <c r="AU91" s="40">
        <v>0.57829727818155219</v>
      </c>
      <c r="AV91" s="116">
        <f t="shared" si="104"/>
        <v>98392.940000000017</v>
      </c>
      <c r="AW91" s="117">
        <f t="shared" si="105"/>
        <v>253392.40000000002</v>
      </c>
      <c r="AX91" s="118">
        <f t="shared" si="106"/>
        <v>351785.34</v>
      </c>
      <c r="AY91" s="32"/>
      <c r="AZ91" s="35">
        <v>518760.11123645183</v>
      </c>
      <c r="BA91" s="39">
        <v>4.6967868830824067</v>
      </c>
      <c r="BB91" s="39">
        <v>158074.48876354823</v>
      </c>
      <c r="BC91" s="39">
        <v>4.3508336662872464</v>
      </c>
      <c r="BD91" s="36">
        <v>676834.60000000009</v>
      </c>
      <c r="BE91" s="40">
        <v>4.6111553187720569</v>
      </c>
      <c r="BF91" s="38">
        <v>825867.95505971718</v>
      </c>
      <c r="BG91" s="39">
        <v>1.3155183589704775</v>
      </c>
      <c r="BH91" s="36">
        <v>869308.13494028291</v>
      </c>
      <c r="BI91" s="39">
        <v>2.6113191196764283</v>
      </c>
      <c r="BJ91" s="36">
        <v>1695176.09</v>
      </c>
      <c r="BK91" s="40">
        <v>1.764542000584997</v>
      </c>
      <c r="BL91" s="116">
        <f t="shared" si="107"/>
        <v>1344628.0662961691</v>
      </c>
      <c r="BM91" s="117">
        <f t="shared" si="108"/>
        <v>1027382.6237038311</v>
      </c>
      <c r="BN91" s="118">
        <f t="shared" si="109"/>
        <v>2372010.6900000004</v>
      </c>
      <c r="BO91" s="32"/>
      <c r="BP91" s="38">
        <v>282544.97000000009</v>
      </c>
      <c r="BQ91" s="39">
        <v>2.8292692134381423</v>
      </c>
      <c r="BR91" s="39">
        <v>182655.48</v>
      </c>
      <c r="BS91" s="39">
        <v>7.9891300354284223</v>
      </c>
      <c r="BT91" s="36">
        <v>465200.45000000007</v>
      </c>
      <c r="BU91" s="40">
        <v>3.7904997229646051</v>
      </c>
      <c r="BV91" s="38">
        <v>370957.57999999984</v>
      </c>
      <c r="BW91" s="39">
        <v>1.1316582672361191</v>
      </c>
      <c r="BX91" s="36">
        <v>644813.34999999939</v>
      </c>
      <c r="BY91" s="39">
        <v>2.8212982165984082</v>
      </c>
      <c r="BZ91" s="36">
        <v>1015770.9299999992</v>
      </c>
      <c r="CA91" s="40">
        <v>1.8257702497699284</v>
      </c>
      <c r="CB91" s="116">
        <f t="shared" si="110"/>
        <v>653502.54999999993</v>
      </c>
      <c r="CC91" s="117">
        <f t="shared" si="111"/>
        <v>827468.82999999938</v>
      </c>
      <c r="CD91" s="118">
        <f t="shared" si="112"/>
        <v>1480971.3799999994</v>
      </c>
      <c r="CE91" s="32"/>
      <c r="CF91" s="38">
        <v>362356.52599762299</v>
      </c>
      <c r="CG91" s="39">
        <v>2.9356297778377352</v>
      </c>
      <c r="CH91" s="39">
        <v>88073.15400237705</v>
      </c>
      <c r="CI91" s="39">
        <v>3.1750659361324147</v>
      </c>
      <c r="CJ91" s="36">
        <v>450429.68000000005</v>
      </c>
      <c r="CK91" s="40">
        <v>2.9795643401930243</v>
      </c>
      <c r="CL91" s="38">
        <v>525701.25082366867</v>
      </c>
      <c r="CM91" s="39">
        <v>0.82992662314232912</v>
      </c>
      <c r="CN91" s="36">
        <v>471738.68917633122</v>
      </c>
      <c r="CO91" s="39">
        <v>1.3893628044635362</v>
      </c>
      <c r="CP91" s="36">
        <v>997439.94</v>
      </c>
      <c r="CQ91" s="40">
        <v>1.0251528982997367</v>
      </c>
      <c r="CR91" s="116">
        <f t="shared" si="113"/>
        <v>888057.77682129166</v>
      </c>
      <c r="CS91" s="117">
        <f t="shared" si="114"/>
        <v>559811.84317870822</v>
      </c>
      <c r="CT91" s="118">
        <f t="shared" si="115"/>
        <v>1447869.6199999999</v>
      </c>
      <c r="CU91" s="32"/>
      <c r="CV91" s="38">
        <f t="shared" si="116"/>
        <v>2223469.3013020386</v>
      </c>
      <c r="CW91" s="39">
        <f t="shared" si="96"/>
        <v>3.1702977444763749</v>
      </c>
      <c r="CX91" s="39">
        <f t="shared" si="117"/>
        <v>1072388.7386979612</v>
      </c>
      <c r="CY91" s="39">
        <f t="shared" si="118"/>
        <v>5.0196535199634953</v>
      </c>
      <c r="CZ91" s="36">
        <f t="shared" si="119"/>
        <v>3295858.04</v>
      </c>
      <c r="DA91" s="40">
        <f t="shared" si="120"/>
        <v>3.6021015058219725</v>
      </c>
      <c r="DB91" s="38">
        <f t="shared" si="121"/>
        <v>3409723.8820640403</v>
      </c>
      <c r="DC91" s="39">
        <f t="shared" si="88"/>
        <v>1.0705411512181893</v>
      </c>
      <c r="DD91" s="36">
        <f t="shared" si="122"/>
        <v>4146196.7679359578</v>
      </c>
      <c r="DE91" s="39">
        <f t="shared" si="123"/>
        <v>2.2302879645666542</v>
      </c>
      <c r="DF91" s="36">
        <f t="shared" si="124"/>
        <v>7555920.6499999985</v>
      </c>
      <c r="DG91" s="40">
        <f t="shared" si="125"/>
        <v>1.4979755805211961</v>
      </c>
      <c r="DH91" s="152"/>
      <c r="DI91" s="161" t="s">
        <v>100</v>
      </c>
      <c r="DJ91" s="38">
        <f t="shared" si="126"/>
        <v>3295858.04</v>
      </c>
      <c r="DK91" s="36">
        <f t="shared" si="127"/>
        <v>7555920.6499999985</v>
      </c>
      <c r="DL91" s="37">
        <f t="shared" si="128"/>
        <v>10851778.689999998</v>
      </c>
      <c r="DM91"/>
    </row>
    <row r="92" spans="1:119" s="19" customFormat="1" ht="15.75">
      <c r="A92" s="26">
        <v>77</v>
      </c>
      <c r="B92" s="26" t="s">
        <v>101</v>
      </c>
      <c r="C92" s="34"/>
      <c r="D92" s="35">
        <v>1413447.67</v>
      </c>
      <c r="E92" s="39">
        <v>12.813994560536694</v>
      </c>
      <c r="F92" s="39">
        <v>454394.85</v>
      </c>
      <c r="G92" s="39">
        <v>13.073101156568271</v>
      </c>
      <c r="H92" s="36">
        <v>1867842.52</v>
      </c>
      <c r="I92" s="40">
        <v>12.876078117783308</v>
      </c>
      <c r="J92" s="244">
        <v>293053.31999999995</v>
      </c>
      <c r="K92" s="39">
        <v>0.79618693132574947</v>
      </c>
      <c r="L92" s="36">
        <v>259877.47999999998</v>
      </c>
      <c r="M92" s="39">
        <v>0.80056398597736411</v>
      </c>
      <c r="N92" s="36">
        <v>552930.79999999993</v>
      </c>
      <c r="O92" s="40">
        <v>0.79823817037660472</v>
      </c>
      <c r="P92" s="116">
        <f t="shared" si="98"/>
        <v>1706500.9899999998</v>
      </c>
      <c r="Q92" s="117">
        <f t="shared" si="99"/>
        <v>714272.33</v>
      </c>
      <c r="R92" s="118">
        <f t="shared" si="100"/>
        <v>2420773.3199999998</v>
      </c>
      <c r="S92" s="32"/>
      <c r="T92" s="35">
        <v>1042783.0899999999</v>
      </c>
      <c r="U92" s="39">
        <v>5.2896365978989222</v>
      </c>
      <c r="V92" s="39">
        <v>387184.42000000004</v>
      </c>
      <c r="W92" s="39">
        <v>6.1274022377312516</v>
      </c>
      <c r="X92" s="36">
        <v>1429967.5099999998</v>
      </c>
      <c r="Y92" s="40">
        <v>5.4929876769896202</v>
      </c>
      <c r="Z92" s="38">
        <v>297886.85000000009</v>
      </c>
      <c r="AA92" s="39">
        <v>0.28164095480403872</v>
      </c>
      <c r="AB92" s="36">
        <v>446830.33000000019</v>
      </c>
      <c r="AC92" s="39">
        <v>0.9393269804831702</v>
      </c>
      <c r="AD92" s="36">
        <v>744717.18000000028</v>
      </c>
      <c r="AE92" s="40">
        <v>0.48567191978478863</v>
      </c>
      <c r="AF92" s="116">
        <f t="shared" si="101"/>
        <v>1340669.94</v>
      </c>
      <c r="AG92" s="117">
        <f t="shared" si="102"/>
        <v>834014.75000000023</v>
      </c>
      <c r="AH92" s="118">
        <f t="shared" si="103"/>
        <v>2174684.6900000004</v>
      </c>
      <c r="AI92" s="32"/>
      <c r="AJ92" s="35">
        <v>73713.88</v>
      </c>
      <c r="AK92" s="39">
        <v>1.2254397951889349</v>
      </c>
      <c r="AL92" s="36">
        <v>113718.54999999999</v>
      </c>
      <c r="AM92" s="39">
        <v>3.9544649998261288</v>
      </c>
      <c r="AN92" s="36">
        <v>187432.43</v>
      </c>
      <c r="AO92" s="40">
        <v>2.1081141603869082</v>
      </c>
      <c r="AP92" s="38">
        <v>20124.52</v>
      </c>
      <c r="AQ92" s="39">
        <v>0.11818973060908071</v>
      </c>
      <c r="AR92" s="36">
        <v>-39292.53</v>
      </c>
      <c r="AS92" s="39">
        <v>-0.24909206747684523</v>
      </c>
      <c r="AT92" s="36">
        <v>-19168.009999999998</v>
      </c>
      <c r="AU92" s="40">
        <v>-5.8436204331496017E-2</v>
      </c>
      <c r="AV92" s="116">
        <f t="shared" si="104"/>
        <v>93838.400000000009</v>
      </c>
      <c r="AW92" s="117">
        <f t="shared" si="105"/>
        <v>74426.01999999999</v>
      </c>
      <c r="AX92" s="118">
        <f t="shared" si="106"/>
        <v>168264.41999999998</v>
      </c>
      <c r="AY92" s="32"/>
      <c r="AZ92" s="35">
        <v>1562491.07258522</v>
      </c>
      <c r="BA92" s="39">
        <v>14.14659187492277</v>
      </c>
      <c r="BB92" s="39">
        <v>318035.73061478388</v>
      </c>
      <c r="BC92" s="39">
        <v>8.7535982223600097</v>
      </c>
      <c r="BD92" s="36">
        <v>1880526.8032000039</v>
      </c>
      <c r="BE92" s="40">
        <v>12.81169900396509</v>
      </c>
      <c r="BF92" s="38">
        <v>456479.48380692699</v>
      </c>
      <c r="BG92" s="39">
        <v>0.72712246281302628</v>
      </c>
      <c r="BH92" s="36">
        <v>713154.28799307323</v>
      </c>
      <c r="BI92" s="39">
        <v>2.1422477861011511</v>
      </c>
      <c r="BJ92" s="36">
        <v>1169633.7718000002</v>
      </c>
      <c r="BK92" s="40">
        <v>1.2174947061952412</v>
      </c>
      <c r="BL92" s="116">
        <f t="shared" si="107"/>
        <v>2018970.556392147</v>
      </c>
      <c r="BM92" s="117">
        <f t="shared" si="108"/>
        <v>1031190.0186078572</v>
      </c>
      <c r="BN92" s="118">
        <f t="shared" si="109"/>
        <v>3050160.5750000039</v>
      </c>
      <c r="BO92" s="32"/>
      <c r="BP92" s="38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38">
        <v>0</v>
      </c>
      <c r="BW92" s="39">
        <v>0</v>
      </c>
      <c r="BX92" s="36">
        <v>0</v>
      </c>
      <c r="BY92" s="39">
        <v>0</v>
      </c>
      <c r="BZ92" s="36">
        <v>0</v>
      </c>
      <c r="CA92" s="40">
        <v>0</v>
      </c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8">
        <v>1211973.7161627794</v>
      </c>
      <c r="CG92" s="39">
        <v>9.8187996513341496</v>
      </c>
      <c r="CH92" s="39">
        <v>358408.33703722054</v>
      </c>
      <c r="CI92" s="39">
        <v>12.92073748286602</v>
      </c>
      <c r="CJ92" s="36">
        <v>1570382.0532</v>
      </c>
      <c r="CK92" s="40">
        <v>10.387979686848842</v>
      </c>
      <c r="CL92" s="38">
        <v>571474.08479171898</v>
      </c>
      <c r="CM92" s="39">
        <v>0.90218837535851415</v>
      </c>
      <c r="CN92" s="36">
        <v>284122.0488082809</v>
      </c>
      <c r="CO92" s="39">
        <v>0.8367950638762337</v>
      </c>
      <c r="CP92" s="36">
        <v>855596.13359999983</v>
      </c>
      <c r="CQ92" s="40">
        <v>0.87936809120967085</v>
      </c>
      <c r="CR92" s="116">
        <f t="shared" si="113"/>
        <v>1783447.8009544984</v>
      </c>
      <c r="CS92" s="117">
        <f t="shared" si="114"/>
        <v>642530.38584550144</v>
      </c>
      <c r="CT92" s="118">
        <f t="shared" si="115"/>
        <v>2425978.1867999998</v>
      </c>
      <c r="CU92" s="32"/>
      <c r="CV92" s="38">
        <f t="shared" si="116"/>
        <v>5304409.4287479986</v>
      </c>
      <c r="CW92" s="39">
        <f t="shared" si="96"/>
        <v>7.5632063990680729</v>
      </c>
      <c r="CX92" s="39">
        <f t="shared" si="117"/>
        <v>1631741.8876520046</v>
      </c>
      <c r="CY92" s="39">
        <f t="shared" si="118"/>
        <v>7.6378822477836552</v>
      </c>
      <c r="CZ92" s="36">
        <f t="shared" si="119"/>
        <v>6936151.3164000027</v>
      </c>
      <c r="DA92" s="40">
        <f t="shared" si="120"/>
        <v>7.5806423693580891</v>
      </c>
      <c r="DB92" s="38">
        <f t="shared" si="121"/>
        <v>1639018.2585986461</v>
      </c>
      <c r="DC92" s="39">
        <f t="shared" si="88"/>
        <v>0.51459782496102757</v>
      </c>
      <c r="DD92" s="36">
        <f t="shared" si="122"/>
        <v>1664691.6168013541</v>
      </c>
      <c r="DE92" s="39">
        <f t="shared" si="123"/>
        <v>0.89545718292461229</v>
      </c>
      <c r="DF92" s="36">
        <f t="shared" si="124"/>
        <v>3303709.8754000003</v>
      </c>
      <c r="DG92" s="40">
        <f t="shared" si="125"/>
        <v>0.65496674035028735</v>
      </c>
      <c r="DH92" s="152"/>
      <c r="DI92" s="161" t="s">
        <v>101</v>
      </c>
      <c r="DJ92" s="38">
        <f t="shared" si="126"/>
        <v>6936151.3164000027</v>
      </c>
      <c r="DK92" s="36">
        <f t="shared" si="127"/>
        <v>3303709.8754000003</v>
      </c>
      <c r="DL92" s="37">
        <f t="shared" si="128"/>
        <v>10239861.191800002</v>
      </c>
      <c r="DM92"/>
    </row>
    <row r="93" spans="1:119" s="19" customFormat="1" ht="15.75">
      <c r="A93" s="26">
        <v>78</v>
      </c>
      <c r="B93" s="26" t="s">
        <v>90</v>
      </c>
      <c r="C93" s="34"/>
      <c r="D93" s="35">
        <v>-1555115.2513722405</v>
      </c>
      <c r="E93" s="39">
        <v>-14.098320578144603</v>
      </c>
      <c r="F93" s="39">
        <v>7372716.1694867909</v>
      </c>
      <c r="G93" s="39">
        <v>212.11566170340041</v>
      </c>
      <c r="H93" s="36">
        <v>5817600.9181145504</v>
      </c>
      <c r="I93" s="40">
        <v>40.103961162491814</v>
      </c>
      <c r="J93" s="244">
        <v>7430813.3959785746</v>
      </c>
      <c r="K93" s="39">
        <v>20.188532636308143</v>
      </c>
      <c r="L93" s="36">
        <v>15075113.256666612</v>
      </c>
      <c r="M93" s="39">
        <v>46.439548197162857</v>
      </c>
      <c r="N93" s="36">
        <v>22505926.652645186</v>
      </c>
      <c r="O93" s="40">
        <v>32.490665583898668</v>
      </c>
      <c r="P93" s="116">
        <f t="shared" si="98"/>
        <v>5875698.1446063342</v>
      </c>
      <c r="Q93" s="117">
        <f t="shared" si="99"/>
        <v>22447829.426153403</v>
      </c>
      <c r="R93" s="118">
        <f t="shared" si="100"/>
        <v>28323527.570759736</v>
      </c>
      <c r="S93" s="32"/>
      <c r="T93" s="35">
        <v>1826777.5599999991</v>
      </c>
      <c r="U93" s="39">
        <v>9.2665382957029845</v>
      </c>
      <c r="V93" s="39">
        <v>547904.64000000013</v>
      </c>
      <c r="W93" s="39">
        <v>8.6708863884536882</v>
      </c>
      <c r="X93" s="36">
        <v>2374682.1999999993</v>
      </c>
      <c r="Y93" s="40">
        <v>9.1219555480436032</v>
      </c>
      <c r="Z93" s="38">
        <v>2158115.6199999978</v>
      </c>
      <c r="AA93" s="39">
        <v>2.0404181782254209</v>
      </c>
      <c r="AB93" s="36">
        <v>1121755.7499999998</v>
      </c>
      <c r="AC93" s="39">
        <v>2.3581555922739921</v>
      </c>
      <c r="AD93" s="36">
        <v>3279871.3699999973</v>
      </c>
      <c r="AE93" s="40">
        <v>2.13898842096682</v>
      </c>
      <c r="AF93" s="116">
        <f t="shared" si="101"/>
        <v>3984893.1799999969</v>
      </c>
      <c r="AG93" s="117">
        <f t="shared" si="102"/>
        <v>1669660.39</v>
      </c>
      <c r="AH93" s="118">
        <f t="shared" si="103"/>
        <v>5654553.5699999966</v>
      </c>
      <c r="AI93" s="32"/>
      <c r="AJ93" s="35">
        <v>115982.60278684081</v>
      </c>
      <c r="AK93" s="39">
        <v>1.9281266568058253</v>
      </c>
      <c r="AL93" s="36">
        <v>4643.7032262224093</v>
      </c>
      <c r="AM93" s="39">
        <v>0.16148079515326388</v>
      </c>
      <c r="AN93" s="36">
        <v>120626.30601306322</v>
      </c>
      <c r="AO93" s="40">
        <v>1.3567237207632801</v>
      </c>
      <c r="AP93" s="38">
        <v>162757.72159981285</v>
      </c>
      <c r="AQ93" s="39">
        <v>0.95586335825299873</v>
      </c>
      <c r="AR93" s="36">
        <v>-20380.627248716846</v>
      </c>
      <c r="AS93" s="39">
        <v>-0.12920146851978753</v>
      </c>
      <c r="AT93" s="36">
        <v>142377.09435109602</v>
      </c>
      <c r="AU93" s="40">
        <v>0.43405533373706168</v>
      </c>
      <c r="AV93" s="116">
        <f t="shared" si="104"/>
        <v>278740.32438665366</v>
      </c>
      <c r="AW93" s="126">
        <f t="shared" si="105"/>
        <v>-15736.924022494437</v>
      </c>
      <c r="AX93" s="118">
        <f t="shared" si="106"/>
        <v>263003.40036415926</v>
      </c>
      <c r="AY93" s="32"/>
      <c r="AZ93" s="35">
        <v>785589.95688432863</v>
      </c>
      <c r="BA93" s="39">
        <v>7.1126297590251575</v>
      </c>
      <c r="BB93" s="39">
        <v>239381.80311567147</v>
      </c>
      <c r="BC93" s="39">
        <v>6.5887317823315943</v>
      </c>
      <c r="BD93" s="36">
        <v>1024971.7600000001</v>
      </c>
      <c r="BE93" s="40">
        <v>6.9829526781212961</v>
      </c>
      <c r="BF93" s="38">
        <v>734640.97833735053</v>
      </c>
      <c r="BG93" s="39">
        <v>1.1702036485783449</v>
      </c>
      <c r="BH93" s="36">
        <v>773282.67166264937</v>
      </c>
      <c r="BI93" s="39">
        <v>2.3228677430539184</v>
      </c>
      <c r="BJ93" s="36">
        <v>1507923.65</v>
      </c>
      <c r="BK93" s="40">
        <v>1.5696272675132117</v>
      </c>
      <c r="BL93" s="116">
        <f t="shared" si="107"/>
        <v>1520230.935221679</v>
      </c>
      <c r="BM93" s="117">
        <f t="shared" si="108"/>
        <v>1012664.4747783209</v>
      </c>
      <c r="BN93" s="118">
        <f t="shared" si="109"/>
        <v>2532895.41</v>
      </c>
      <c r="BO93" s="32"/>
      <c r="BP93" s="38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33385</v>
      </c>
      <c r="BW93" s="39">
        <v>0.10184563758389262</v>
      </c>
      <c r="BX93" s="36">
        <v>0</v>
      </c>
      <c r="BY93" s="39">
        <v>0</v>
      </c>
      <c r="BZ93" s="36">
        <v>33385</v>
      </c>
      <c r="CA93" s="40">
        <v>6.0006974002070633E-2</v>
      </c>
      <c r="CB93" s="116">
        <f t="shared" si="110"/>
        <v>33385</v>
      </c>
      <c r="CC93" s="117">
        <f t="shared" si="111"/>
        <v>0</v>
      </c>
      <c r="CD93" s="118">
        <f t="shared" si="112"/>
        <v>33385</v>
      </c>
      <c r="CE93" s="32"/>
      <c r="CF93" s="38">
        <v>1002780.8433111906</v>
      </c>
      <c r="CG93" s="39">
        <v>8.1240245257480979</v>
      </c>
      <c r="CH93" s="39">
        <v>243732.52668880968</v>
      </c>
      <c r="CI93" s="39">
        <v>8.7866371061974</v>
      </c>
      <c r="CJ93" s="36">
        <v>1246513.3700000003</v>
      </c>
      <c r="CK93" s="40">
        <v>8.2456084750583791</v>
      </c>
      <c r="CL93" s="38">
        <v>746343.62469224469</v>
      </c>
      <c r="CM93" s="39">
        <v>1.1782556027290181</v>
      </c>
      <c r="CN93" s="36">
        <v>669732.40530775522</v>
      </c>
      <c r="CO93" s="39">
        <v>1.9724930649702983</v>
      </c>
      <c r="CP93" s="36">
        <v>1416076.0299999998</v>
      </c>
      <c r="CQ93" s="40">
        <v>1.4554204099419608</v>
      </c>
      <c r="CR93" s="116">
        <f t="shared" si="113"/>
        <v>1749124.4680034353</v>
      </c>
      <c r="CS93" s="117">
        <f t="shared" si="114"/>
        <v>913464.93199656485</v>
      </c>
      <c r="CT93" s="118">
        <f t="shared" si="115"/>
        <v>2662589.4000000004</v>
      </c>
      <c r="CU93" s="32"/>
      <c r="CV93" s="38">
        <f t="shared" si="116"/>
        <v>2176015.7116101189</v>
      </c>
      <c r="CW93" s="39">
        <f t="shared" si="96"/>
        <v>3.1026368110515223</v>
      </c>
      <c r="CX93" s="39">
        <f t="shared" si="117"/>
        <v>8408378.8425174952</v>
      </c>
      <c r="CY93" s="39">
        <f t="shared" si="118"/>
        <v>39.358067584032312</v>
      </c>
      <c r="CZ93" s="36">
        <f t="shared" si="119"/>
        <v>10584394.554127615</v>
      </c>
      <c r="DA93" s="40">
        <f t="shared" si="120"/>
        <v>11.567871886143788</v>
      </c>
      <c r="DB93" s="38">
        <f t="shared" si="121"/>
        <v>11266056.340607982</v>
      </c>
      <c r="DC93" s="39">
        <f t="shared" si="88"/>
        <v>3.5371711439762059</v>
      </c>
      <c r="DD93" s="36">
        <f t="shared" si="122"/>
        <v>17619503.456388298</v>
      </c>
      <c r="DE93" s="39">
        <f t="shared" si="123"/>
        <v>9.4777379608025321</v>
      </c>
      <c r="DF93" s="36">
        <f t="shared" si="124"/>
        <v>28885559.796996281</v>
      </c>
      <c r="DG93" s="40">
        <f t="shared" si="125"/>
        <v>5.7266169418527753</v>
      </c>
      <c r="DH93" s="152"/>
      <c r="DI93" s="161" t="s">
        <v>90</v>
      </c>
      <c r="DJ93" s="38">
        <f t="shared" si="126"/>
        <v>10584394.554127615</v>
      </c>
      <c r="DK93" s="36">
        <f t="shared" si="127"/>
        <v>28885559.796996281</v>
      </c>
      <c r="DL93" s="37">
        <f t="shared" si="128"/>
        <v>39469954.351123899</v>
      </c>
      <c r="DM93"/>
    </row>
    <row r="94" spans="1:119" s="19" customFormat="1" ht="15.75">
      <c r="A94" s="26">
        <v>79</v>
      </c>
      <c r="B94" s="26" t="s">
        <v>91</v>
      </c>
      <c r="C94" s="34"/>
      <c r="D94" s="35">
        <v>70408.872000000003</v>
      </c>
      <c r="E94" s="39">
        <v>0.63831079280177694</v>
      </c>
      <c r="F94" s="39">
        <v>17300.5</v>
      </c>
      <c r="G94" s="39">
        <v>0.49774152713044478</v>
      </c>
      <c r="H94" s="36">
        <v>87709.372000000003</v>
      </c>
      <c r="I94" s="40">
        <v>0.60462951958804112</v>
      </c>
      <c r="J94" s="244">
        <v>272132.17200000002</v>
      </c>
      <c r="K94" s="39">
        <v>0.73934695208261458</v>
      </c>
      <c r="L94" s="36">
        <v>181972.97200000001</v>
      </c>
      <c r="M94" s="39">
        <v>0.56057572901071417</v>
      </c>
      <c r="N94" s="36">
        <v>454105.14400000003</v>
      </c>
      <c r="O94" s="40">
        <v>0.65556857983885986</v>
      </c>
      <c r="P94" s="116">
        <f t="shared" si="98"/>
        <v>342541.04399999999</v>
      </c>
      <c r="Q94" s="117">
        <f t="shared" si="99"/>
        <v>199273.47200000001</v>
      </c>
      <c r="R94" s="118">
        <f t="shared" si="100"/>
        <v>541814.51600000006</v>
      </c>
      <c r="S94" s="32"/>
      <c r="T94" s="35">
        <v>1112349.7299999995</v>
      </c>
      <c r="U94" s="39">
        <v>5.6425213430254066</v>
      </c>
      <c r="V94" s="39">
        <v>0</v>
      </c>
      <c r="W94" s="39">
        <v>0</v>
      </c>
      <c r="X94" s="36">
        <v>1112349.7299999995</v>
      </c>
      <c r="Y94" s="40">
        <v>4.2729106197613742</v>
      </c>
      <c r="Z94" s="38">
        <v>1.1641532182693481E-9</v>
      </c>
      <c r="AA94" s="39">
        <v>1.1006636376583042E-15</v>
      </c>
      <c r="AB94" s="36">
        <v>0</v>
      </c>
      <c r="AC94" s="39">
        <v>0</v>
      </c>
      <c r="AD94" s="36">
        <v>1.1641532182693481E-9</v>
      </c>
      <c r="AE94" s="40">
        <v>7.5920972904172048E-16</v>
      </c>
      <c r="AF94" s="116">
        <f t="shared" si="101"/>
        <v>1112349.7300000007</v>
      </c>
      <c r="AG94" s="117">
        <f t="shared" si="102"/>
        <v>0</v>
      </c>
      <c r="AH94" s="118">
        <f t="shared" si="103"/>
        <v>1112349.7300000007</v>
      </c>
      <c r="AI94" s="32"/>
      <c r="AJ94" s="35">
        <v>274268.3164826174</v>
      </c>
      <c r="AK94" s="39">
        <v>4.5595118528189351</v>
      </c>
      <c r="AL94" s="36">
        <v>121338.14279059302</v>
      </c>
      <c r="AM94" s="39">
        <v>4.21942980111253</v>
      </c>
      <c r="AN94" s="36">
        <v>395606.45927321044</v>
      </c>
      <c r="AO94" s="40">
        <v>4.449515906795753</v>
      </c>
      <c r="AP94" s="38">
        <v>18336.9364985026</v>
      </c>
      <c r="AQ94" s="39">
        <v>0.10769139263713332</v>
      </c>
      <c r="AR94" s="36">
        <v>44491.197560041473</v>
      </c>
      <c r="AS94" s="39">
        <v>0.28204863328351482</v>
      </c>
      <c r="AT94" s="36">
        <v>62828.134058544078</v>
      </c>
      <c r="AU94" s="40">
        <v>0.1915398457957663</v>
      </c>
      <c r="AV94" s="116">
        <f t="shared" si="104"/>
        <v>292605.25298112002</v>
      </c>
      <c r="AW94" s="117">
        <f t="shared" si="105"/>
        <v>165829.34035063448</v>
      </c>
      <c r="AX94" s="118">
        <f t="shared" si="106"/>
        <v>458434.5933317545</v>
      </c>
      <c r="AY94" s="32"/>
      <c r="AZ94" s="35">
        <v>262736.5102887298</v>
      </c>
      <c r="BA94" s="39">
        <v>2.3787823475665895</v>
      </c>
      <c r="BB94" s="39">
        <v>80060.009711269813</v>
      </c>
      <c r="BC94" s="39">
        <v>2.2035673706724048</v>
      </c>
      <c r="BD94" s="36">
        <v>342796.51999999961</v>
      </c>
      <c r="BE94" s="40">
        <v>2.3354125165210968</v>
      </c>
      <c r="BF94" s="38">
        <v>2006949.9236199057</v>
      </c>
      <c r="BG94" s="39">
        <v>3.1968542354515699</v>
      </c>
      <c r="BH94" s="36">
        <v>2112514.3363800938</v>
      </c>
      <c r="BI94" s="39">
        <v>6.3457925394415557</v>
      </c>
      <c r="BJ94" s="36">
        <v>4119464.26</v>
      </c>
      <c r="BK94" s="40">
        <v>4.2880310485495308</v>
      </c>
      <c r="BL94" s="116">
        <f t="shared" si="107"/>
        <v>2269686.4339086358</v>
      </c>
      <c r="BM94" s="117">
        <f t="shared" si="108"/>
        <v>2192574.3460913636</v>
      </c>
      <c r="BN94" s="118">
        <f t="shared" si="109"/>
        <v>4462260.7799999993</v>
      </c>
      <c r="BO94" s="32"/>
      <c r="BP94" s="38">
        <v>749213.98</v>
      </c>
      <c r="BQ94" s="39">
        <v>7.5022678616131779</v>
      </c>
      <c r="BR94" s="39">
        <v>726.52999999999975</v>
      </c>
      <c r="BS94" s="39">
        <v>3.1777544504220781E-2</v>
      </c>
      <c r="BT94" s="36">
        <v>749940.51</v>
      </c>
      <c r="BU94" s="40">
        <v>6.1105901668730853</v>
      </c>
      <c r="BV94" s="38">
        <v>15317.649999999991</v>
      </c>
      <c r="BW94" s="39">
        <v>4.6728645515558241E-2</v>
      </c>
      <c r="BX94" s="36">
        <v>11136.12000000001</v>
      </c>
      <c r="BY94" s="39">
        <v>4.8724666596660762E-2</v>
      </c>
      <c r="BZ94" s="36">
        <v>26453.77</v>
      </c>
      <c r="CA94" s="40">
        <v>4.7548620297940873E-2</v>
      </c>
      <c r="CB94" s="116">
        <f t="shared" si="110"/>
        <v>764531.63</v>
      </c>
      <c r="CC94" s="117">
        <f t="shared" si="111"/>
        <v>11862.650000000009</v>
      </c>
      <c r="CD94" s="118">
        <f t="shared" si="112"/>
        <v>776394.28</v>
      </c>
      <c r="CE94" s="32"/>
      <c r="CF94" s="38">
        <v>1151483.980711678</v>
      </c>
      <c r="CG94" s="39">
        <v>9.3287423295986365</v>
      </c>
      <c r="CH94" s="39">
        <v>279875.8092883224</v>
      </c>
      <c r="CI94" s="39">
        <v>10.089614235852856</v>
      </c>
      <c r="CJ94" s="36">
        <v>1431359.7900000005</v>
      </c>
      <c r="CK94" s="40">
        <v>9.4683560556448612</v>
      </c>
      <c r="CL94" s="38">
        <v>1997481.4280893607</v>
      </c>
      <c r="CM94" s="39">
        <v>3.1534317519814481</v>
      </c>
      <c r="CN94" s="36">
        <v>1792442.5119106378</v>
      </c>
      <c r="CO94" s="39">
        <v>5.2790941517560368</v>
      </c>
      <c r="CP94" s="36">
        <v>3789923.9399999985</v>
      </c>
      <c r="CQ94" s="40">
        <v>3.8952235173443688</v>
      </c>
      <c r="CR94" s="116">
        <f t="shared" si="113"/>
        <v>3148965.4088010387</v>
      </c>
      <c r="CS94" s="117">
        <f t="shared" si="114"/>
        <v>2072318.3211989603</v>
      </c>
      <c r="CT94" s="118">
        <f t="shared" si="115"/>
        <v>5221283.7299999986</v>
      </c>
      <c r="CU94" s="32"/>
      <c r="CV94" s="38">
        <f t="shared" si="116"/>
        <v>3620461.3894830248</v>
      </c>
      <c r="CW94" s="39">
        <f t="shared" si="96"/>
        <v>5.1621763207256706</v>
      </c>
      <c r="CX94" s="39">
        <f t="shared" si="117"/>
        <v>499300.99179018522</v>
      </c>
      <c r="CY94" s="39">
        <f t="shared" si="118"/>
        <v>2.3371356771275953</v>
      </c>
      <c r="CZ94" s="36">
        <f t="shared" si="119"/>
        <v>4119762.38127321</v>
      </c>
      <c r="DA94" s="40">
        <f t="shared" si="120"/>
        <v>4.502561122812482</v>
      </c>
      <c r="DB94" s="38">
        <f t="shared" si="121"/>
        <v>4310218.11020777</v>
      </c>
      <c r="DC94" s="39">
        <f t="shared" si="88"/>
        <v>1.3532667210900717</v>
      </c>
      <c r="DD94" s="36">
        <f t="shared" si="122"/>
        <v>4142557.1378507731</v>
      </c>
      <c r="DE94" s="39">
        <f t="shared" si="123"/>
        <v>2.2283301647735434</v>
      </c>
      <c r="DF94" s="36">
        <f t="shared" si="124"/>
        <v>8452775.2480585426</v>
      </c>
      <c r="DG94" s="40">
        <f t="shared" si="125"/>
        <v>1.6757787033173375</v>
      </c>
      <c r="DH94" s="152"/>
      <c r="DI94" s="161" t="s">
        <v>91</v>
      </c>
      <c r="DJ94" s="38">
        <f t="shared" si="126"/>
        <v>4119762.38127321</v>
      </c>
      <c r="DK94" s="36">
        <f t="shared" si="127"/>
        <v>8452775.2480585426</v>
      </c>
      <c r="DL94" s="37">
        <f t="shared" si="128"/>
        <v>12572537.629331753</v>
      </c>
      <c r="DM94"/>
    </row>
    <row r="95" spans="1:119" s="19" customFormat="1" ht="15.75">
      <c r="A95" s="26">
        <v>80</v>
      </c>
      <c r="B95" s="26" t="s">
        <v>175</v>
      </c>
      <c r="C95" s="41"/>
      <c r="D95" s="42">
        <v>9735970.7130616289</v>
      </c>
      <c r="E95" s="46">
        <v>88.264092407974516</v>
      </c>
      <c r="F95" s="43">
        <v>6864939.4497263161</v>
      </c>
      <c r="G95" s="46">
        <v>197.50674520186192</v>
      </c>
      <c r="H95" s="43">
        <v>16600910.162787944</v>
      </c>
      <c r="I95" s="47">
        <v>114.43931369672448</v>
      </c>
      <c r="J95" s="245">
        <v>9620262.8090666533</v>
      </c>
      <c r="K95" s="46">
        <v>26.136975771160056</v>
      </c>
      <c r="L95" s="43">
        <v>16445666.493275134</v>
      </c>
      <c r="M95" s="46">
        <v>50.661597610961607</v>
      </c>
      <c r="N95" s="43">
        <v>26065929.302341789</v>
      </c>
      <c r="O95" s="47">
        <v>37.630060968691275</v>
      </c>
      <c r="P95" s="122">
        <f t="shared" si="98"/>
        <v>19356233.522128284</v>
      </c>
      <c r="Q95" s="128">
        <f t="shared" si="99"/>
        <v>23310605.943001449</v>
      </c>
      <c r="R95" s="129">
        <f t="shared" si="100"/>
        <v>42666839.465129733</v>
      </c>
      <c r="S95" s="32"/>
      <c r="T95" s="42">
        <v>15107110.588192794</v>
      </c>
      <c r="U95" s="46">
        <v>76.632547863631856</v>
      </c>
      <c r="V95" s="43">
        <v>5111256.876307711</v>
      </c>
      <c r="W95" s="46">
        <v>80.888396339674799</v>
      </c>
      <c r="X95" s="43">
        <v>20218367.464500505</v>
      </c>
      <c r="Y95" s="47">
        <v>77.665571108919224</v>
      </c>
      <c r="Z95" s="45">
        <v>26893133.238254007</v>
      </c>
      <c r="AA95" s="46">
        <v>25.426458814459536</v>
      </c>
      <c r="AB95" s="43">
        <v>14264566.919468798</v>
      </c>
      <c r="AC95" s="46">
        <v>29.986980902493205</v>
      </c>
      <c r="AD95" s="43">
        <v>41157700.157722801</v>
      </c>
      <c r="AE95" s="47">
        <v>26.841248981966448</v>
      </c>
      <c r="AF95" s="122">
        <f t="shared" si="101"/>
        <v>42000243.826446801</v>
      </c>
      <c r="AG95" s="128">
        <f t="shared" si="102"/>
        <v>19375823.795776509</v>
      </c>
      <c r="AH95" s="129">
        <f t="shared" si="103"/>
        <v>61376067.62222331</v>
      </c>
      <c r="AI95" s="32"/>
      <c r="AJ95" s="42">
        <v>7855232.0481495867</v>
      </c>
      <c r="AK95" s="46">
        <v>130.58753591923241</v>
      </c>
      <c r="AL95" s="43">
        <v>3636260.4236538936</v>
      </c>
      <c r="AM95" s="46">
        <v>126.44783613220758</v>
      </c>
      <c r="AN95" s="43">
        <v>11491492.471803481</v>
      </c>
      <c r="AO95" s="47">
        <v>129.24859376676955</v>
      </c>
      <c r="AP95" s="45">
        <v>3570900.560791329</v>
      </c>
      <c r="AQ95" s="46">
        <v>20.971619462811656</v>
      </c>
      <c r="AR95" s="43">
        <v>4234729.181601705</v>
      </c>
      <c r="AS95" s="46">
        <v>26.845750249467205</v>
      </c>
      <c r="AT95" s="43">
        <v>7805629.7423930336</v>
      </c>
      <c r="AU95" s="47">
        <v>23.796490849205629</v>
      </c>
      <c r="AV95" s="122">
        <f t="shared" si="104"/>
        <v>11426132.608940916</v>
      </c>
      <c r="AW95" s="128">
        <f t="shared" si="105"/>
        <v>7870989.6052555982</v>
      </c>
      <c r="AX95" s="129">
        <f t="shared" si="106"/>
        <v>19297122.214196514</v>
      </c>
      <c r="AY95" s="32"/>
      <c r="AZ95" s="42">
        <v>13552936.779955653</v>
      </c>
      <c r="BA95" s="46">
        <v>122.70653490226938</v>
      </c>
      <c r="BB95" s="43">
        <v>3971715.9851009334</v>
      </c>
      <c r="BC95" s="46">
        <v>109.31729563748027</v>
      </c>
      <c r="BD95" s="43">
        <v>17524652.765056591</v>
      </c>
      <c r="BE95" s="47">
        <v>119.39238302418956</v>
      </c>
      <c r="BF95" s="45">
        <v>13932493.539680183</v>
      </c>
      <c r="BG95" s="46">
        <v>22.19295581744851</v>
      </c>
      <c r="BH95" s="43">
        <v>14897998.939694254</v>
      </c>
      <c r="BI95" s="46">
        <v>44.752174646122718</v>
      </c>
      <c r="BJ95" s="43">
        <v>28830492.479374439</v>
      </c>
      <c r="BK95" s="47">
        <v>30.01022441120325</v>
      </c>
      <c r="BL95" s="122">
        <f t="shared" si="107"/>
        <v>27485430.319635838</v>
      </c>
      <c r="BM95" s="128">
        <f t="shared" si="108"/>
        <v>18869714.924795188</v>
      </c>
      <c r="BN95" s="129">
        <f t="shared" si="109"/>
        <v>46355145.244431026</v>
      </c>
      <c r="BO95" s="32"/>
      <c r="BP95" s="45">
        <v>7115286.3047872856</v>
      </c>
      <c r="BQ95" s="46">
        <v>71.249049264379764</v>
      </c>
      <c r="BR95" s="43">
        <v>137573.40832741035</v>
      </c>
      <c r="BS95" s="46">
        <v>6.0172946825617961</v>
      </c>
      <c r="BT95" s="43">
        <v>7252859.7131146956</v>
      </c>
      <c r="BU95" s="47">
        <v>59.09702523559983</v>
      </c>
      <c r="BV95" s="45">
        <v>7458113.2940489072</v>
      </c>
      <c r="BW95" s="46">
        <v>22.752023471778241</v>
      </c>
      <c r="BX95" s="43">
        <v>9251427.9925024416</v>
      </c>
      <c r="BY95" s="46">
        <v>40.478438134439607</v>
      </c>
      <c r="BZ95" s="43">
        <v>16709541.286551349</v>
      </c>
      <c r="CA95" s="47">
        <v>30.034117405080504</v>
      </c>
      <c r="CB95" s="122">
        <f t="shared" si="110"/>
        <v>14573399.598836193</v>
      </c>
      <c r="CC95" s="128">
        <f t="shared" si="111"/>
        <v>9389001.4008298516</v>
      </c>
      <c r="CD95" s="129">
        <f t="shared" si="112"/>
        <v>23962400.999666043</v>
      </c>
      <c r="CE95" s="32"/>
      <c r="CF95" s="45">
        <v>10647378.918718586</v>
      </c>
      <c r="CG95" s="46">
        <v>86.259692780907898</v>
      </c>
      <c r="CH95" s="43">
        <v>2651746.0744814146</v>
      </c>
      <c r="CI95" s="46">
        <v>95.596311131670745</v>
      </c>
      <c r="CJ95" s="43">
        <v>13299124.993200002</v>
      </c>
      <c r="CK95" s="47">
        <v>87.972885324760384</v>
      </c>
      <c r="CL95" s="45">
        <v>14162370.004537396</v>
      </c>
      <c r="CM95" s="46">
        <v>22.358188981179318</v>
      </c>
      <c r="CN95" s="43">
        <v>12479929.869062597</v>
      </c>
      <c r="CO95" s="46">
        <v>36.755836992432606</v>
      </c>
      <c r="CP95" s="43">
        <v>26642299.873599999</v>
      </c>
      <c r="CQ95" s="47">
        <v>27.382531857298346</v>
      </c>
      <c r="CR95" s="122">
        <f t="shared" si="113"/>
        <v>24809748.92325598</v>
      </c>
      <c r="CS95" s="128">
        <f t="shared" si="114"/>
        <v>15131675.943544012</v>
      </c>
      <c r="CT95" s="129">
        <f t="shared" si="115"/>
        <v>39941424.866799995</v>
      </c>
      <c r="CU95" s="32"/>
      <c r="CV95" s="45">
        <f>SUM(CV75:CV94)</f>
        <v>64013915.352865532</v>
      </c>
      <c r="CW95" s="46">
        <f t="shared" si="96"/>
        <v>91.273205948672171</v>
      </c>
      <c r="CX95" s="46">
        <f>SUM(CX75:CX94)</f>
        <v>22373492.217597682</v>
      </c>
      <c r="CY95" s="46">
        <f t="shared" si="118"/>
        <v>104.7261826903345</v>
      </c>
      <c r="CZ95" s="43">
        <f t="shared" si="119"/>
        <v>86387407.57046321</v>
      </c>
      <c r="DA95" s="47">
        <f t="shared" si="120"/>
        <v>94.41432462109988</v>
      </c>
      <c r="DB95" s="45">
        <f>SUM(DB75:DB94)</f>
        <v>75637273.446378484</v>
      </c>
      <c r="DC95" s="46">
        <f t="shared" si="88"/>
        <v>23.747616109394457</v>
      </c>
      <c r="DD95" s="43">
        <f>SUM(DD75:DD94)</f>
        <v>71574319.395604923</v>
      </c>
      <c r="DE95" s="46">
        <f t="shared" si="123"/>
        <v>38.500667492327992</v>
      </c>
      <c r="DF95" s="43">
        <f>SUM(DF75:DF94)</f>
        <v>147211592.84198344</v>
      </c>
      <c r="DG95" s="47">
        <f t="shared" si="125"/>
        <v>29.184977114194567</v>
      </c>
      <c r="DH95" s="153"/>
      <c r="DI95" s="161" t="s">
        <v>175</v>
      </c>
      <c r="DJ95" s="45">
        <f t="shared" ref="DJ95:DK95" si="129">SUM(DJ75:DJ94)</f>
        <v>86387407.570463225</v>
      </c>
      <c r="DK95" s="43">
        <f t="shared" si="129"/>
        <v>147211592.84198344</v>
      </c>
      <c r="DL95" s="44">
        <f>SUM(DL75:DL94)</f>
        <v>233599000.41244668</v>
      </c>
      <c r="DM95"/>
      <c r="DO95" s="48"/>
    </row>
    <row r="96" spans="1:119" s="19" customFormat="1" ht="15.75">
      <c r="A96" s="26">
        <v>81</v>
      </c>
      <c r="B96" s="25" t="s">
        <v>176</v>
      </c>
      <c r="C96" s="41"/>
      <c r="D96" s="42">
        <v>18130722</v>
      </c>
      <c r="E96" s="46">
        <v>164.36899505915417</v>
      </c>
      <c r="F96" s="43">
        <v>6998295</v>
      </c>
      <c r="G96" s="46">
        <v>201.34343172794752</v>
      </c>
      <c r="H96" s="43">
        <v>25129017</v>
      </c>
      <c r="I96" s="47">
        <v>173.22830080723548</v>
      </c>
      <c r="J96" s="245">
        <v>11104683</v>
      </c>
      <c r="K96" s="46">
        <v>30.169948189343902</v>
      </c>
      <c r="L96" s="43">
        <v>17691123.999999996</v>
      </c>
      <c r="M96" s="46">
        <v>54.498284137047229</v>
      </c>
      <c r="N96" s="43">
        <v>28795806.999999996</v>
      </c>
      <c r="O96" s="47">
        <v>41.571047035538307</v>
      </c>
      <c r="P96" s="122">
        <f t="shared" si="98"/>
        <v>29235405</v>
      </c>
      <c r="Q96" s="128">
        <f t="shared" si="99"/>
        <v>24689418.999999996</v>
      </c>
      <c r="R96" s="129">
        <f t="shared" si="100"/>
        <v>53924824</v>
      </c>
      <c r="S96" s="32"/>
      <c r="T96" s="42">
        <v>24779205.804508869</v>
      </c>
      <c r="U96" s="46">
        <v>125.69535807336456</v>
      </c>
      <c r="V96" s="43">
        <v>8077028.2789330985</v>
      </c>
      <c r="W96" s="46">
        <v>127.82332809402109</v>
      </c>
      <c r="X96" s="43">
        <v>32856234.083441965</v>
      </c>
      <c r="Y96" s="47">
        <v>126.21188080883955</v>
      </c>
      <c r="Z96" s="45">
        <v>31167540.039597571</v>
      </c>
      <c r="AA96" s="46">
        <v>29.467751717289179</v>
      </c>
      <c r="AB96" s="43">
        <v>16577119.488464313</v>
      </c>
      <c r="AC96" s="46">
        <v>34.84843026257392</v>
      </c>
      <c r="AD96" s="43">
        <v>47744659.528061882</v>
      </c>
      <c r="AE96" s="47">
        <v>31.136975317884982</v>
      </c>
      <c r="AF96" s="122">
        <f t="shared" si="101"/>
        <v>55946745.844106436</v>
      </c>
      <c r="AG96" s="128">
        <f t="shared" si="102"/>
        <v>24654147.767397411</v>
      </c>
      <c r="AH96" s="129">
        <f t="shared" si="103"/>
        <v>80600893.611503839</v>
      </c>
      <c r="AI96" s="32"/>
      <c r="AJ96" s="42">
        <v>12227276.343935447</v>
      </c>
      <c r="AK96" s="46">
        <v>203.26960158155779</v>
      </c>
      <c r="AL96" s="43">
        <v>5563705.8498199135</v>
      </c>
      <c r="AM96" s="46">
        <v>193.47309697881954</v>
      </c>
      <c r="AN96" s="43">
        <v>17790982.193755358</v>
      </c>
      <c r="AO96" s="47">
        <v>200.10102568614732</v>
      </c>
      <c r="AP96" s="45">
        <v>4809750.1623135312</v>
      </c>
      <c r="AQ96" s="46">
        <v>28.247286195189673</v>
      </c>
      <c r="AR96" s="43">
        <v>4942564.4832949433</v>
      </c>
      <c r="AS96" s="46">
        <v>31.333019425869569</v>
      </c>
      <c r="AT96" s="43">
        <v>9752314.6456084736</v>
      </c>
      <c r="AU96" s="47">
        <v>29.731216299230748</v>
      </c>
      <c r="AV96" s="122">
        <f t="shared" si="104"/>
        <v>17037026.506248977</v>
      </c>
      <c r="AW96" s="128">
        <f t="shared" si="105"/>
        <v>10506270.333114857</v>
      </c>
      <c r="AX96" s="129">
        <f t="shared" si="106"/>
        <v>27543296.839363836</v>
      </c>
      <c r="AY96" s="32"/>
      <c r="AZ96" s="42">
        <v>21068332.659605194</v>
      </c>
      <c r="BA96" s="46">
        <v>190.74995617569212</v>
      </c>
      <c r="BB96" s="43">
        <v>6261777.1054513929</v>
      </c>
      <c r="BC96" s="46">
        <v>172.34881386797844</v>
      </c>
      <c r="BD96" s="43">
        <v>27330109.765056595</v>
      </c>
      <c r="BE96" s="47">
        <v>186.19524032276843</v>
      </c>
      <c r="BF96" s="45">
        <v>18944853.415045034</v>
      </c>
      <c r="BG96" s="46">
        <v>30.177103158935619</v>
      </c>
      <c r="BH96" s="43">
        <v>20174006.064329401</v>
      </c>
      <c r="BI96" s="46">
        <v>60.600799231989789</v>
      </c>
      <c r="BJ96" s="43">
        <v>39118859.479374439</v>
      </c>
      <c r="BK96" s="47">
        <v>40.719587170639443</v>
      </c>
      <c r="BL96" s="122">
        <f t="shared" si="107"/>
        <v>40013186.074650228</v>
      </c>
      <c r="BM96" s="128">
        <f t="shared" si="108"/>
        <v>26435783.169780795</v>
      </c>
      <c r="BN96" s="129">
        <f t="shared" si="109"/>
        <v>66448969.244431019</v>
      </c>
      <c r="BO96" s="32"/>
      <c r="BP96" s="45">
        <v>12054814.724787287</v>
      </c>
      <c r="BQ96" s="46">
        <v>120.71110724265046</v>
      </c>
      <c r="BR96" s="43">
        <v>219272.13832741039</v>
      </c>
      <c r="BS96" s="46">
        <v>9.5906984353501468</v>
      </c>
      <c r="BT96" s="43">
        <v>12274086.863114696</v>
      </c>
      <c r="BU96" s="47">
        <v>100.0104854891687</v>
      </c>
      <c r="BV96" s="45">
        <v>9094422.3140489087</v>
      </c>
      <c r="BW96" s="46">
        <v>27.743814258843528</v>
      </c>
      <c r="BX96" s="43">
        <v>11032457.362502443</v>
      </c>
      <c r="BY96" s="46">
        <v>48.27110400478859</v>
      </c>
      <c r="BZ96" s="43">
        <v>20126879.676551349</v>
      </c>
      <c r="CA96" s="47">
        <v>36.176520757634286</v>
      </c>
      <c r="CB96" s="122">
        <f t="shared" si="110"/>
        <v>21149237.038836196</v>
      </c>
      <c r="CC96" s="128">
        <f t="shared" si="111"/>
        <v>11251729.500829853</v>
      </c>
      <c r="CD96" s="129">
        <f t="shared" si="112"/>
        <v>32400966.539666049</v>
      </c>
      <c r="CE96" s="32"/>
      <c r="CF96" s="45">
        <v>19830502.822201334</v>
      </c>
      <c r="CG96" s="46">
        <v>160.65673009220583</v>
      </c>
      <c r="CH96" s="43">
        <v>4883765.1709986702</v>
      </c>
      <c r="CI96" s="46">
        <v>176.06132776951839</v>
      </c>
      <c r="CJ96" s="43">
        <v>24714267.993200004</v>
      </c>
      <c r="CK96" s="47">
        <v>163.48334684897438</v>
      </c>
      <c r="CL96" s="45">
        <v>18559753.924715772</v>
      </c>
      <c r="CM96" s="46">
        <v>29.30035619462226</v>
      </c>
      <c r="CN96" s="43">
        <v>16425927.948884223</v>
      </c>
      <c r="CO96" s="46">
        <v>48.37757395058027</v>
      </c>
      <c r="CP96" s="43">
        <v>34985681.873599999</v>
      </c>
      <c r="CQ96" s="47">
        <v>35.957727110580315</v>
      </c>
      <c r="CR96" s="122">
        <f t="shared" si="113"/>
        <v>38390256.746917106</v>
      </c>
      <c r="CS96" s="128">
        <f t="shared" si="114"/>
        <v>21309693.119882893</v>
      </c>
      <c r="CT96" s="129">
        <f t="shared" si="115"/>
        <v>59699949.866799995</v>
      </c>
      <c r="CU96" s="32"/>
      <c r="CV96" s="45">
        <f>+CV73+CV95</f>
        <v>108090854.35503812</v>
      </c>
      <c r="CW96" s="46">
        <f t="shared" si="96"/>
        <v>154.11959659601868</v>
      </c>
      <c r="CX96" s="46">
        <f>+CX73+CX95</f>
        <v>32003843.543530487</v>
      </c>
      <c r="CY96" s="46">
        <f t="shared" si="118"/>
        <v>149.80407766188827</v>
      </c>
      <c r="CZ96" s="43">
        <f t="shared" si="119"/>
        <v>140094697.8985686</v>
      </c>
      <c r="DA96" s="47">
        <f t="shared" si="120"/>
        <v>153.11197149077097</v>
      </c>
      <c r="DB96" s="45">
        <f>+DB73+DB95</f>
        <v>93681002.855720818</v>
      </c>
      <c r="DC96" s="46">
        <f t="shared" si="88"/>
        <v>29.412753675446805</v>
      </c>
      <c r="DD96" s="43">
        <f>+DD73+DD95</f>
        <v>86843199.34747532</v>
      </c>
      <c r="DE96" s="46">
        <f t="shared" si="123"/>
        <v>46.713977447229688</v>
      </c>
      <c r="DF96" s="43">
        <f>+DF73+DF95</f>
        <v>180524202.20319617</v>
      </c>
      <c r="DG96" s="47">
        <f t="shared" si="125"/>
        <v>35.78926501742162</v>
      </c>
      <c r="DH96" s="153"/>
      <c r="DI96" s="160" t="s">
        <v>176</v>
      </c>
      <c r="DJ96" s="45">
        <f>+DJ73+DJ95</f>
        <v>140094697.89856863</v>
      </c>
      <c r="DK96" s="43">
        <f t="shared" ref="DK96:DL96" si="130">+DK73+DK95</f>
        <v>180524202.20319617</v>
      </c>
      <c r="DL96" s="44">
        <f t="shared" si="130"/>
        <v>320618900.1017648</v>
      </c>
      <c r="DM96"/>
      <c r="DO96" s="48"/>
    </row>
    <row r="97" spans="1:119" s="19" customFormat="1" ht="15.75">
      <c r="A97" s="26"/>
      <c r="B97" s="25"/>
      <c r="C97" s="34"/>
      <c r="D97" s="35"/>
      <c r="E97" s="39"/>
      <c r="F97" s="39"/>
      <c r="G97" s="39"/>
      <c r="H97" s="39"/>
      <c r="I97" s="40"/>
      <c r="J97" s="244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8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8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75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244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1" si="131">+D98+J98</f>
        <v>0</v>
      </c>
      <c r="Q98" s="117">
        <f t="shared" ref="Q98:Q101" si="132">+F98+L98</f>
        <v>0</v>
      </c>
      <c r="R98" s="118">
        <f t="shared" ref="R98:R101" si="133">+P98+Q98</f>
        <v>0</v>
      </c>
      <c r="S98" s="32"/>
      <c r="T98" s="35">
        <v>1973.4400000000314</v>
      </c>
      <c r="U98" s="39">
        <v>1.001050031196595E-2</v>
      </c>
      <c r="V98" s="39">
        <v>-548.91999999999825</v>
      </c>
      <c r="W98" s="39">
        <v>-8.686955007991869E-3</v>
      </c>
      <c r="X98" s="36">
        <v>1424.5200000000332</v>
      </c>
      <c r="Y98" s="40">
        <v>5.4720619530897151E-3</v>
      </c>
      <c r="Z98" s="38">
        <v>3694677.669999999</v>
      </c>
      <c r="AA98" s="39">
        <v>3.4931805370796343</v>
      </c>
      <c r="AB98" s="36">
        <v>1370.25</v>
      </c>
      <c r="AC98" s="39">
        <v>2.8805403496380009E-3</v>
      </c>
      <c r="AD98" s="36">
        <v>3696047.919999999</v>
      </c>
      <c r="AE98" s="40">
        <v>2.4104005347680761</v>
      </c>
      <c r="AF98" s="116">
        <f t="shared" ref="AF98:AF102" si="134">+T98+Z98</f>
        <v>3696651.1099999989</v>
      </c>
      <c r="AG98" s="117">
        <f t="shared" ref="AG98:AG102" si="135">+V98+AB98</f>
        <v>821.33000000000175</v>
      </c>
      <c r="AH98" s="118">
        <f t="shared" ref="AH98:AH102" si="136">+AF98+AG98</f>
        <v>3697472.439999999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>
        <v>11407.594639459086</v>
      </c>
      <c r="BA98" s="39">
        <v>0.10328288492040821</v>
      </c>
      <c r="BB98" s="39">
        <v>3752.4053605409126</v>
      </c>
      <c r="BC98" s="39">
        <v>0.10328100188651637</v>
      </c>
      <c r="BD98" s="36">
        <v>15160</v>
      </c>
      <c r="BE98" s="40">
        <v>0.10328241882519655</v>
      </c>
      <c r="BF98" s="38">
        <v>99576.338976442858</v>
      </c>
      <c r="BG98" s="39">
        <v>0.15861434172380029</v>
      </c>
      <c r="BH98" s="36">
        <v>52802.661023557142</v>
      </c>
      <c r="BI98" s="39">
        <v>0.15861418150663004</v>
      </c>
      <c r="BJ98" s="36">
        <v>152379</v>
      </c>
      <c r="BK98" s="40">
        <v>0.15861428620500495</v>
      </c>
      <c r="BL98" s="116">
        <f t="shared" ref="BL98:BL102" si="140">+AZ98+BF98</f>
        <v>110983.93361590194</v>
      </c>
      <c r="BM98" s="117">
        <f t="shared" ref="BM98:BM102" si="141">+BB98+BH98</f>
        <v>56555.066384098056</v>
      </c>
      <c r="BN98" s="118">
        <f t="shared" ref="BN98:BN101" si="142">+BL98+BM98</f>
        <v>167539</v>
      </c>
      <c r="BO98" s="32"/>
      <c r="BP98" s="38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8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>
        <v>0</v>
      </c>
      <c r="CP98" s="36">
        <v>0</v>
      </c>
      <c r="CQ98" s="40">
        <v>0</v>
      </c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13381.034639459118</v>
      </c>
      <c r="CW98" s="39">
        <f t="shared" si="96"/>
        <v>1.9079131837527831E-2</v>
      </c>
      <c r="CX98" s="39">
        <f>+F98+V98+AL98+BB98+BR98+CH98</f>
        <v>3203.4853605409144</v>
      </c>
      <c r="CY98" s="39">
        <f t="shared" ref="CY98:CY102" si="149">+CX98/$CX$111</f>
        <v>1.4994923003121703E-2</v>
      </c>
      <c r="CZ98" s="36">
        <f t="shared" ref="CZ98:CZ100" si="150">+CV98+CX98</f>
        <v>16584.520000000033</v>
      </c>
      <c r="DA98" s="40">
        <f t="shared" ref="DA98:DA102" si="151">+CZ98/$CZ$111</f>
        <v>1.8125515037454326E-2</v>
      </c>
      <c r="DB98" s="38">
        <f t="shared" ref="DB98:DB100" si="152">+J98+Z98+AP98+BF98+BV98+CL98</f>
        <v>3794254.0089764418</v>
      </c>
      <c r="DC98" s="39">
        <f t="shared" si="88"/>
        <v>1.1912709636549921</v>
      </c>
      <c r="DD98" s="36">
        <f t="shared" ref="DD98:DD100" si="153">+L98+AB98+AR98+BH98+BX98+CN98</f>
        <v>54172.911023557142</v>
      </c>
      <c r="DE98" s="39">
        <f t="shared" ref="DE98:DE102" si="154">+DD98/$DD$111</f>
        <v>2.9140245440287298E-2</v>
      </c>
      <c r="DF98" s="36">
        <f t="shared" ref="DF98:DF100" si="155">+DB98+DD98</f>
        <v>3848426.919999999</v>
      </c>
      <c r="DG98" s="40">
        <f t="shared" ref="DG98:DG102" si="156">+DF98/$DF$111</f>
        <v>0.76295792619002667</v>
      </c>
      <c r="DH98" s="152"/>
      <c r="DI98" s="163" t="s">
        <v>54</v>
      </c>
      <c r="DJ98" s="38">
        <f t="shared" ref="DJ98:DJ100" si="157">+CZ98</f>
        <v>16584.520000000033</v>
      </c>
      <c r="DK98" s="36">
        <f t="shared" ref="DK98:DK100" si="158">+DF98</f>
        <v>3848426.919999999</v>
      </c>
      <c r="DL98" s="37">
        <f t="shared" ref="DL98:DL100" si="159">+DJ98+DK98</f>
        <v>3865011.439999999</v>
      </c>
      <c r="DM98"/>
    </row>
    <row r="99" spans="1:119" s="19" customFormat="1" ht="15.75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244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8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8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>
        <f t="shared" si="96"/>
        <v>0</v>
      </c>
      <c r="CX99" s="39">
        <f>+F99+V99+AL99+BB99+BR99+CH99</f>
        <v>0</v>
      </c>
      <c r="CY99" s="39">
        <f t="shared" si="149"/>
        <v>0</v>
      </c>
      <c r="CZ99" s="36">
        <f t="shared" si="150"/>
        <v>0</v>
      </c>
      <c r="DA99" s="40">
        <f t="shared" si="151"/>
        <v>0</v>
      </c>
      <c r="DB99" s="38">
        <f t="shared" si="152"/>
        <v>0</v>
      </c>
      <c r="DC99" s="39">
        <f t="shared" si="88"/>
        <v>0</v>
      </c>
      <c r="DD99" s="36">
        <f t="shared" si="153"/>
        <v>0</v>
      </c>
      <c r="DE99" s="39">
        <f t="shared" si="154"/>
        <v>0</v>
      </c>
      <c r="DF99" s="36">
        <f t="shared" si="155"/>
        <v>0</v>
      </c>
      <c r="DG99" s="40">
        <f t="shared" si="156"/>
        <v>0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75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244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8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8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>
        <f t="shared" si="96"/>
        <v>0</v>
      </c>
      <c r="CX100" s="39">
        <f>+F100+V100+AL100+BB100+BR100+CH100</f>
        <v>0</v>
      </c>
      <c r="CY100" s="39">
        <f t="shared" si="149"/>
        <v>0</v>
      </c>
      <c r="CZ100" s="36">
        <f t="shared" si="150"/>
        <v>0</v>
      </c>
      <c r="DA100" s="40">
        <f t="shared" si="151"/>
        <v>0</v>
      </c>
      <c r="DB100" s="38">
        <f t="shared" si="152"/>
        <v>0</v>
      </c>
      <c r="DC100" s="39">
        <f t="shared" si="88"/>
        <v>0</v>
      </c>
      <c r="DD100" s="36">
        <f t="shared" si="153"/>
        <v>0</v>
      </c>
      <c r="DE100" s="39">
        <f t="shared" si="154"/>
        <v>0</v>
      </c>
      <c r="DF100" s="36">
        <f t="shared" si="155"/>
        <v>0</v>
      </c>
      <c r="DG100" s="40">
        <f t="shared" si="156"/>
        <v>0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</row>
    <row r="101" spans="1:119" s="19" customFormat="1" ht="16.5" thickBot="1">
      <c r="A101" s="26">
        <v>85</v>
      </c>
      <c r="B101" s="26" t="s">
        <v>177</v>
      </c>
      <c r="C101" s="41"/>
      <c r="D101" s="42">
        <v>252757783</v>
      </c>
      <c r="E101" s="46">
        <v>2291.4444766783013</v>
      </c>
      <c r="F101" s="43">
        <v>79904659</v>
      </c>
      <c r="G101" s="46">
        <v>2298.8854076759308</v>
      </c>
      <c r="H101" s="43">
        <v>332662442</v>
      </c>
      <c r="I101" s="47">
        <v>2293.2273701770955</v>
      </c>
      <c r="J101" s="245">
        <v>139142064</v>
      </c>
      <c r="K101" s="201">
        <v>378.03049955035851</v>
      </c>
      <c r="L101" s="43">
        <v>212833085</v>
      </c>
      <c r="M101" s="46">
        <v>655.64166189182367</v>
      </c>
      <c r="N101" s="245">
        <v>351975149</v>
      </c>
      <c r="O101" s="47">
        <v>508.12868256894507</v>
      </c>
      <c r="P101" s="122">
        <f t="shared" si="131"/>
        <v>391899847</v>
      </c>
      <c r="Q101" s="128">
        <f t="shared" si="132"/>
        <v>292737744</v>
      </c>
      <c r="R101" s="129">
        <f t="shared" si="133"/>
        <v>684637591</v>
      </c>
      <c r="S101" s="32"/>
      <c r="T101" s="42">
        <v>432186116.2945084</v>
      </c>
      <c r="U101" s="46">
        <v>2192.3135499399323</v>
      </c>
      <c r="V101" s="43">
        <v>125142573.58893304</v>
      </c>
      <c r="W101" s="46">
        <v>1980.4487108346871</v>
      </c>
      <c r="X101" s="43">
        <v>557328689.88344145</v>
      </c>
      <c r="Y101" s="47">
        <v>2140.8875405585359</v>
      </c>
      <c r="Z101" s="45">
        <v>288130382.34959775</v>
      </c>
      <c r="AA101" s="46">
        <v>272.4165769418604</v>
      </c>
      <c r="AB101" s="43">
        <v>198443872.7184642</v>
      </c>
      <c r="AC101" s="46">
        <v>417.16882503482128</v>
      </c>
      <c r="AD101" s="43">
        <v>486574255.06806189</v>
      </c>
      <c r="AE101" s="47">
        <v>317.32241302229517</v>
      </c>
      <c r="AF101" s="122">
        <f t="shared" si="134"/>
        <v>720316498.64410615</v>
      </c>
      <c r="AG101" s="128">
        <f t="shared" si="135"/>
        <v>323586446.30739725</v>
      </c>
      <c r="AH101" s="129">
        <f t="shared" si="136"/>
        <v>1043902944.9515034</v>
      </c>
      <c r="AI101" s="32"/>
      <c r="AJ101" s="42">
        <v>143374438.14912909</v>
      </c>
      <c r="AK101" s="46">
        <v>2383.4960542139061</v>
      </c>
      <c r="AL101" s="43">
        <v>79692723.476995572</v>
      </c>
      <c r="AM101" s="46">
        <v>2771.246078415536</v>
      </c>
      <c r="AN101" s="43">
        <v>223067161.62612468</v>
      </c>
      <c r="AO101" s="47">
        <v>2508.9097022396209</v>
      </c>
      <c r="AP101" s="45">
        <v>69640849.511095911</v>
      </c>
      <c r="AQ101" s="46">
        <v>408.99525768087665</v>
      </c>
      <c r="AR101" s="43">
        <v>97773780.525303647</v>
      </c>
      <c r="AS101" s="46">
        <v>619.82959957211187</v>
      </c>
      <c r="AT101" s="43">
        <v>167414630.03639954</v>
      </c>
      <c r="AU101" s="47">
        <v>510.38556057143416</v>
      </c>
      <c r="AV101" s="122">
        <f t="shared" si="137"/>
        <v>213015287.660225</v>
      </c>
      <c r="AW101" s="128">
        <f t="shared" si="138"/>
        <v>177466504.00229922</v>
      </c>
      <c r="AX101" s="129">
        <f t="shared" si="139"/>
        <v>390481791.66252422</v>
      </c>
      <c r="AY101" s="32"/>
      <c r="AZ101" s="42">
        <v>249982293.71913329</v>
      </c>
      <c r="BA101" s="46">
        <v>2263.3073220383276</v>
      </c>
      <c r="BB101" s="43">
        <v>67797480.866923243</v>
      </c>
      <c r="BC101" s="46">
        <v>1866.0541909865474</v>
      </c>
      <c r="BD101" s="36">
        <v>317779774.58605653</v>
      </c>
      <c r="BE101" s="47">
        <v>2164.9778214362559</v>
      </c>
      <c r="BF101" s="45">
        <v>200437243.879976</v>
      </c>
      <c r="BG101" s="46">
        <v>319.27485808125977</v>
      </c>
      <c r="BH101" s="43">
        <v>183177132.7361986</v>
      </c>
      <c r="BI101" s="46">
        <v>550.24671894322205</v>
      </c>
      <c r="BJ101" s="43">
        <v>383614376.61617458</v>
      </c>
      <c r="BK101" s="47">
        <v>399.31171962640832</v>
      </c>
      <c r="BL101" s="122">
        <f t="shared" si="140"/>
        <v>450419537.59910929</v>
      </c>
      <c r="BM101" s="128">
        <f t="shared" si="141"/>
        <v>250974613.60312185</v>
      </c>
      <c r="BN101" s="129">
        <f t="shared" si="142"/>
        <v>701394151.20223117</v>
      </c>
      <c r="BO101" s="32"/>
      <c r="BP101" s="45">
        <v>179274404.86478746</v>
      </c>
      <c r="BQ101" s="46">
        <v>1795.1675248063632</v>
      </c>
      <c r="BR101" s="43">
        <v>33930517.948327318</v>
      </c>
      <c r="BS101" s="46">
        <v>1484.0798647739718</v>
      </c>
      <c r="BT101" s="43">
        <v>213204922.8131147</v>
      </c>
      <c r="BU101" s="47">
        <v>1737.2150023883278</v>
      </c>
      <c r="BV101" s="45">
        <v>84809945.234049022</v>
      </c>
      <c r="BW101" s="46">
        <v>258.72466514352965</v>
      </c>
      <c r="BX101" s="43">
        <v>112326294.19250216</v>
      </c>
      <c r="BY101" s="46">
        <v>491.46931198371556</v>
      </c>
      <c r="BZ101" s="43">
        <v>197136239.42655119</v>
      </c>
      <c r="CA101" s="47">
        <v>354.33725308177412</v>
      </c>
      <c r="CB101" s="122">
        <f t="shared" si="143"/>
        <v>264084350.09883648</v>
      </c>
      <c r="CC101" s="128">
        <f t="shared" si="144"/>
        <v>146256812.14082947</v>
      </c>
      <c r="CD101" s="129">
        <f t="shared" si="145"/>
        <v>410341162.23966599</v>
      </c>
      <c r="CE101" s="32"/>
      <c r="CF101" s="45">
        <v>240336784.12985218</v>
      </c>
      <c r="CG101" s="46">
        <v>1947.087383782849</v>
      </c>
      <c r="CH101" s="43">
        <v>60471999.677657783</v>
      </c>
      <c r="CI101" s="46">
        <v>2180.0353176991885</v>
      </c>
      <c r="CJ101" s="43">
        <v>300808783.8075099</v>
      </c>
      <c r="CK101" s="47">
        <v>1989.8314104205772</v>
      </c>
      <c r="CL101" s="45">
        <v>172047658.50722665</v>
      </c>
      <c r="CM101" s="46">
        <v>271.61231216537658</v>
      </c>
      <c r="CN101" s="43">
        <v>142797410.4277721</v>
      </c>
      <c r="CO101" s="46">
        <v>420.56633295960398</v>
      </c>
      <c r="CP101" s="43">
        <v>314845068.93499863</v>
      </c>
      <c r="CQ101" s="47">
        <v>323.59275179425265</v>
      </c>
      <c r="CR101" s="122">
        <f t="shared" si="146"/>
        <v>412384442.63707882</v>
      </c>
      <c r="CS101" s="128">
        <f t="shared" si="147"/>
        <v>203269410.10542989</v>
      </c>
      <c r="CT101" s="129">
        <f t="shared" si="148"/>
        <v>615653852.74250865</v>
      </c>
      <c r="CU101" s="32"/>
      <c r="CV101" s="54">
        <f>+CV63+CV96+CV98+CV99+CV100</f>
        <v>1497911820.1574111</v>
      </c>
      <c r="CW101" s="55">
        <f t="shared" si="96"/>
        <v>2135.7733439758681</v>
      </c>
      <c r="CX101" s="56">
        <f>+CX63+CX96+CX98+CX99+CX100</f>
        <v>446939954.55883688</v>
      </c>
      <c r="CY101" s="55">
        <f t="shared" si="149"/>
        <v>2092.0433376030337</v>
      </c>
      <c r="CZ101" s="56">
        <f>+CZ63+CZ96+CZ98+CZ99+CZ100</f>
        <v>1944851774.716248</v>
      </c>
      <c r="DA101" s="47">
        <f t="shared" si="151"/>
        <v>2125.5628796153892</v>
      </c>
      <c r="DB101" s="45">
        <f>+DB63+DB96+DB98+DB99+DB100</f>
        <v>954208143.48194551</v>
      </c>
      <c r="DC101" s="46">
        <f t="shared" si="88"/>
        <v>299.58997260698055</v>
      </c>
      <c r="DD101" s="43">
        <f>+DD63+DD96+DD98+DD99+DD100</f>
        <v>947351575.60024083</v>
      </c>
      <c r="DE101" s="46">
        <f t="shared" si="154"/>
        <v>509.59154510322304</v>
      </c>
      <c r="DF101" s="43">
        <f>+DF63+DF96+DF98+DF99+DF100</f>
        <v>1901559719.0821862</v>
      </c>
      <c r="DG101" s="47">
        <f t="shared" si="156"/>
        <v>376.98781604963796</v>
      </c>
      <c r="DH101" s="153"/>
      <c r="DI101" s="161" t="s">
        <v>177</v>
      </c>
      <c r="DJ101" s="45">
        <f>+DJ63+DJ96+DJ98+DJ99+DJ100</f>
        <v>1944851774.7162473</v>
      </c>
      <c r="DK101" s="43">
        <f t="shared" ref="DK101:DL101" si="160">+DK63+DK96+DK98+DK99+DK100</f>
        <v>1901559719.0821862</v>
      </c>
      <c r="DL101" s="44">
        <f t="shared" si="160"/>
        <v>3846411493.7984333</v>
      </c>
      <c r="DM101"/>
      <c r="DN101" s="48"/>
      <c r="DO101" s="48"/>
    </row>
    <row r="102" spans="1:119" s="19" customFormat="1" ht="16.5" thickBot="1">
      <c r="A102" s="26">
        <v>86</v>
      </c>
      <c r="B102" s="26" t="s">
        <v>178</v>
      </c>
      <c r="C102" s="34"/>
      <c r="D102" s="57">
        <v>1374029</v>
      </c>
      <c r="E102" s="63">
        <v>12.456633878790626</v>
      </c>
      <c r="F102" s="61">
        <v>5661169</v>
      </c>
      <c r="G102" s="63">
        <v>162.87384199321019</v>
      </c>
      <c r="H102" s="61">
        <v>7035198</v>
      </c>
      <c r="I102" s="60">
        <v>48.497535553518127</v>
      </c>
      <c r="J102" s="246">
        <v>4015478</v>
      </c>
      <c r="K102" s="63">
        <v>10.909520174096846</v>
      </c>
      <c r="L102" s="61">
        <v>1128302</v>
      </c>
      <c r="M102" s="58">
        <v>3.4757838443955666</v>
      </c>
      <c r="N102" s="246">
        <v>5143780</v>
      </c>
      <c r="O102" s="60">
        <v>7.4258144708519982</v>
      </c>
      <c r="P102" s="96">
        <f>+D102+J102</f>
        <v>5389507</v>
      </c>
      <c r="Q102" s="97">
        <f>+F102+L102</f>
        <v>6789471</v>
      </c>
      <c r="R102" s="98">
        <f>+P102+Q102</f>
        <v>12178978</v>
      </c>
      <c r="S102" s="32"/>
      <c r="T102" s="57">
        <v>32119839.404491603</v>
      </c>
      <c r="U102" s="58">
        <v>162.93156233731671</v>
      </c>
      <c r="V102" s="61">
        <v>-3365044.8529330343</v>
      </c>
      <c r="W102" s="58">
        <v>-53.253649415769111</v>
      </c>
      <c r="X102" s="61">
        <v>28754794.551558495</v>
      </c>
      <c r="Y102" s="60">
        <v>110.45686774105735</v>
      </c>
      <c r="Z102" s="59">
        <v>23530014.627402008</v>
      </c>
      <c r="AA102" s="58">
        <v>22.246755055533658</v>
      </c>
      <c r="AB102" s="61">
        <v>31723443.589535832</v>
      </c>
      <c r="AC102" s="58">
        <v>66.689041626800176</v>
      </c>
      <c r="AD102" s="61">
        <v>55253458.216937959</v>
      </c>
      <c r="AE102" s="60">
        <v>36.033884872870601</v>
      </c>
      <c r="AF102" s="96">
        <f t="shared" si="134"/>
        <v>55649854.031893611</v>
      </c>
      <c r="AG102" s="97">
        <f t="shared" si="135"/>
        <v>28358398.736602798</v>
      </c>
      <c r="AH102" s="98">
        <f t="shared" si="136"/>
        <v>84008252.768496409</v>
      </c>
      <c r="AI102" s="32"/>
      <c r="AJ102" s="57">
        <v>4100868.9927789271</v>
      </c>
      <c r="AK102" s="58">
        <v>68.173972915381228</v>
      </c>
      <c r="AL102" s="61">
        <v>-185131.29001559317</v>
      </c>
      <c r="AM102" s="58">
        <v>-6.4377817580273735</v>
      </c>
      <c r="AN102" s="61">
        <v>3915737.7027632892</v>
      </c>
      <c r="AO102" s="60">
        <v>44.041589278633332</v>
      </c>
      <c r="AP102" s="59">
        <v>5819672.1306440979</v>
      </c>
      <c r="AQ102" s="58">
        <v>34.178478858328084</v>
      </c>
      <c r="AR102" s="61">
        <v>-883879.10540364683</v>
      </c>
      <c r="AS102" s="58">
        <v>-5.6032857585036853</v>
      </c>
      <c r="AT102" s="61">
        <v>4935793.0252404809</v>
      </c>
      <c r="AU102" s="60">
        <v>15.047415446930884</v>
      </c>
      <c r="AV102" s="96">
        <f t="shared" si="137"/>
        <v>9920541.123423025</v>
      </c>
      <c r="AW102" s="97">
        <f t="shared" si="138"/>
        <v>-1069010.39541924</v>
      </c>
      <c r="AX102" s="98">
        <f>+AV102+AW102</f>
        <v>8851530.728003785</v>
      </c>
      <c r="AY102" s="32"/>
      <c r="AZ102" s="57">
        <v>6468051.8030587137</v>
      </c>
      <c r="BA102" s="58">
        <v>58.560903603972058</v>
      </c>
      <c r="BB102" s="59">
        <v>10347034.07088466</v>
      </c>
      <c r="BC102" s="58">
        <v>284.79120529793732</v>
      </c>
      <c r="BD102" s="59">
        <v>16815085.873943388</v>
      </c>
      <c r="BE102" s="60">
        <v>114.55822835186459</v>
      </c>
      <c r="BF102" s="59">
        <v>-14898411.480446488</v>
      </c>
      <c r="BG102" s="58">
        <v>-23.731558661344</v>
      </c>
      <c r="BH102" s="61">
        <v>12120935.63427189</v>
      </c>
      <c r="BI102" s="58">
        <v>36.410140084926077</v>
      </c>
      <c r="BJ102" s="61">
        <v>-2777475.8461745977</v>
      </c>
      <c r="BK102" s="60">
        <v>-2.8911290190421641</v>
      </c>
      <c r="BL102" s="96">
        <f t="shared" si="140"/>
        <v>-8430359.677387774</v>
      </c>
      <c r="BM102" s="97">
        <f t="shared" si="141"/>
        <v>22467969.70515655</v>
      </c>
      <c r="BN102" s="98">
        <f>+BL102+BM102</f>
        <v>14037610.027768776</v>
      </c>
      <c r="BO102" s="32"/>
      <c r="BP102" s="59">
        <v>42391122.735212684</v>
      </c>
      <c r="BQ102" s="58">
        <v>424.4842811316546</v>
      </c>
      <c r="BR102" s="61">
        <v>-32205882.188327231</v>
      </c>
      <c r="BS102" s="58">
        <v>-1408.6463801044147</v>
      </c>
      <c r="BT102" s="61">
        <v>10185240.54688552</v>
      </c>
      <c r="BU102" s="60">
        <v>82.990357105839905</v>
      </c>
      <c r="BV102" s="59">
        <v>-3669917.2840487659</v>
      </c>
      <c r="BW102" s="58">
        <v>-11.195598792095076</v>
      </c>
      <c r="BX102" s="61">
        <v>-3250568.1825022399</v>
      </c>
      <c r="BY102" s="58">
        <v>-14.22244470624733</v>
      </c>
      <c r="BZ102" s="61">
        <v>-6920485.4665510356</v>
      </c>
      <c r="CA102" s="60">
        <v>-12.439041230284129</v>
      </c>
      <c r="CB102" s="96">
        <f>+BP102+BV102</f>
        <v>38721205.451163918</v>
      </c>
      <c r="CC102" s="97">
        <f t="shared" si="144"/>
        <v>-35456450.37082947</v>
      </c>
      <c r="CD102" s="98">
        <f>+CB102+CC102</f>
        <v>3264755.0803344473</v>
      </c>
      <c r="CE102" s="32"/>
      <c r="CF102" s="59">
        <v>19945693.49418059</v>
      </c>
      <c r="CG102" s="58">
        <v>161.58994680704336</v>
      </c>
      <c r="CH102" s="61">
        <v>2791380.6983094811</v>
      </c>
      <c r="CI102" s="58">
        <v>100.63018487722994</v>
      </c>
      <c r="CJ102" s="61">
        <v>22737074.19249016</v>
      </c>
      <c r="CK102" s="60">
        <v>150.40433273461636</v>
      </c>
      <c r="CL102" s="59">
        <v>-1034305.4219644368</v>
      </c>
      <c r="CM102" s="58">
        <v>-1.6328620196429235</v>
      </c>
      <c r="CN102" s="61">
        <v>10661640.486965656</v>
      </c>
      <c r="CO102" s="58">
        <v>31.400618747248174</v>
      </c>
      <c r="CP102" s="61">
        <v>9627335.0650013685</v>
      </c>
      <c r="CQ102" s="60">
        <v>9.8948217822406814</v>
      </c>
      <c r="CR102" s="96">
        <f t="shared" si="146"/>
        <v>18911388.072216153</v>
      </c>
      <c r="CS102" s="97">
        <f t="shared" si="147"/>
        <v>13453021.185275137</v>
      </c>
      <c r="CT102" s="98">
        <f>+CR102+CS102</f>
        <v>32364409.257491291</v>
      </c>
      <c r="CU102" s="32"/>
      <c r="CV102" s="62">
        <f>+CV16-CV101</f>
        <v>106399605.42972183</v>
      </c>
      <c r="CW102" s="58">
        <f t="shared" si="96"/>
        <v>151.70815666737269</v>
      </c>
      <c r="CX102" s="62">
        <f>+CX16-CX101</f>
        <v>-16956474.562081695</v>
      </c>
      <c r="CY102" s="63">
        <f t="shared" si="149"/>
        <v>-79.370124051347119</v>
      </c>
      <c r="CZ102" s="62">
        <f>+CZ16-CZ101</f>
        <v>89443130.867640018</v>
      </c>
      <c r="DA102" s="64">
        <f t="shared" si="151"/>
        <v>97.753978622136856</v>
      </c>
      <c r="DB102" s="62">
        <f>+DB16-DB101</f>
        <v>13762530.571586251</v>
      </c>
      <c r="DC102" s="58">
        <f t="shared" si="88"/>
        <v>4.3209819420517972</v>
      </c>
      <c r="DD102" s="62">
        <f>+DD16-DD101</f>
        <v>51499874.422867537</v>
      </c>
      <c r="DE102" s="63">
        <f t="shared" si="154"/>
        <v>27.702387641191095</v>
      </c>
      <c r="DF102" s="62">
        <f>+DF16-DF101</f>
        <v>65262404.994453907</v>
      </c>
      <c r="DG102" s="64">
        <f t="shared" si="156"/>
        <v>12.938395403580174</v>
      </c>
      <c r="DH102" s="153"/>
      <c r="DI102" s="161" t="s">
        <v>178</v>
      </c>
      <c r="DJ102" s="62">
        <f>+DJ16-DJ101</f>
        <v>89443130.867640972</v>
      </c>
      <c r="DK102" s="62">
        <f t="shared" ref="DK102" si="161">+DK16-DK101</f>
        <v>65262404.994453907</v>
      </c>
      <c r="DL102" s="62">
        <f>+DL16-DL101</f>
        <v>154705535.86209536</v>
      </c>
      <c r="DM102"/>
      <c r="DN102" s="48"/>
      <c r="DO102" s="48"/>
    </row>
    <row r="103" spans="1:119" s="19" customFormat="1" ht="15.75">
      <c r="A103" s="26"/>
      <c r="B103" s="26"/>
      <c r="C103" s="34"/>
      <c r="D103" s="35"/>
      <c r="E103" s="36"/>
      <c r="F103" s="36"/>
      <c r="G103" s="36"/>
      <c r="H103" s="36"/>
      <c r="I103" s="37"/>
      <c r="J103" s="244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8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8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75">
      <c r="A104" s="26"/>
      <c r="B104" s="26"/>
      <c r="C104" s="27"/>
      <c r="D104" s="28"/>
      <c r="E104" s="29"/>
      <c r="F104" s="29"/>
      <c r="G104" s="29"/>
      <c r="H104" s="29"/>
      <c r="I104" s="30"/>
      <c r="J104" s="243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31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31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75">
      <c r="A105" s="26">
        <v>87</v>
      </c>
      <c r="B105" s="52" t="s">
        <v>49</v>
      </c>
      <c r="C105" s="34"/>
      <c r="D105" s="35">
        <v>27771467.372896001</v>
      </c>
      <c r="E105" s="36"/>
      <c r="F105" s="36">
        <v>15150114.334972</v>
      </c>
      <c r="G105" s="36"/>
      <c r="H105" s="36">
        <v>42921581.707868002</v>
      </c>
      <c r="I105" s="37"/>
      <c r="J105" s="244">
        <v>32355269.269700013</v>
      </c>
      <c r="K105" s="36"/>
      <c r="L105" s="36">
        <v>48584622.888255998</v>
      </c>
      <c r="M105" s="36"/>
      <c r="N105" s="36">
        <v>80939892.157956004</v>
      </c>
      <c r="O105" s="37"/>
      <c r="P105" s="116">
        <f t="shared" ref="P105:P107" si="162">+D105+J105</f>
        <v>60126736.642596014</v>
      </c>
      <c r="Q105" s="117">
        <f t="shared" ref="Q105:Q107" si="163">+F105+L105</f>
        <v>63734737.223228</v>
      </c>
      <c r="R105" s="118">
        <f t="shared" ref="R105:R107" si="164">+P105+Q105</f>
        <v>123861473.86582401</v>
      </c>
      <c r="S105" s="32"/>
      <c r="T105" s="35">
        <v>2704395.5699999994</v>
      </c>
      <c r="U105" s="36"/>
      <c r="V105" s="36">
        <v>2222299.9699999895</v>
      </c>
      <c r="W105" s="36"/>
      <c r="X105" s="36">
        <v>4926695.5399999889</v>
      </c>
      <c r="Y105" s="37"/>
      <c r="Z105" s="38">
        <v>7871292.840000011</v>
      </c>
      <c r="AA105" s="36"/>
      <c r="AB105" s="36">
        <v>4849925.8600000106</v>
      </c>
      <c r="AC105" s="36"/>
      <c r="AD105" s="36">
        <v>12721218.700000022</v>
      </c>
      <c r="AE105" s="37"/>
      <c r="AF105" s="116">
        <f t="shared" ref="AF105:AF107" si="165">+T105+Z105</f>
        <v>10575688.410000011</v>
      </c>
      <c r="AG105" s="117">
        <f t="shared" ref="AG105:AG107" si="166">+V105+AB105</f>
        <v>7072225.8300000001</v>
      </c>
      <c r="AH105" s="118">
        <f t="shared" ref="AH105:AH107" si="167">+AF105+AG105</f>
        <v>17647914.24000001</v>
      </c>
      <c r="AI105" s="32"/>
      <c r="AJ105" s="35">
        <v>23298294.011907998</v>
      </c>
      <c r="AK105" s="36"/>
      <c r="AL105" s="36">
        <v>23247971.40698</v>
      </c>
      <c r="AM105" s="36"/>
      <c r="AN105" s="36">
        <v>46546265.418888003</v>
      </c>
      <c r="AO105" s="37"/>
      <c r="AP105" s="38">
        <v>24124380.121739998</v>
      </c>
      <c r="AQ105" s="36"/>
      <c r="AR105" s="36">
        <v>35021531.269899987</v>
      </c>
      <c r="AS105" s="36"/>
      <c r="AT105" s="36">
        <v>59145911.391639985</v>
      </c>
      <c r="AU105" s="37"/>
      <c r="AV105" s="116">
        <f t="shared" ref="AV105:AV107" si="168">+AJ105+AP105</f>
        <v>47422674.133647993</v>
      </c>
      <c r="AW105" s="117">
        <f t="shared" ref="AW105:AW107" si="169">+AL105+AR105</f>
        <v>58269502.676879987</v>
      </c>
      <c r="AX105" s="118">
        <f t="shared" ref="AX105:AX107" si="170">+AV105+AW105</f>
        <v>105692176.81052798</v>
      </c>
      <c r="AY105" s="32"/>
      <c r="AZ105" s="35">
        <v>1250520.1300000001</v>
      </c>
      <c r="BA105" s="36"/>
      <c r="BB105" s="36">
        <v>769529.45</v>
      </c>
      <c r="BC105" s="36"/>
      <c r="BD105" s="36">
        <v>2020049.58</v>
      </c>
      <c r="BE105" s="37"/>
      <c r="BF105" s="38">
        <v>2018076.27</v>
      </c>
      <c r="BG105" s="36"/>
      <c r="BH105" s="36">
        <v>2356835.66</v>
      </c>
      <c r="BI105" s="36"/>
      <c r="BJ105" s="36">
        <v>4374911.93</v>
      </c>
      <c r="BK105" s="37"/>
      <c r="BL105" s="116">
        <f t="shared" ref="BL105:BL107" si="171">+AZ105+BF105</f>
        <v>3268596.4000000004</v>
      </c>
      <c r="BM105" s="117">
        <f t="shared" ref="BM105:BM107" si="172">+BB105+BH105</f>
        <v>3126365.1100000003</v>
      </c>
      <c r="BN105" s="118">
        <f t="shared" ref="BN105:BN107" si="173">+BL105+BM105</f>
        <v>6394961.5100000007</v>
      </c>
      <c r="BO105" s="32"/>
      <c r="BP105" s="38">
        <v>1621540.1100000003</v>
      </c>
      <c r="BQ105" s="36"/>
      <c r="BR105" s="36">
        <v>0</v>
      </c>
      <c r="BS105" s="36"/>
      <c r="BT105" s="36">
        <v>1621540.1100000003</v>
      </c>
      <c r="BU105" s="37"/>
      <c r="BV105" s="38">
        <v>4579086.0299999993</v>
      </c>
      <c r="BW105" s="36"/>
      <c r="BX105" s="36">
        <v>0</v>
      </c>
      <c r="BY105" s="36"/>
      <c r="BZ105" s="36">
        <v>4579086.0299999993</v>
      </c>
      <c r="CA105" s="37"/>
      <c r="CB105" s="116">
        <f t="shared" ref="CB105:CB107" si="174">+BP105+BV105</f>
        <v>6200626.1399999997</v>
      </c>
      <c r="CC105" s="117">
        <f t="shared" ref="CC105:CC107" si="175">+BR105+BX105</f>
        <v>0</v>
      </c>
      <c r="CD105" s="118">
        <f t="shared" ref="CD105:CD107" si="176">+CB105+CC105</f>
        <v>6200626.1399999997</v>
      </c>
      <c r="CE105" s="32"/>
      <c r="CF105" s="38">
        <v>2848017.59451599</v>
      </c>
      <c r="CG105" s="36"/>
      <c r="CH105" s="36">
        <v>1452753.4505960001</v>
      </c>
      <c r="CI105" s="36"/>
      <c r="CJ105" s="36">
        <v>4300771.0451119896</v>
      </c>
      <c r="CK105" s="37"/>
      <c r="CL105" s="38">
        <v>5282773.0028719911</v>
      </c>
      <c r="CM105" s="36"/>
      <c r="CN105" s="36">
        <v>4355892.2054959908</v>
      </c>
      <c r="CO105" s="36"/>
      <c r="CP105" s="36">
        <v>9638665.208367981</v>
      </c>
      <c r="CQ105" s="37"/>
      <c r="CR105" s="116">
        <f t="shared" ref="CR105:CR107" si="177">+CF105+CL105</f>
        <v>8130790.5973879807</v>
      </c>
      <c r="CS105" s="117">
        <f t="shared" ref="CS105:CS107" si="178">+CH105+CN105</f>
        <v>5808645.6560919909</v>
      </c>
      <c r="CT105" s="118">
        <f t="shared" ref="CT105:CT107" si="179">+CR105+CS105</f>
        <v>13939436.253479972</v>
      </c>
      <c r="CU105" s="32"/>
      <c r="CV105" s="38">
        <f>+D105+T105+AJ105+AZ105+BP105+CF105</f>
        <v>59494234.789319992</v>
      </c>
      <c r="CW105" s="39"/>
      <c r="CX105" s="39">
        <f>+F105+V105+AL105+BB105+BR105+CH105</f>
        <v>42842668.612547986</v>
      </c>
      <c r="CY105" s="39"/>
      <c r="CZ105" s="36">
        <f>+CV105+CX105</f>
        <v>102336903.40186799</v>
      </c>
      <c r="DA105" s="40"/>
      <c r="DB105" s="38">
        <f t="shared" ref="DB105:DB107" si="180">+J105+Z105+AP105+BF105+BV105+CL105</f>
        <v>76230877.53431201</v>
      </c>
      <c r="DC105" s="39"/>
      <c r="DD105" s="36">
        <f t="shared" ref="DD105:DD107" si="181">+L105+AB105+AR105+BH105+BX105+CN105</f>
        <v>95168807.883651972</v>
      </c>
      <c r="DE105" s="39"/>
      <c r="DF105" s="36">
        <f t="shared" ref="DF105:DF107" si="182">+DB105+DD105</f>
        <v>171399685.41796398</v>
      </c>
      <c r="DG105" s="40"/>
      <c r="DH105" s="152"/>
      <c r="DI105" s="163" t="s">
        <v>49</v>
      </c>
      <c r="DJ105" s="38">
        <f t="shared" ref="DJ105:DJ107" si="183">+CZ105</f>
        <v>102336903.40186799</v>
      </c>
      <c r="DK105" s="36">
        <f t="shared" ref="DK105:DK107" si="184">+DF105</f>
        <v>171399685.41796398</v>
      </c>
      <c r="DL105" s="37">
        <f t="shared" ref="DL105:DL107" si="185">+DJ105+DK105</f>
        <v>273736588.81983197</v>
      </c>
      <c r="DM105"/>
    </row>
    <row r="106" spans="1:119" s="19" customFormat="1" ht="15.75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244">
        <v>0</v>
      </c>
      <c r="K106" s="36"/>
      <c r="L106" s="36">
        <v>0</v>
      </c>
      <c r="M106" s="36"/>
      <c r="N106" s="36">
        <v>0</v>
      </c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8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8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75">
      <c r="A107" s="26">
        <v>89</v>
      </c>
      <c r="B107" s="52" t="s">
        <v>48</v>
      </c>
      <c r="C107" s="34"/>
      <c r="D107" s="35">
        <v>342866.24000000313</v>
      </c>
      <c r="E107" s="36"/>
      <c r="F107" s="36">
        <v>108134.29000000058</v>
      </c>
      <c r="G107" s="36"/>
      <c r="H107" s="36">
        <v>451000.5300000037</v>
      </c>
      <c r="I107" s="37"/>
      <c r="J107" s="244">
        <v>821470.90000027162</v>
      </c>
      <c r="K107" s="36"/>
      <c r="L107" s="36">
        <v>728134.73999992933</v>
      </c>
      <c r="M107" s="36"/>
      <c r="N107" s="36">
        <v>1549605.6400002008</v>
      </c>
      <c r="O107" s="37"/>
      <c r="P107" s="116">
        <f t="shared" si="162"/>
        <v>1164337.1400002749</v>
      </c>
      <c r="Q107" s="117">
        <f t="shared" si="163"/>
        <v>836269.02999992995</v>
      </c>
      <c r="R107" s="118">
        <f t="shared" si="164"/>
        <v>2000606.1700002048</v>
      </c>
      <c r="S107" s="32"/>
      <c r="T107" s="35">
        <v>6472886.29070016</v>
      </c>
      <c r="U107" s="36"/>
      <c r="V107" s="36">
        <v>2085994.9122066442</v>
      </c>
      <c r="W107" s="36"/>
      <c r="X107" s="36">
        <v>8558881.2029068042</v>
      </c>
      <c r="Y107" s="37"/>
      <c r="Z107" s="38">
        <v>1746216.5073575992</v>
      </c>
      <c r="AA107" s="36"/>
      <c r="AB107" s="36">
        <v>2146275.3355458938</v>
      </c>
      <c r="AC107" s="36"/>
      <c r="AD107" s="36">
        <v>3892491.842903493</v>
      </c>
      <c r="AE107" s="37"/>
      <c r="AF107" s="116">
        <f t="shared" si="165"/>
        <v>8219102.7980577592</v>
      </c>
      <c r="AG107" s="117">
        <f t="shared" si="166"/>
        <v>4232270.247752538</v>
      </c>
      <c r="AH107" s="118">
        <f t="shared" si="167"/>
        <v>12451373.045810297</v>
      </c>
      <c r="AI107" s="32"/>
      <c r="AJ107" s="35">
        <v>36608.838799999998</v>
      </c>
      <c r="AK107" s="36"/>
      <c r="AL107" s="36">
        <v>40203.270700000008</v>
      </c>
      <c r="AM107" s="36"/>
      <c r="AN107" s="36">
        <v>76812.109500000006</v>
      </c>
      <c r="AO107" s="37"/>
      <c r="AP107" s="38">
        <v>127513.16799999998</v>
      </c>
      <c r="AQ107" s="36"/>
      <c r="AR107" s="36">
        <v>128043.21789999999</v>
      </c>
      <c r="AS107" s="36"/>
      <c r="AT107" s="36">
        <v>255556.38589999996</v>
      </c>
      <c r="AU107" s="37"/>
      <c r="AV107" s="116">
        <f t="shared" si="168"/>
        <v>164122.00679999997</v>
      </c>
      <c r="AW107" s="117">
        <f t="shared" si="169"/>
        <v>168246.48859999998</v>
      </c>
      <c r="AX107" s="118">
        <f t="shared" si="170"/>
        <v>332368.49539999996</v>
      </c>
      <c r="AY107" s="32"/>
      <c r="AZ107" s="35">
        <v>-41279.035876903217</v>
      </c>
      <c r="BA107" s="36"/>
      <c r="BB107" s="36">
        <v>-11179.234123096772</v>
      </c>
      <c r="BC107" s="36"/>
      <c r="BD107" s="36">
        <v>-52458.26999999999</v>
      </c>
      <c r="BE107" s="37"/>
      <c r="BF107" s="38">
        <v>693369.82409677049</v>
      </c>
      <c r="BG107" s="36"/>
      <c r="BH107" s="36">
        <v>619431.72590322944</v>
      </c>
      <c r="BI107" s="36"/>
      <c r="BJ107" s="36">
        <v>1312801.5499999998</v>
      </c>
      <c r="BK107" s="37"/>
      <c r="BL107" s="116">
        <f t="shared" si="171"/>
        <v>652090.78821986727</v>
      </c>
      <c r="BM107" s="117">
        <f t="shared" si="172"/>
        <v>608252.49178013264</v>
      </c>
      <c r="BN107" s="118">
        <f t="shared" si="173"/>
        <v>1260343.2799999998</v>
      </c>
      <c r="BO107" s="32"/>
      <c r="BP107" s="38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8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6811082.3336232603</v>
      </c>
      <c r="CW107" s="36"/>
      <c r="CX107" s="39">
        <f>+F107+V107+AL107+BB107+BR107+CH107</f>
        <v>2223153.2387835481</v>
      </c>
      <c r="CY107" s="39"/>
      <c r="CZ107" s="36">
        <f t="shared" si="186"/>
        <v>9034235.5724068079</v>
      </c>
      <c r="DA107" s="40"/>
      <c r="DB107" s="38">
        <f t="shared" si="180"/>
        <v>3388570.3994546412</v>
      </c>
      <c r="DC107" s="39"/>
      <c r="DD107" s="36">
        <f t="shared" si="181"/>
        <v>3621885.0193490526</v>
      </c>
      <c r="DE107" s="39"/>
      <c r="DF107" s="36">
        <f t="shared" si="182"/>
        <v>7010455.4188036937</v>
      </c>
      <c r="DG107" s="40"/>
      <c r="DH107" s="152"/>
      <c r="DI107" s="163" t="s">
        <v>48</v>
      </c>
      <c r="DJ107" s="38">
        <f t="shared" si="183"/>
        <v>9034235.5724068079</v>
      </c>
      <c r="DK107" s="36">
        <f t="shared" si="184"/>
        <v>7010455.4188036937</v>
      </c>
      <c r="DL107" s="37">
        <f t="shared" si="185"/>
        <v>16044690.991210502</v>
      </c>
      <c r="DM107"/>
    </row>
    <row r="108" spans="1:119" s="19" customFormat="1" ht="15.75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31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75">
      <c r="A109" s="26"/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75">
      <c r="A110" s="26">
        <v>90</v>
      </c>
      <c r="B110" s="26" t="s">
        <v>10</v>
      </c>
      <c r="C110" s="34"/>
      <c r="D110" s="71">
        <v>36768</v>
      </c>
      <c r="E110" s="36"/>
      <c r="F110" s="72">
        <v>11679</v>
      </c>
      <c r="G110" s="36"/>
      <c r="H110" s="72">
        <v>48447</v>
      </c>
      <c r="I110" s="37"/>
      <c r="J110" s="72">
        <v>122359</v>
      </c>
      <c r="K110" s="72"/>
      <c r="L110" s="72">
        <v>107398</v>
      </c>
      <c r="M110" s="72"/>
      <c r="N110" s="72">
        <v>229757</v>
      </c>
      <c r="O110" s="37"/>
      <c r="P110" s="133">
        <f>+D110+J110</f>
        <v>159127</v>
      </c>
      <c r="Q110" s="134">
        <f>+F110+L110</f>
        <v>119077</v>
      </c>
      <c r="R110" s="135">
        <f>+P110+Q110</f>
        <v>278204</v>
      </c>
      <c r="S110" s="32"/>
      <c r="T110" s="71">
        <v>67272</v>
      </c>
      <c r="U110" s="36"/>
      <c r="V110" s="72">
        <v>21084</v>
      </c>
      <c r="W110" s="36"/>
      <c r="X110" s="72">
        <v>88356</v>
      </c>
      <c r="Y110" s="37"/>
      <c r="Z110" s="72">
        <v>346895</v>
      </c>
      <c r="AA110" s="72"/>
      <c r="AB110" s="72">
        <v>160057</v>
      </c>
      <c r="AC110" s="72"/>
      <c r="AD110" s="72">
        <v>506952</v>
      </c>
      <c r="AE110" s="37"/>
      <c r="AF110" s="133">
        <f t="shared" ref="AF110:AF111" si="187">+T110+Z110</f>
        <v>414167</v>
      </c>
      <c r="AG110" s="134">
        <f t="shared" ref="AG110:AG111" si="188">+V110+AB110</f>
        <v>181141</v>
      </c>
      <c r="AH110" s="135">
        <f t="shared" ref="AH110:AH111" si="189">+AF110+AG110</f>
        <v>595308</v>
      </c>
      <c r="AI110" s="32"/>
      <c r="AJ110" s="71">
        <v>20201</v>
      </c>
      <c r="AK110" s="36"/>
      <c r="AL110" s="72">
        <v>9658</v>
      </c>
      <c r="AM110" s="36"/>
      <c r="AN110" s="72">
        <v>29859</v>
      </c>
      <c r="AO110" s="37"/>
      <c r="AP110" s="72">
        <v>56353</v>
      </c>
      <c r="AQ110" s="72"/>
      <c r="AR110" s="72">
        <v>52423</v>
      </c>
      <c r="AS110" s="72"/>
      <c r="AT110" s="72">
        <v>108776</v>
      </c>
      <c r="AU110" s="37"/>
      <c r="AV110" s="133">
        <f t="shared" ref="AV110:AV111" si="190">+AJ110+AP110</f>
        <v>76554</v>
      </c>
      <c r="AW110" s="134">
        <f t="shared" ref="AW110:AW111" si="191">+AL110+AR110</f>
        <v>62081</v>
      </c>
      <c r="AX110" s="135">
        <f t="shared" ref="AX110:AX111" si="192">+AV110+AW110</f>
        <v>138635</v>
      </c>
      <c r="AY110" s="32"/>
      <c r="AZ110" s="71">
        <v>36969</v>
      </c>
      <c r="BA110" s="36"/>
      <c r="BB110" s="72">
        <v>12204</v>
      </c>
      <c r="BC110" s="36"/>
      <c r="BD110" s="72">
        <v>49173</v>
      </c>
      <c r="BE110" s="37"/>
      <c r="BF110" s="72">
        <v>208429</v>
      </c>
      <c r="BG110" s="72"/>
      <c r="BH110" s="72">
        <v>110697</v>
      </c>
      <c r="BI110" s="72"/>
      <c r="BJ110" s="72">
        <v>319126</v>
      </c>
      <c r="BK110" s="37"/>
      <c r="BL110" s="133">
        <f t="shared" ref="BL110:BL111" si="193">+AZ110+BF110</f>
        <v>245398</v>
      </c>
      <c r="BM110" s="134">
        <f t="shared" ref="BM110:BM111" si="194">+BB110+BH110</f>
        <v>122901</v>
      </c>
      <c r="BN110" s="135">
        <f t="shared" ref="BN110:BN111" si="195">+BL110+BM110</f>
        <v>368299</v>
      </c>
      <c r="BO110" s="32"/>
      <c r="BP110" s="73">
        <v>34590</v>
      </c>
      <c r="BQ110" s="36"/>
      <c r="BR110" s="72">
        <v>7422</v>
      </c>
      <c r="BS110" s="36"/>
      <c r="BT110" s="72">
        <v>42012</v>
      </c>
      <c r="BU110" s="37"/>
      <c r="BV110" s="72">
        <v>108648</v>
      </c>
      <c r="BW110" s="72"/>
      <c r="BX110" s="72">
        <v>77143</v>
      </c>
      <c r="BY110" s="72"/>
      <c r="BZ110" s="72">
        <v>185791</v>
      </c>
      <c r="CA110" s="37"/>
      <c r="CB110" s="133">
        <f t="shared" ref="CB110:CB111" si="196">+BP110+BV110</f>
        <v>143238</v>
      </c>
      <c r="CC110" s="134">
        <f t="shared" ref="CC110:CC111" si="197">+BR110+BX110</f>
        <v>84565</v>
      </c>
      <c r="CD110" s="135">
        <f t="shared" ref="CD110:CD111" si="198">+CB110+CC110</f>
        <v>227803</v>
      </c>
      <c r="CE110" s="32"/>
      <c r="CF110" s="73">
        <v>41061</v>
      </c>
      <c r="CG110" s="36"/>
      <c r="CH110" s="72">
        <v>9553</v>
      </c>
      <c r="CI110" s="36"/>
      <c r="CJ110" s="72">
        <v>50614</v>
      </c>
      <c r="CK110" s="37"/>
      <c r="CL110" s="72">
        <v>208399</v>
      </c>
      <c r="CM110" s="72"/>
      <c r="CN110" s="72">
        <v>112289</v>
      </c>
      <c r="CO110" s="72"/>
      <c r="CP110" s="72">
        <v>320688</v>
      </c>
      <c r="CQ110" s="37"/>
      <c r="CR110" s="133">
        <f t="shared" ref="CR110:CR111" si="199">+CF110+CL110</f>
        <v>249460</v>
      </c>
      <c r="CS110" s="134">
        <f t="shared" ref="CS110:CS111" si="200">+CH110+CN110</f>
        <v>121842</v>
      </c>
      <c r="CT110" s="135">
        <f t="shared" ref="CT110:CT111" si="201">+CR110+CS110</f>
        <v>371302</v>
      </c>
      <c r="CU110" s="32"/>
      <c r="CV110" s="73">
        <f>+D110+T110+AJ110+AZ110+BP110+CF110</f>
        <v>236861</v>
      </c>
      <c r="CW110" s="72"/>
      <c r="CX110" s="72">
        <f>+F110+V110+AL110+BB110+BR110+CH110</f>
        <v>71600</v>
      </c>
      <c r="CY110" s="72"/>
      <c r="CZ110" s="72">
        <f t="shared" ref="CZ110:CZ111" si="202">+CV110+CX110</f>
        <v>308461</v>
      </c>
      <c r="DA110" s="74"/>
      <c r="DB110" s="73">
        <f t="shared" ref="DB110:DB111" si="203">+J110+Z110+AP110+BF110+BV110+CL110</f>
        <v>1051083</v>
      </c>
      <c r="DC110" s="72"/>
      <c r="DD110" s="72">
        <f t="shared" ref="DD110:DD111" si="204">+L110+AB110+AR110+BH110+BX110+CN110</f>
        <v>620007</v>
      </c>
      <c r="DE110" s="72"/>
      <c r="DF110" s="72">
        <f t="shared" ref="DF110:DF111" si="205">+DB110+DD110</f>
        <v>1671090</v>
      </c>
      <c r="DG110" s="74"/>
      <c r="DH110" s="155"/>
      <c r="DI110" s="161" t="s">
        <v>10</v>
      </c>
      <c r="DJ110" s="73">
        <f t="shared" ref="DJ110:DJ111" si="206">+CZ110</f>
        <v>308461</v>
      </c>
      <c r="DK110" s="72">
        <f t="shared" ref="DK110:DK111" si="207">+DF110</f>
        <v>1671090</v>
      </c>
      <c r="DL110" s="75">
        <f t="shared" ref="DL110:DL111" si="208">+DJ110+DK110</f>
        <v>1979551</v>
      </c>
      <c r="DM110"/>
    </row>
    <row r="111" spans="1:119" s="19" customFormat="1" ht="15.75">
      <c r="A111" s="26">
        <v>91</v>
      </c>
      <c r="B111" s="26" t="s">
        <v>11</v>
      </c>
      <c r="C111" s="34"/>
      <c r="D111" s="71">
        <v>110305</v>
      </c>
      <c r="E111" s="36"/>
      <c r="F111" s="72">
        <v>34758</v>
      </c>
      <c r="G111" s="36"/>
      <c r="H111" s="72">
        <v>145063</v>
      </c>
      <c r="I111" s="37"/>
      <c r="J111" s="244">
        <v>368071</v>
      </c>
      <c r="K111" s="72"/>
      <c r="L111" s="72">
        <v>324618</v>
      </c>
      <c r="M111" s="72"/>
      <c r="N111" s="72">
        <v>692689</v>
      </c>
      <c r="O111" s="37"/>
      <c r="P111" s="133">
        <f t="shared" ref="P111" si="209">+D111+J111</f>
        <v>478376</v>
      </c>
      <c r="Q111" s="134">
        <f t="shared" ref="Q111" si="210">+F111+L111</f>
        <v>359376</v>
      </c>
      <c r="R111" s="135">
        <f t="shared" ref="R111" si="211">+P111+Q111</f>
        <v>837752</v>
      </c>
      <c r="S111" s="32"/>
      <c r="T111" s="71">
        <v>197137</v>
      </c>
      <c r="U111" s="36"/>
      <c r="V111" s="72">
        <v>63189</v>
      </c>
      <c r="W111" s="36"/>
      <c r="X111" s="72">
        <v>260326</v>
      </c>
      <c r="Y111" s="37"/>
      <c r="Z111" s="72">
        <v>1057683</v>
      </c>
      <c r="AA111" s="72"/>
      <c r="AB111" s="72">
        <v>475692</v>
      </c>
      <c r="AC111" s="72"/>
      <c r="AD111" s="72">
        <v>1533375</v>
      </c>
      <c r="AE111" s="37"/>
      <c r="AF111" s="133">
        <f t="shared" si="187"/>
        <v>1254820</v>
      </c>
      <c r="AG111" s="134">
        <f t="shared" si="188"/>
        <v>538881</v>
      </c>
      <c r="AH111" s="135">
        <f t="shared" si="189"/>
        <v>1793701</v>
      </c>
      <c r="AI111" s="32"/>
      <c r="AJ111" s="71">
        <v>60153</v>
      </c>
      <c r="AK111" s="36"/>
      <c r="AL111" s="72">
        <v>28757</v>
      </c>
      <c r="AM111" s="36"/>
      <c r="AN111" s="72">
        <v>88910</v>
      </c>
      <c r="AO111" s="37"/>
      <c r="AP111" s="72">
        <v>170273</v>
      </c>
      <c r="AQ111" s="72"/>
      <c r="AR111" s="72">
        <v>157743</v>
      </c>
      <c r="AS111" s="72"/>
      <c r="AT111" s="72">
        <v>328016</v>
      </c>
      <c r="AU111" s="37"/>
      <c r="AV111" s="133">
        <f t="shared" si="190"/>
        <v>230426</v>
      </c>
      <c r="AW111" s="134">
        <f t="shared" si="191"/>
        <v>186500</v>
      </c>
      <c r="AX111" s="135">
        <f t="shared" si="192"/>
        <v>416926</v>
      </c>
      <c r="AY111" s="32"/>
      <c r="AZ111" s="71">
        <v>110450</v>
      </c>
      <c r="BA111" s="36"/>
      <c r="BB111" s="72">
        <v>36332</v>
      </c>
      <c r="BC111" s="36"/>
      <c r="BD111" s="72">
        <v>146782</v>
      </c>
      <c r="BE111" s="37"/>
      <c r="BF111" s="72">
        <v>627789</v>
      </c>
      <c r="BG111" s="72"/>
      <c r="BH111" s="72">
        <v>332900</v>
      </c>
      <c r="BI111" s="72"/>
      <c r="BJ111" s="72">
        <v>960689</v>
      </c>
      <c r="BK111" s="37"/>
      <c r="BL111" s="133">
        <f t="shared" si="193"/>
        <v>738239</v>
      </c>
      <c r="BM111" s="134">
        <f t="shared" si="194"/>
        <v>369232</v>
      </c>
      <c r="BN111" s="135">
        <f t="shared" si="195"/>
        <v>1107471</v>
      </c>
      <c r="BO111" s="32"/>
      <c r="BP111" s="73">
        <v>99865</v>
      </c>
      <c r="BQ111" s="36"/>
      <c r="BR111" s="72">
        <v>22863</v>
      </c>
      <c r="BS111" s="36"/>
      <c r="BT111" s="72">
        <v>122728</v>
      </c>
      <c r="BU111" s="37"/>
      <c r="BV111" s="72">
        <v>327800</v>
      </c>
      <c r="BW111" s="72"/>
      <c r="BX111" s="72">
        <v>228552</v>
      </c>
      <c r="BY111" s="72"/>
      <c r="BZ111" s="72">
        <v>556352</v>
      </c>
      <c r="CA111" s="37"/>
      <c r="CB111" s="133">
        <f t="shared" si="196"/>
        <v>427665</v>
      </c>
      <c r="CC111" s="134">
        <f t="shared" si="197"/>
        <v>251415</v>
      </c>
      <c r="CD111" s="135">
        <f t="shared" si="198"/>
        <v>679080</v>
      </c>
      <c r="CE111" s="32"/>
      <c r="CF111" s="73">
        <v>123434</v>
      </c>
      <c r="CG111" s="36"/>
      <c r="CH111" s="72">
        <v>27739</v>
      </c>
      <c r="CI111" s="36"/>
      <c r="CJ111" s="72">
        <v>151173</v>
      </c>
      <c r="CK111" s="37"/>
      <c r="CL111" s="72">
        <v>633431</v>
      </c>
      <c r="CM111" s="72"/>
      <c r="CN111" s="72">
        <v>339536</v>
      </c>
      <c r="CO111" s="72"/>
      <c r="CP111" s="72">
        <v>972967</v>
      </c>
      <c r="CQ111" s="37"/>
      <c r="CR111" s="133">
        <f t="shared" si="199"/>
        <v>756865</v>
      </c>
      <c r="CS111" s="134">
        <f t="shared" si="200"/>
        <v>367275</v>
      </c>
      <c r="CT111" s="135">
        <f t="shared" si="201"/>
        <v>1124140</v>
      </c>
      <c r="CU111" s="32"/>
      <c r="CV111" s="73">
        <f>+D111+T111+AJ111+AZ111+BP111+CF111</f>
        <v>701344</v>
      </c>
      <c r="CW111" s="72"/>
      <c r="CX111" s="72">
        <f>+F111+V111+AL111+BB111+BR111+CH111</f>
        <v>213638</v>
      </c>
      <c r="CY111" s="72"/>
      <c r="CZ111" s="72">
        <f t="shared" si="202"/>
        <v>914982</v>
      </c>
      <c r="DA111" s="74"/>
      <c r="DB111" s="73">
        <f t="shared" si="203"/>
        <v>3185047</v>
      </c>
      <c r="DC111" s="72"/>
      <c r="DD111" s="72">
        <f t="shared" si="204"/>
        <v>1859041</v>
      </c>
      <c r="DE111" s="72"/>
      <c r="DF111" s="72">
        <f t="shared" si="205"/>
        <v>5044088</v>
      </c>
      <c r="DG111" s="74"/>
      <c r="DH111" s="155"/>
      <c r="DI111" s="161" t="s">
        <v>11</v>
      </c>
      <c r="DJ111" s="73">
        <f t="shared" si="206"/>
        <v>914982</v>
      </c>
      <c r="DK111" s="72">
        <f t="shared" si="207"/>
        <v>5044088</v>
      </c>
      <c r="DL111" s="75">
        <f t="shared" si="208"/>
        <v>5959070</v>
      </c>
      <c r="DM111"/>
    </row>
    <row r="112" spans="1:119" s="19" customFormat="1" ht="15.75">
      <c r="A112" s="26">
        <v>92</v>
      </c>
      <c r="B112" s="26" t="s">
        <v>12</v>
      </c>
      <c r="C112" s="34"/>
      <c r="D112" s="76">
        <v>2184.6005802094191</v>
      </c>
      <c r="E112" s="77"/>
      <c r="F112" s="78">
        <v>2501.7570918925139</v>
      </c>
      <c r="G112" s="78"/>
      <c r="H112" s="78">
        <v>2260.5932594803635</v>
      </c>
      <c r="I112" s="79"/>
      <c r="J112" s="247">
        <v>386.08026983924299</v>
      </c>
      <c r="K112" s="78"/>
      <c r="L112" s="78">
        <v>726.2409016135889</v>
      </c>
      <c r="M112" s="78"/>
      <c r="N112" s="78">
        <v>545.49129551645831</v>
      </c>
      <c r="O112" s="81"/>
      <c r="P112" s="321">
        <f>+P10/P111</f>
        <v>800.78707543856717</v>
      </c>
      <c r="Q112" s="137">
        <f t="shared" ref="Q112" si="212">+Q10/Q111</f>
        <v>897.96464427229421</v>
      </c>
      <c r="R112" s="199">
        <f>+R10/R111</f>
        <v>842.47397797916324</v>
      </c>
      <c r="S112" s="32"/>
      <c r="T112" s="80">
        <v>1925.0374328461933</v>
      </c>
      <c r="U112" s="78"/>
      <c r="V112" s="78">
        <v>2193.8683422114609</v>
      </c>
      <c r="W112" s="78"/>
      <c r="X112" s="78">
        <v>1990.2908317839938</v>
      </c>
      <c r="Y112" s="81"/>
      <c r="Z112" s="80">
        <v>250.9606514116231</v>
      </c>
      <c r="AA112" s="78"/>
      <c r="AB112" s="78">
        <v>529.53761206410877</v>
      </c>
      <c r="AC112" s="78"/>
      <c r="AD112" s="78">
        <v>337.38232358359818</v>
      </c>
      <c r="AE112" s="81"/>
      <c r="AF112" s="136">
        <f>+AF10/AF111</f>
        <v>513.96448818635326</v>
      </c>
      <c r="AG112" s="136">
        <f t="shared" ref="AG112:AH112" si="213">+AG10/AG111</f>
        <v>724.69645883599537</v>
      </c>
      <c r="AH112" s="199">
        <f t="shared" si="213"/>
        <v>577.27462464479856</v>
      </c>
      <c r="AI112" s="32"/>
      <c r="AJ112" s="76">
        <v>1848.8612323574885</v>
      </c>
      <c r="AK112" s="77"/>
      <c r="AL112" s="78">
        <v>1955.7581361059908</v>
      </c>
      <c r="AM112" s="78"/>
      <c r="AN112" s="78">
        <v>1883.4359063097511</v>
      </c>
      <c r="AO112" s="79"/>
      <c r="AP112" s="80">
        <v>259.83839430396745</v>
      </c>
      <c r="AQ112" s="78"/>
      <c r="AR112" s="78">
        <v>486.49632040724487</v>
      </c>
      <c r="AS112" s="78"/>
      <c r="AT112" s="78">
        <v>368.83826393626981</v>
      </c>
      <c r="AU112" s="81"/>
      <c r="AV112" s="136">
        <f>+AV10/AV111</f>
        <v>674.65482464357081</v>
      </c>
      <c r="AW112" s="137">
        <f t="shared" ref="AW112:AX112" si="214">+AW10/AW111</f>
        <v>713.04625088471846</v>
      </c>
      <c r="AX112" s="138">
        <f t="shared" si="214"/>
        <v>691.82813835865227</v>
      </c>
      <c r="AY112" s="32"/>
      <c r="AZ112" s="76">
        <v>2224.6779599111997</v>
      </c>
      <c r="BA112" s="77"/>
      <c r="BB112" s="78">
        <v>2273.6725183807084</v>
      </c>
      <c r="BC112" s="78"/>
      <c r="BD112" s="78">
        <v>2236.8052663814356</v>
      </c>
      <c r="BE112" s="79"/>
      <c r="BF112" s="80">
        <v>285.55790604787433</v>
      </c>
      <c r="BG112" s="78"/>
      <c r="BH112" s="78">
        <v>638.37215196789123</v>
      </c>
      <c r="BI112" s="78"/>
      <c r="BJ112" s="78">
        <v>407.81585057182912</v>
      </c>
      <c r="BK112" s="81"/>
      <c r="BL112" s="136">
        <f>+BL10/BL111</f>
        <v>575.675076705621</v>
      </c>
      <c r="BM112" s="137">
        <f t="shared" ref="BM112:BN112" si="215">+BM10/BM111</f>
        <v>799.28380890041728</v>
      </c>
      <c r="BN112" s="138">
        <f t="shared" si="215"/>
        <v>650.22646397061396</v>
      </c>
      <c r="BO112" s="32"/>
      <c r="BP112" s="80">
        <v>1541.7407874630765</v>
      </c>
      <c r="BQ112" s="77"/>
      <c r="BR112" s="78">
        <v>2121.7727984079111</v>
      </c>
      <c r="BS112" s="78"/>
      <c r="BT112" s="78">
        <v>1649.7949549410093</v>
      </c>
      <c r="BU112" s="79"/>
      <c r="BV112" s="80">
        <v>184.02939411226433</v>
      </c>
      <c r="BW112" s="78"/>
      <c r="BX112" s="78">
        <v>521.76239525359608</v>
      </c>
      <c r="BY112" s="78"/>
      <c r="BZ112" s="78">
        <v>322.77168833759947</v>
      </c>
      <c r="CA112" s="81"/>
      <c r="CB112" s="136">
        <f>+CB10/CB111</f>
        <v>501.07158437094546</v>
      </c>
      <c r="CC112" s="137">
        <f t="shared" ref="CC112:CD112" si="216">+CC10/CC111</f>
        <v>667.26301314559589</v>
      </c>
      <c r="CD112" s="138">
        <f t="shared" si="216"/>
        <v>562.60044410084288</v>
      </c>
      <c r="CE112" s="32"/>
      <c r="CF112" s="80">
        <v>2104.1565328356269</v>
      </c>
      <c r="CG112" s="77"/>
      <c r="CH112" s="78">
        <v>2339.0337090726871</v>
      </c>
      <c r="CI112" s="78"/>
      <c r="CJ112" s="78">
        <v>2147.2545595443635</v>
      </c>
      <c r="CK112" s="79"/>
      <c r="CL112" s="80">
        <v>269.52064033061566</v>
      </c>
      <c r="CM112" s="78"/>
      <c r="CN112" s="78">
        <v>483.76927087183032</v>
      </c>
      <c r="CO112" s="78"/>
      <c r="CP112" s="78">
        <v>344.2869201935934</v>
      </c>
      <c r="CQ112" s="81"/>
      <c r="CR112" s="136">
        <f>+CR10/CR111</f>
        <v>568.72386251087698</v>
      </c>
      <c r="CS112" s="137">
        <f t="shared" ref="CS112:CT112" si="217">+CS10/CS111</f>
        <v>623.89092426847742</v>
      </c>
      <c r="CT112" s="138">
        <f t="shared" si="217"/>
        <v>586.74784760794921</v>
      </c>
      <c r="CU112" s="32"/>
      <c r="CV112" s="80">
        <f>+CV10/CV111</f>
        <v>1983.4619002874838</v>
      </c>
      <c r="CW112" s="78"/>
      <c r="CX112" s="78">
        <f>+CX10/CX111</f>
        <v>2236.6141504777952</v>
      </c>
      <c r="CY112" s="77"/>
      <c r="CZ112" s="78">
        <f>+CZ10/CZ111</f>
        <v>2042.570101788888</v>
      </c>
      <c r="DA112" s="81"/>
      <c r="DB112" s="80">
        <f>+DB10/DB111</f>
        <v>270.6719571094149</v>
      </c>
      <c r="DC112" s="77"/>
      <c r="DD112" s="78">
        <f>+DD10/DD111</f>
        <v>570.40704069079095</v>
      </c>
      <c r="DE112" s="78"/>
      <c r="DF112" s="78">
        <f>+DF10/DF111</f>
        <v>381.14183977526159</v>
      </c>
      <c r="DG112" s="81"/>
      <c r="DH112" s="156"/>
      <c r="DI112" s="161" t="s">
        <v>12</v>
      </c>
      <c r="DJ112" s="80">
        <f>+DJ10/DJ111</f>
        <v>2042.570101788888</v>
      </c>
      <c r="DK112" s="78">
        <f t="shared" ref="DK112:DL112" si="218">+DK10/DK111</f>
        <v>381.14183977526159</v>
      </c>
      <c r="DL112" s="79">
        <f t="shared" si="218"/>
        <v>636.24489344533959</v>
      </c>
      <c r="DM112"/>
    </row>
    <row r="113" spans="1:117" s="19" customFormat="1" ht="15.75">
      <c r="A113" s="26"/>
      <c r="B113" s="26"/>
      <c r="C113" s="34"/>
      <c r="D113" s="35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8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8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75">
      <c r="A114" s="26"/>
      <c r="B114" s="50" t="s">
        <v>95</v>
      </c>
      <c r="C114" s="34"/>
      <c r="D114" s="71">
        <f>+D102</f>
        <v>1374029</v>
      </c>
      <c r="E114" s="36"/>
      <c r="F114" s="72">
        <f>+F102</f>
        <v>5661169</v>
      </c>
      <c r="G114" s="36"/>
      <c r="H114" s="72">
        <f>+H102</f>
        <v>7035198</v>
      </c>
      <c r="I114" s="37"/>
      <c r="J114" s="244">
        <v>4015478</v>
      </c>
      <c r="K114" s="36"/>
      <c r="L114" s="72">
        <v>1128302</v>
      </c>
      <c r="M114" s="36"/>
      <c r="N114" s="72">
        <v>5143780</v>
      </c>
      <c r="O114" s="37"/>
      <c r="P114" s="116">
        <f>+P16-P101</f>
        <v>5389507</v>
      </c>
      <c r="Q114" s="140">
        <f>+Q16-Q101</f>
        <v>6789471</v>
      </c>
      <c r="R114" s="141">
        <f>+R16-R101</f>
        <v>12178978</v>
      </c>
      <c r="S114" s="32"/>
      <c r="T114" s="71">
        <f>+T102</f>
        <v>32119839.404491603</v>
      </c>
      <c r="U114" s="36"/>
      <c r="V114" s="72">
        <f>+V102</f>
        <v>-3365044.8529330343</v>
      </c>
      <c r="W114" s="36"/>
      <c r="X114" s="72">
        <f>+X102</f>
        <v>28754794.551558495</v>
      </c>
      <c r="Y114" s="37"/>
      <c r="Z114" s="72">
        <f>+Z102</f>
        <v>23530014.627402008</v>
      </c>
      <c r="AA114" s="36"/>
      <c r="AB114" s="72">
        <f>+AB102</f>
        <v>31723443.589535832</v>
      </c>
      <c r="AC114" s="36"/>
      <c r="AD114" s="72">
        <f>+AD102</f>
        <v>55253458.216937959</v>
      </c>
      <c r="AE114" s="37"/>
      <c r="AF114" s="116">
        <f>+AF16-AF101</f>
        <v>55649854.031893611</v>
      </c>
      <c r="AG114" s="140">
        <f>+AG16-AG101</f>
        <v>28358398.736602783</v>
      </c>
      <c r="AH114" s="141">
        <f>+AH16-AH101</f>
        <v>84008252.768496394</v>
      </c>
      <c r="AI114" s="32"/>
      <c r="AJ114" s="71">
        <f>+AJ102</f>
        <v>4100868.9927789271</v>
      </c>
      <c r="AK114" s="36"/>
      <c r="AL114" s="72">
        <f>+AL102</f>
        <v>-185131.29001559317</v>
      </c>
      <c r="AM114" s="36"/>
      <c r="AN114" s="72">
        <f>+AN102</f>
        <v>3915737.7027632892</v>
      </c>
      <c r="AO114" s="37"/>
      <c r="AP114" s="72">
        <f>+AP102</f>
        <v>5819672.1306440979</v>
      </c>
      <c r="AQ114" s="36"/>
      <c r="AR114" s="72">
        <f>+AR102</f>
        <v>-883879.10540364683</v>
      </c>
      <c r="AS114" s="36"/>
      <c r="AT114" s="72">
        <f>+AT102</f>
        <v>4935793.0252404809</v>
      </c>
      <c r="AU114" s="37"/>
      <c r="AV114" s="116">
        <f>+AV16-AV101</f>
        <v>9920541.1234230101</v>
      </c>
      <c r="AW114" s="140">
        <f>+AW16-AW101</f>
        <v>-1069010.39541924</v>
      </c>
      <c r="AX114" s="118">
        <f>+AX16-AX101</f>
        <v>8851530.7280037403</v>
      </c>
      <c r="AY114" s="32"/>
      <c r="AZ114" s="71">
        <f>+AZ102</f>
        <v>6468051.8030587137</v>
      </c>
      <c r="BA114" s="36"/>
      <c r="BB114" s="72">
        <f>+BB102</f>
        <v>10347034.07088466</v>
      </c>
      <c r="BC114" s="36"/>
      <c r="BD114" s="72">
        <f>+BD102</f>
        <v>16815085.873943388</v>
      </c>
      <c r="BE114" s="37"/>
      <c r="BF114" s="72">
        <f>+BF102</f>
        <v>-14898411.480446488</v>
      </c>
      <c r="BG114" s="36"/>
      <c r="BH114" s="72">
        <f>+BH102</f>
        <v>12120935.63427189</v>
      </c>
      <c r="BI114" s="36"/>
      <c r="BJ114" s="72">
        <f>+BJ102</f>
        <v>-2777475.8461745977</v>
      </c>
      <c r="BK114" s="37"/>
      <c r="BL114" s="116">
        <f>+BL16-BL101</f>
        <v>-8430359.677387774</v>
      </c>
      <c r="BM114" s="140">
        <f>+BM16-BM101</f>
        <v>22467969.705156535</v>
      </c>
      <c r="BN114" s="141">
        <f>+BN16-BN101</f>
        <v>14037610.027768731</v>
      </c>
      <c r="BO114" s="32"/>
      <c r="BP114" s="73">
        <f>+BP102</f>
        <v>42391122.735212684</v>
      </c>
      <c r="BQ114" s="36"/>
      <c r="BR114" s="72">
        <f>+BR102</f>
        <v>-32205882.188327231</v>
      </c>
      <c r="BS114" s="36"/>
      <c r="BT114" s="72">
        <f>+BT102</f>
        <v>10185240.54688552</v>
      </c>
      <c r="BU114" s="37"/>
      <c r="BV114" s="72">
        <f>+BV102</f>
        <v>-3669917.2840487659</v>
      </c>
      <c r="BW114" s="36"/>
      <c r="BX114" s="72">
        <f>+BX102</f>
        <v>-3250568.1825022399</v>
      </c>
      <c r="BY114" s="36"/>
      <c r="BZ114" s="72">
        <f>+BZ102</f>
        <v>-6920485.4665510356</v>
      </c>
      <c r="CA114" s="37"/>
      <c r="CB114" s="116">
        <f>+CB16-CB101</f>
        <v>38721205.451163948</v>
      </c>
      <c r="CC114" s="140">
        <f>+CC16-CC101</f>
        <v>-35456450.370829463</v>
      </c>
      <c r="CD114" s="141">
        <f>+CD16-CD101</f>
        <v>3264755.080334425</v>
      </c>
      <c r="CE114" s="32"/>
      <c r="CF114" s="73">
        <f>+CF102</f>
        <v>19945693.49418059</v>
      </c>
      <c r="CG114" s="36"/>
      <c r="CH114" s="72">
        <f>+CH102</f>
        <v>2791380.6983094811</v>
      </c>
      <c r="CI114" s="36"/>
      <c r="CJ114" s="72">
        <f>+CJ102</f>
        <v>22737074.19249016</v>
      </c>
      <c r="CK114" s="37"/>
      <c r="CL114" s="72">
        <f>+CL102</f>
        <v>-1034305.4219644368</v>
      </c>
      <c r="CM114" s="36"/>
      <c r="CN114" s="72">
        <f>+CN102</f>
        <v>10661640.486965656</v>
      </c>
      <c r="CO114" s="36"/>
      <c r="CP114" s="72">
        <f>+CP102</f>
        <v>9627335.0650013685</v>
      </c>
      <c r="CQ114" s="37"/>
      <c r="CR114" s="116">
        <f>+CR16-CR101</f>
        <v>18911388.072216153</v>
      </c>
      <c r="CS114" s="140">
        <f>+CS16-CS101</f>
        <v>13453021.185275137</v>
      </c>
      <c r="CT114" s="141">
        <f>+CT16-CT101</f>
        <v>32364409.25749135</v>
      </c>
      <c r="CU114" s="32"/>
      <c r="CV114" s="73">
        <f>+CV102</f>
        <v>106399605.42972183</v>
      </c>
      <c r="CW114" s="72"/>
      <c r="CX114" s="72">
        <f>+CX102</f>
        <v>-16956474.562081695</v>
      </c>
      <c r="CY114" s="72"/>
      <c r="CZ114" s="72">
        <f>+CZ102</f>
        <v>89443130.867640018</v>
      </c>
      <c r="DA114" s="74"/>
      <c r="DB114" s="73">
        <f>+DB102</f>
        <v>13762530.571586251</v>
      </c>
      <c r="DC114" s="72"/>
      <c r="DD114" s="72">
        <f>+DD102</f>
        <v>51499874.422867537</v>
      </c>
      <c r="DE114" s="72"/>
      <c r="DF114" s="72">
        <f>+DF102</f>
        <v>65262404.994453907</v>
      </c>
      <c r="DG114" s="74"/>
      <c r="DH114" s="155"/>
      <c r="DI114" s="162" t="s">
        <v>95</v>
      </c>
      <c r="DJ114" s="73">
        <f>+DJ102</f>
        <v>89443130.867640972</v>
      </c>
      <c r="DK114" s="72">
        <f>+DK102</f>
        <v>65262404.994453907</v>
      </c>
      <c r="DL114" s="74">
        <f>+DL102</f>
        <v>154705535.86209536</v>
      </c>
      <c r="DM114"/>
    </row>
    <row r="115" spans="1:117" s="19" customFormat="1" ht="4.5" customHeight="1">
      <c r="A115" s="26"/>
      <c r="B115" s="50"/>
      <c r="C115" s="34"/>
      <c r="D115" s="71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3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75">
      <c r="A116" s="26"/>
      <c r="B116" s="50" t="s">
        <v>97</v>
      </c>
      <c r="C116" s="34"/>
      <c r="D116" s="82">
        <f>+D102/D16</f>
        <v>5.4067571831581639E-3</v>
      </c>
      <c r="E116" s="83"/>
      <c r="F116" s="84">
        <f>+F102/F16</f>
        <v>6.6161563936481746E-2</v>
      </c>
      <c r="G116" s="83"/>
      <c r="H116" s="84">
        <f>+H102/H16</f>
        <v>2.0710176261454157E-2</v>
      </c>
      <c r="I116" s="85"/>
      <c r="J116" s="249">
        <f>+J102/J16</f>
        <v>2.8049363965749006E-2</v>
      </c>
      <c r="K116" s="83"/>
      <c r="L116" s="84">
        <f>+L102/L16</f>
        <v>5.2733907543794341E-3</v>
      </c>
      <c r="M116" s="83"/>
      <c r="N116" s="84">
        <f>+N102/N16</f>
        <v>1.4403549020500115E-2</v>
      </c>
      <c r="O116" s="85"/>
      <c r="P116" s="142">
        <f>+P102/P16</f>
        <v>1.3565697005815062E-2</v>
      </c>
      <c r="Q116" s="143">
        <f>+Q102/Q16</f>
        <v>2.2667292519646335E-2</v>
      </c>
      <c r="R116" s="144">
        <f>+R102/R16</f>
        <v>1.747802584183385E-2</v>
      </c>
      <c r="S116" s="32"/>
      <c r="T116" s="82">
        <f>+T102/T16</f>
        <v>6.9178176610153658E-2</v>
      </c>
      <c r="U116" s="83"/>
      <c r="V116" s="84">
        <f>+V102/V16</f>
        <v>-2.7632724098286422E-2</v>
      </c>
      <c r="W116" s="83"/>
      <c r="X116" s="84">
        <f>+X102/X16</f>
        <v>4.9062625573349644E-2</v>
      </c>
      <c r="Y116" s="85"/>
      <c r="Z116" s="84">
        <f>+Z102/Z16</f>
        <v>7.5498891920934383E-2</v>
      </c>
      <c r="AA116" s="83"/>
      <c r="AB116" s="84">
        <f>+AB102/AB16</f>
        <v>0.13782775112642354</v>
      </c>
      <c r="AC116" s="83"/>
      <c r="AD116" s="84">
        <f>+AD102/AD16</f>
        <v>0.10197606519966762</v>
      </c>
      <c r="AE116" s="85"/>
      <c r="AF116" s="142">
        <f>+AF102/AF16</f>
        <v>7.1716839061357965E-2</v>
      </c>
      <c r="AG116" s="143">
        <f>+AG102/AG16</f>
        <v>8.0576258285747701E-2</v>
      </c>
      <c r="AH116" s="144">
        <f>+AH102/AH16</f>
        <v>7.4481264959789129E-2</v>
      </c>
      <c r="AI116" s="32"/>
      <c r="AJ116" s="82">
        <f>+AJ102/AJ16</f>
        <v>2.7807156820042207E-2</v>
      </c>
      <c r="AK116" s="83"/>
      <c r="AL116" s="84">
        <f>+AL102/AL16</f>
        <v>-2.3284731045585599E-3</v>
      </c>
      <c r="AM116" s="83"/>
      <c r="AN116" s="84">
        <f>+AN102/AN16</f>
        <v>1.7251245421310627E-2</v>
      </c>
      <c r="AO116" s="85"/>
      <c r="AP116" s="84">
        <f>+AP102/AP16</f>
        <v>7.7122076604159359E-2</v>
      </c>
      <c r="AQ116" s="83"/>
      <c r="AR116" s="84">
        <f>+AR102/AR16</f>
        <v>-9.1225101114831859E-3</v>
      </c>
      <c r="AS116" s="83"/>
      <c r="AT116" s="84">
        <f>+AT102/AT16</f>
        <v>2.8638125381770754E-2</v>
      </c>
      <c r="AU116" s="85"/>
      <c r="AV116" s="142">
        <f>+AV102/AV16</f>
        <v>4.4499536828827041E-2</v>
      </c>
      <c r="AW116" s="143">
        <f>+AW102/AW16</f>
        <v>-6.0602357412268002E-3</v>
      </c>
      <c r="AX116" s="144">
        <f>+AX102/AX16</f>
        <v>2.2165770377027119E-2</v>
      </c>
      <c r="AY116" s="32"/>
      <c r="AZ116" s="82">
        <f>+AZ102/AZ16</f>
        <v>2.5221458718990102E-2</v>
      </c>
      <c r="BA116" s="83"/>
      <c r="BB116" s="84">
        <f>+BB102/BB16</f>
        <v>0.13240896151341461</v>
      </c>
      <c r="BC116" s="83"/>
      <c r="BD116" s="84">
        <f>+BD102/BD16</f>
        <v>5.0255063245221589E-2</v>
      </c>
      <c r="BE116" s="85"/>
      <c r="BF116" s="84">
        <f>+BF102/BF16</f>
        <v>-8.0298077161362294E-2</v>
      </c>
      <c r="BG116" s="83"/>
      <c r="BH116" s="84">
        <f>+BH102/BH16</f>
        <v>6.2063776336379793E-2</v>
      </c>
      <c r="BI116" s="83"/>
      <c r="BJ116" s="84">
        <f>+BJ102/BJ16</f>
        <v>-7.2930848889877073E-3</v>
      </c>
      <c r="BK116" s="85"/>
      <c r="BL116" s="142">
        <f>+BL102/BL16</f>
        <v>-1.9073678946231649E-2</v>
      </c>
      <c r="BM116" s="143">
        <f>+BM102/BM16</f>
        <v>8.2167047404705887E-2</v>
      </c>
      <c r="BN116" s="144">
        <f>+BN102/BN16</f>
        <v>1.9621172540110234E-2</v>
      </c>
      <c r="BO116" s="32"/>
      <c r="BP116" s="86">
        <f>+BP102/BP16</f>
        <v>0.19123913038796139</v>
      </c>
      <c r="BQ116" s="83"/>
      <c r="BR116" s="84">
        <f>+BR102/BR16</f>
        <v>-18.674019717836305</v>
      </c>
      <c r="BS116" s="83"/>
      <c r="BT116" s="84">
        <f>+BT102/BT16</f>
        <v>4.5593952722402048E-2</v>
      </c>
      <c r="BU116" s="85"/>
      <c r="BV116" s="84">
        <f>+BV102/BV16</f>
        <v>-4.5229430858838571E-2</v>
      </c>
      <c r="BW116" s="83"/>
      <c r="BX116" s="84">
        <f>+BX102/BX16</f>
        <v>-2.9801022660204273E-2</v>
      </c>
      <c r="BY116" s="83"/>
      <c r="BZ116" s="84">
        <f>+BZ102/BZ16</f>
        <v>-3.6382293908244434E-2</v>
      </c>
      <c r="CA116" s="85"/>
      <c r="CB116" s="142">
        <f>+CB102/CB16</f>
        <v>0.12787481848155893</v>
      </c>
      <c r="CC116" s="143">
        <f>+CC102/CC16</f>
        <v>-0.32000301988571267</v>
      </c>
      <c r="CD116" s="144">
        <f>+CD102/CD16</f>
        <v>7.893395484979384E-3</v>
      </c>
      <c r="CE116" s="32"/>
      <c r="CF116" s="86">
        <f>+CF102/CF16</f>
        <v>7.6630949867440998E-2</v>
      </c>
      <c r="CG116" s="83"/>
      <c r="CH116" s="84">
        <f>+CH102/CH16</f>
        <v>4.4123167015746152E-2</v>
      </c>
      <c r="CI116" s="83"/>
      <c r="CJ116" s="84">
        <f>+CJ102/CJ16</f>
        <v>7.0274656993105922E-2</v>
      </c>
      <c r="CK116" s="85"/>
      <c r="CL116" s="84">
        <f>+CL102/CL16</f>
        <v>-6.0480974339399253E-3</v>
      </c>
      <c r="CM116" s="83"/>
      <c r="CN116" s="84">
        <f>+CN102/CN16</f>
        <v>6.9475475206016296E-2</v>
      </c>
      <c r="CO116" s="83"/>
      <c r="CP116" s="84">
        <f>+CP102/CP16</f>
        <v>2.9670736082077934E-2</v>
      </c>
      <c r="CQ116" s="85"/>
      <c r="CR116" s="142">
        <f>+CR102/CR16</f>
        <v>4.3847834191012479E-2</v>
      </c>
      <c r="CS116" s="143">
        <f>+CS102/CS16</f>
        <v>6.2074890472364877E-2</v>
      </c>
      <c r="CT116" s="144">
        <f>+CT102/CT16</f>
        <v>4.9943668497248753E-2</v>
      </c>
      <c r="CU116" s="32"/>
      <c r="CV116" s="86">
        <f>+CV102/CV16</f>
        <v>6.6321041995186542E-2</v>
      </c>
      <c r="CW116" s="84"/>
      <c r="CX116" s="84">
        <f>+CX102/CX16</f>
        <v>-3.9435176817048077E-2</v>
      </c>
      <c r="CY116" s="84"/>
      <c r="CZ116" s="168">
        <f>+CZ102/CZ16</f>
        <v>4.3967632530627535E-2</v>
      </c>
      <c r="DA116" s="85"/>
      <c r="DB116" s="87">
        <f>+DB102/DB16</f>
        <v>1.4217920997496192E-2</v>
      </c>
      <c r="DC116" s="83"/>
      <c r="DD116" s="83">
        <f>+DD102/DD16</f>
        <v>5.1559092617501925E-2</v>
      </c>
      <c r="DE116" s="83"/>
      <c r="DF116" s="172">
        <f>+DF102/DF16</f>
        <v>3.3181650844553372E-2</v>
      </c>
      <c r="DG116" s="85"/>
      <c r="DH116" s="157"/>
      <c r="DI116" s="162" t="s">
        <v>97</v>
      </c>
      <c r="DJ116" s="179">
        <f>+DJ102/DJ16</f>
        <v>4.3967632530627992E-2</v>
      </c>
      <c r="DK116" s="172">
        <f>+DK102/DK16</f>
        <v>3.3181650844553372E-2</v>
      </c>
      <c r="DL116" s="180">
        <f>+DL102/DL16</f>
        <v>3.8665586313835265E-2</v>
      </c>
      <c r="DM116"/>
    </row>
    <row r="117" spans="1:117" s="19" customFormat="1" ht="5.25" customHeight="1">
      <c r="A117" s="26"/>
      <c r="B117" s="50"/>
      <c r="C117" s="34"/>
      <c r="D117" s="88"/>
      <c r="E117" s="83"/>
      <c r="F117" s="83"/>
      <c r="G117" s="83"/>
      <c r="H117" s="83"/>
      <c r="I117" s="85"/>
      <c r="J117" s="250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87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75">
      <c r="A118" s="26"/>
      <c r="B118" s="50" t="s">
        <v>93</v>
      </c>
      <c r="C118" s="34"/>
      <c r="D118" s="82">
        <f>+D63/D16</f>
        <v>0.92324947102647659</v>
      </c>
      <c r="E118" s="83"/>
      <c r="F118" s="84">
        <f>+F63/F16</f>
        <v>0.85205000295211308</v>
      </c>
      <c r="G118" s="83"/>
      <c r="H118" s="84">
        <f>+H63/H16</f>
        <v>0.90531516498024533</v>
      </c>
      <c r="I118" s="85"/>
      <c r="J118" s="249">
        <f>+J63/J16</f>
        <v>0.89438096806663525</v>
      </c>
      <c r="K118" s="83"/>
      <c r="L118" s="84">
        <f>+L63/L16</f>
        <v>0.91204288650456355</v>
      </c>
      <c r="M118" s="83"/>
      <c r="N118" s="84">
        <f>+N63/N16</f>
        <v>0.9049627890209091</v>
      </c>
      <c r="O118" s="85"/>
      <c r="P118" s="142">
        <f>+P63/P16</f>
        <v>0.91284711847576971</v>
      </c>
      <c r="Q118" s="143">
        <f>+Q63/Q16</f>
        <v>0.89490474179449775</v>
      </c>
      <c r="R118" s="144">
        <f>+R63/R16</f>
        <v>0.90513457207990122</v>
      </c>
      <c r="S118" s="32"/>
      <c r="T118" s="82">
        <f>+T63/T16</f>
        <v>0.87744930266221222</v>
      </c>
      <c r="U118" s="83"/>
      <c r="V118" s="84">
        <f>+V63/V16</f>
        <v>0.96131113387746669</v>
      </c>
      <c r="W118" s="83"/>
      <c r="X118" s="84">
        <f>+X63/X16</f>
        <v>0.89487427168435485</v>
      </c>
      <c r="Y118" s="85"/>
      <c r="Z118" s="84">
        <f>+Z63/Z16</f>
        <v>0.81264147481237758</v>
      </c>
      <c r="AA118" s="83"/>
      <c r="AB118" s="84">
        <f>+AB63/AB16</f>
        <v>0.7901442563488702</v>
      </c>
      <c r="AC118" s="83"/>
      <c r="AD118" s="84">
        <f>+AD63/AD16</f>
        <v>0.80308470192834336</v>
      </c>
      <c r="AE118" s="85"/>
      <c r="AF118" s="142">
        <f>+AF63/AF16</f>
        <v>0.85141978052476186</v>
      </c>
      <c r="AG118" s="143">
        <f>+AG63/AG16</f>
        <v>0.84937023917093457</v>
      </c>
      <c r="AH118" s="144">
        <f>+AH63/AH16</f>
        <v>0.85078025720444894</v>
      </c>
      <c r="AI118" s="32"/>
      <c r="AJ118" s="82">
        <f>+AJ63/AJ16</f>
        <v>0.88928217439816792</v>
      </c>
      <c r="AK118" s="83"/>
      <c r="AL118" s="84">
        <f>+AL63/AL16</f>
        <v>0.93235143447489399</v>
      </c>
      <c r="AM118" s="83"/>
      <c r="AN118" s="84">
        <f>+AN63/AN16</f>
        <v>0.90436847903212914</v>
      </c>
      <c r="AO118" s="85"/>
      <c r="AP118" s="84">
        <f>+AP63/AP16</f>
        <v>0.85913929480341533</v>
      </c>
      <c r="AQ118" s="83"/>
      <c r="AR118" s="84">
        <f>+AR63/AR16</f>
        <v>0.95811033638787768</v>
      </c>
      <c r="AS118" s="83"/>
      <c r="AT118" s="84">
        <f>+AT63/AT16</f>
        <v>0.91477765235542319</v>
      </c>
      <c r="AU118" s="85"/>
      <c r="AV118" s="142">
        <f>+AV63/AV16</f>
        <v>0.8790792499493949</v>
      </c>
      <c r="AW118" s="143">
        <f>+AW63/AW16</f>
        <v>0.9465000338455628</v>
      </c>
      <c r="AX118" s="144">
        <f>+AX63/AX16</f>
        <v>0.90886103030546683</v>
      </c>
      <c r="AY118" s="32"/>
      <c r="AZ118" s="82">
        <f>+AZ63/AZ16</f>
        <v>0.8925804057654525</v>
      </c>
      <c r="BA118" s="83"/>
      <c r="BB118" s="84">
        <f>+BB63/BB16</f>
        <v>0.78741228869463364</v>
      </c>
      <c r="BC118" s="83"/>
      <c r="BD118" s="84">
        <f>+BD63/BD16</f>
        <v>0.86801842808258212</v>
      </c>
      <c r="BE118" s="85"/>
      <c r="BF118" s="84">
        <f>+BF63/BF16</f>
        <v>0.97765417503195684</v>
      </c>
      <c r="BG118" s="83"/>
      <c r="BH118" s="84">
        <f>+BH63/BH16</f>
        <v>0.83436731028868738</v>
      </c>
      <c r="BI118" s="83"/>
      <c r="BJ118" s="84">
        <f>+BJ63/BJ16</f>
        <v>0.90417482507757407</v>
      </c>
      <c r="BK118" s="85"/>
      <c r="BL118" s="142">
        <f>+BL63/BL16</f>
        <v>0.92829279105903484</v>
      </c>
      <c r="BM118" s="143">
        <f>+BM63/BM16</f>
        <v>0.82094848816534283</v>
      </c>
      <c r="BN118" s="144">
        <f>+BN63/BN16</f>
        <v>0.88726511367969485</v>
      </c>
      <c r="BO118" s="32"/>
      <c r="BP118" s="86">
        <f>+BP63/BP16</f>
        <v>0.75437796733893259</v>
      </c>
      <c r="BQ118" s="83"/>
      <c r="BR118" s="84">
        <f>+BR63/BR16</f>
        <v>19.546878588437828</v>
      </c>
      <c r="BS118" s="83"/>
      <c r="BT118" s="84">
        <f>+BT63/BT16</f>
        <v>0.8994614307443507</v>
      </c>
      <c r="BU118" s="85"/>
      <c r="BV118" s="84">
        <f>+BV63/BV16</f>
        <v>0.93314637464331662</v>
      </c>
      <c r="BW118" s="83"/>
      <c r="BX118" s="84">
        <f>+BX63/BX16</f>
        <v>0.92865608632953978</v>
      </c>
      <c r="BY118" s="83"/>
      <c r="BZ118" s="84">
        <f>+BZ63/BZ16</f>
        <v>0.93057150138690703</v>
      </c>
      <c r="CA118" s="85"/>
      <c r="CB118" s="142">
        <f>+CB63/CB16</f>
        <v>0.80228089811214154</v>
      </c>
      <c r="CC118" s="143">
        <f>+CC63/CC16</f>
        <v>1.2184534462102561</v>
      </c>
      <c r="CD118" s="144">
        <f>+CD63/CD16</f>
        <v>0.91376883132838138</v>
      </c>
      <c r="CE118" s="32"/>
      <c r="CF118" s="86">
        <f>+CF63/CF16</f>
        <v>0.84718066049057283</v>
      </c>
      <c r="CG118" s="83"/>
      <c r="CH118" s="84">
        <f>+CH63/CH16</f>
        <v>0.87867948529314099</v>
      </c>
      <c r="CI118" s="83"/>
      <c r="CJ118" s="84">
        <f>+CJ63/CJ16</f>
        <v>0.85333967036694325</v>
      </c>
      <c r="CK118" s="85"/>
      <c r="CL118" s="84">
        <f>+CL63/CL16</f>
        <v>0.89751999954054063</v>
      </c>
      <c r="CM118" s="83"/>
      <c r="CN118" s="84">
        <f>+CN63/CN16</f>
        <v>0.82348666778279622</v>
      </c>
      <c r="CO118" s="83"/>
      <c r="CP118" s="84">
        <f>+CP63/CP16</f>
        <v>0.86250597465724277</v>
      </c>
      <c r="CQ118" s="85"/>
      <c r="CR118" s="142">
        <f>+CR63/CR16</f>
        <v>0.86714074020864784</v>
      </c>
      <c r="CS118" s="143">
        <f>+CS63/CS16</f>
        <v>0.83959798670526919</v>
      </c>
      <c r="CT118" s="144">
        <f>+CT63/CT16</f>
        <v>0.85792937557014204</v>
      </c>
      <c r="CU118" s="32"/>
      <c r="CV118" s="86">
        <f>+CV63/CV16</f>
        <v>0.86629538542312823</v>
      </c>
      <c r="CW118" s="84"/>
      <c r="CX118" s="84">
        <f>+CX63/CX16</f>
        <v>0.96499732392760085</v>
      </c>
      <c r="CY118" s="84"/>
      <c r="CZ118" s="84">
        <f>+CZ63/CZ16</f>
        <v>0.88715775050308088</v>
      </c>
      <c r="DA118" s="85"/>
      <c r="DB118" s="87">
        <f>+DB63/DB16</f>
        <v>0.88508144883102968</v>
      </c>
      <c r="DC118" s="83"/>
      <c r="DD118" s="83">
        <f>+DD63/DD16</f>
        <v>0.8614436143851375</v>
      </c>
      <c r="DE118" s="83"/>
      <c r="DF118" s="83">
        <f>+DF63/DF16</f>
        <v>0.87307696458069595</v>
      </c>
      <c r="DG118" s="85"/>
      <c r="DH118" s="157"/>
      <c r="DI118" s="162" t="s">
        <v>93</v>
      </c>
      <c r="DJ118" s="179">
        <f>+DJ63/DJ16</f>
        <v>0.88715775050308043</v>
      </c>
      <c r="DK118" s="172">
        <f>+DK63/DK16</f>
        <v>0.87307696458069595</v>
      </c>
      <c r="DL118" s="180">
        <f>+DL63/DL16</f>
        <v>0.88023608311089152</v>
      </c>
      <c r="DM118"/>
    </row>
    <row r="119" spans="1:117" s="19" customFormat="1" ht="4.5" customHeight="1">
      <c r="A119" s="26"/>
      <c r="B119" s="50"/>
      <c r="C119" s="34"/>
      <c r="D119" s="88"/>
      <c r="E119" s="83"/>
      <c r="F119" s="83"/>
      <c r="G119" s="83"/>
      <c r="H119" s="83"/>
      <c r="I119" s="85"/>
      <c r="J119" s="250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87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75">
      <c r="A120" s="26"/>
      <c r="B120" s="50" t="s">
        <v>94</v>
      </c>
      <c r="C120" s="34"/>
      <c r="D120" s="82">
        <f>+D95/D16</f>
        <v>3.8310712210487166E-2</v>
      </c>
      <c r="E120" s="83"/>
      <c r="F120" s="84">
        <f>+F95/F16</f>
        <v>8.0229919001383543E-2</v>
      </c>
      <c r="G120" s="83"/>
      <c r="H120" s="84">
        <f>+H95/H16</f>
        <v>4.8869665867528382E-2</v>
      </c>
      <c r="I120" s="85"/>
      <c r="J120" s="249">
        <f>+J95/J16</f>
        <v>6.7200530790523447E-2</v>
      </c>
      <c r="K120" s="83"/>
      <c r="L120" s="84">
        <f>+L95/L16</f>
        <v>7.6862777550021841E-2</v>
      </c>
      <c r="M120" s="83"/>
      <c r="N120" s="84">
        <f>+N95/N16</f>
        <v>7.2989492254950702E-2</v>
      </c>
      <c r="O120" s="85"/>
      <c r="P120" s="142">
        <f>+P95/P16</f>
        <v>4.8720745540360703E-2</v>
      </c>
      <c r="Q120" s="143">
        <f>+Q95/Q16</f>
        <v>7.7824667594901017E-2</v>
      </c>
      <c r="R120" s="144">
        <f>+R95/R16</f>
        <v>6.1231092030949875E-2</v>
      </c>
      <c r="S120" s="32"/>
      <c r="T120" s="82">
        <f>+T95/T16</f>
        <v>3.2536973525246836E-2</v>
      </c>
      <c r="U120" s="83"/>
      <c r="V120" s="84">
        <f>+V95/V16</f>
        <v>4.1972085731747287E-2</v>
      </c>
      <c r="W120" s="83"/>
      <c r="X120" s="84">
        <f>+X95/X16</f>
        <v>3.4497418885624374E-2</v>
      </c>
      <c r="Y120" s="85"/>
      <c r="Z120" s="84">
        <f>+Z95/Z16</f>
        <v>8.6289863900284688E-2</v>
      </c>
      <c r="AA120" s="83"/>
      <c r="AB120" s="84">
        <f>+AB95/AB16</f>
        <v>6.1974771867177557E-2</v>
      </c>
      <c r="AC120" s="83"/>
      <c r="AD120" s="84">
        <f>+AD95/AD16</f>
        <v>7.5960862002040067E-2</v>
      </c>
      <c r="AE120" s="85"/>
      <c r="AF120" s="142">
        <f>+AF95/AF16</f>
        <v>5.4126372466543997E-2</v>
      </c>
      <c r="AG120" s="143">
        <f>+AG95/AG16</f>
        <v>5.5053580322661493E-2</v>
      </c>
      <c r="AH120" s="144">
        <f>+AH95/AH16</f>
        <v>5.4415691364968356E-2</v>
      </c>
      <c r="AI120" s="32"/>
      <c r="AJ120" s="82">
        <f>+AJ95/AJ16</f>
        <v>5.326472750174302E-2</v>
      </c>
      <c r="AK120" s="83"/>
      <c r="AL120" s="84">
        <f>+AL95/AL16</f>
        <v>4.5734757192777385E-2</v>
      </c>
      <c r="AM120" s="83"/>
      <c r="AN120" s="84">
        <f>+AN95/AN16</f>
        <v>5.0627128765118233E-2</v>
      </c>
      <c r="AO120" s="85"/>
      <c r="AP120" s="84">
        <f>+AP95/AP16</f>
        <v>4.7321440179604213E-2</v>
      </c>
      <c r="AQ120" s="83"/>
      <c r="AR120" s="84">
        <f>+AR95/AR16</f>
        <v>4.3706610488221054E-2</v>
      </c>
      <c r="AS120" s="83"/>
      <c r="AT120" s="84">
        <f>+AT95/AT16</f>
        <v>4.5289298417337802E-2</v>
      </c>
      <c r="AU120" s="85"/>
      <c r="AV120" s="142">
        <f>+AV95/AV16</f>
        <v>5.1253011556207088E-2</v>
      </c>
      <c r="AW120" s="143">
        <f>+AW95/AW16</f>
        <v>4.4620756476262131E-2</v>
      </c>
      <c r="AX120" s="144">
        <f>+AX95/AX16</f>
        <v>4.8323345767085517E-2</v>
      </c>
      <c r="AY120" s="32"/>
      <c r="AZ120" s="82">
        <f>+AZ95/AZ16</f>
        <v>5.284819075739107E-2</v>
      </c>
      <c r="BA120" s="83"/>
      <c r="BB120" s="84">
        <f>+BB95/BB16</f>
        <v>5.0825268904181736E-2</v>
      </c>
      <c r="BC120" s="83"/>
      <c r="BD120" s="84">
        <f>+BD95/BD16</f>
        <v>5.237573805217377E-2</v>
      </c>
      <c r="BE120" s="85"/>
      <c r="BF120" s="84">
        <f>+BF95/BF16</f>
        <v>7.5092062181779218E-2</v>
      </c>
      <c r="BG120" s="83"/>
      <c r="BH120" s="84">
        <f>+BH95/BH16</f>
        <v>7.6283391146672833E-2</v>
      </c>
      <c r="BI120" s="83"/>
      <c r="BJ120" s="84">
        <f>+BJ95/BJ16</f>
        <v>7.5702991020783802E-2</v>
      </c>
      <c r="BK120" s="85"/>
      <c r="BL120" s="142">
        <f>+BL95/BL16</f>
        <v>6.2185754069534353E-2</v>
      </c>
      <c r="BM120" s="143">
        <f>+BM95/BM16</f>
        <v>6.9007960269017524E-2</v>
      </c>
      <c r="BN120" s="144">
        <f>+BN95/BN16</f>
        <v>6.4793244801901642E-2</v>
      </c>
      <c r="BO120" s="32"/>
      <c r="BP120" s="86">
        <f>+BP95/BP16</f>
        <v>3.2099200907896516E-2</v>
      </c>
      <c r="BQ120" s="83"/>
      <c r="BR120" s="84">
        <f>+BR95/BR16</f>
        <v>7.9769544107912607E-2</v>
      </c>
      <c r="BS120" s="83"/>
      <c r="BT120" s="84">
        <f>+BT95/BT16</f>
        <v>3.2467229550418857E-2</v>
      </c>
      <c r="BU120" s="85"/>
      <c r="BV120" s="84">
        <f>+BV95/BV16</f>
        <v>9.1916572898455395E-2</v>
      </c>
      <c r="BW120" s="83"/>
      <c r="BX120" s="84">
        <f>+BX95/BX16</f>
        <v>8.4816561217793615E-2</v>
      </c>
      <c r="BY120" s="83"/>
      <c r="BZ120" s="84">
        <f>+BZ95/BZ16</f>
        <v>8.7845201770538645E-2</v>
      </c>
      <c r="CA120" s="85"/>
      <c r="CB120" s="142">
        <f>+CB95/CB16</f>
        <v>4.8127913546255188E-2</v>
      </c>
      <c r="CC120" s="143">
        <f>+CC95/CC16</f>
        <v>8.4738003115184687E-2</v>
      </c>
      <c r="CD120" s="144">
        <f>+CD95/CD16</f>
        <v>5.7935343756522491E-2</v>
      </c>
      <c r="CE120" s="32"/>
      <c r="CF120" s="86">
        <f>+CF95/CF16</f>
        <v>4.0907013856300703E-2</v>
      </c>
      <c r="CG120" s="83"/>
      <c r="CH120" s="84">
        <f>+CH95/CH16</f>
        <v>4.1915971905427458E-2</v>
      </c>
      <c r="CI120" s="83"/>
      <c r="CJ120" s="84">
        <f>+CJ95/CJ16</f>
        <v>4.11042968542654E-2</v>
      </c>
      <c r="CK120" s="85"/>
      <c r="CL120" s="84">
        <f>+CL95/CL16</f>
        <v>8.2814410389792523E-2</v>
      </c>
      <c r="CM120" s="83"/>
      <c r="CN120" s="84">
        <f>+CN95/CN16</f>
        <v>8.1324169507580743E-2</v>
      </c>
      <c r="CO120" s="83"/>
      <c r="CP120" s="84">
        <f>+CP95/CP16</f>
        <v>8.2109601757072687E-2</v>
      </c>
      <c r="CQ120" s="85"/>
      <c r="CR120" s="142">
        <f>+CR95/CR16</f>
        <v>5.7523739291554667E-2</v>
      </c>
      <c r="CS120" s="143">
        <f>+CS95/CS16</f>
        <v>6.9820534281690633E-2</v>
      </c>
      <c r="CT120" s="144">
        <f>+CT95/CT16</f>
        <v>6.1636264298366328E-2</v>
      </c>
      <c r="CU120" s="32"/>
      <c r="CV120" s="86">
        <f>+CV95/CV16</f>
        <v>3.9901177746358214E-2</v>
      </c>
      <c r="CW120" s="84"/>
      <c r="CX120" s="84">
        <f>+CX95/CX16</f>
        <v>5.2033376300332564E-2</v>
      </c>
      <c r="CY120" s="84"/>
      <c r="CZ120" s="84">
        <f>+CZ95/CZ16</f>
        <v>4.2465528146062033E-2</v>
      </c>
      <c r="DA120" s="85"/>
      <c r="DB120" s="87">
        <f>+DB95/DB16</f>
        <v>7.8140046464047638E-2</v>
      </c>
      <c r="DC120" s="83"/>
      <c r="DD120" s="83">
        <f>+DD95/DD16</f>
        <v>7.1656620605545562E-2</v>
      </c>
      <c r="DE120" s="83"/>
      <c r="DF120" s="83">
        <f>+DF95/DF16</f>
        <v>7.4847435891588085E-2</v>
      </c>
      <c r="DG120" s="85"/>
      <c r="DH120" s="157"/>
      <c r="DI120" s="162" t="s">
        <v>94</v>
      </c>
      <c r="DJ120" s="179">
        <f>+DJ95/DJ16</f>
        <v>4.246552814606204E-2</v>
      </c>
      <c r="DK120" s="172">
        <f>+DK95/DK16</f>
        <v>7.4847435891588085E-2</v>
      </c>
      <c r="DL120" s="180">
        <f>+DL95/DL16</f>
        <v>5.8383446092869266E-2</v>
      </c>
      <c r="DM120"/>
    </row>
    <row r="121" spans="1:117" s="19" customFormat="1" ht="5.25" customHeight="1">
      <c r="A121" s="26"/>
      <c r="B121" s="26"/>
      <c r="C121" s="34"/>
      <c r="D121" s="35"/>
      <c r="E121" s="36"/>
      <c r="F121" s="36"/>
      <c r="G121" s="36"/>
      <c r="H121" s="36"/>
      <c r="I121" s="37"/>
      <c r="J121" s="244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3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75">
      <c r="A122" s="26"/>
      <c r="B122" s="50" t="s">
        <v>99</v>
      </c>
      <c r="C122" s="34"/>
      <c r="D122" s="82">
        <f>+D73/D16</f>
        <v>3.3033059579878059E-2</v>
      </c>
      <c r="E122" s="36"/>
      <c r="F122" s="84">
        <f>+F73/F16</f>
        <v>1.5585141100216333E-3</v>
      </c>
      <c r="G122" s="36"/>
      <c r="H122" s="84">
        <f>+H73/H16</f>
        <v>2.5104992890772081E-2</v>
      </c>
      <c r="I122" s="37"/>
      <c r="J122" s="249">
        <f>+J73/J16</f>
        <v>1.0369137177092261E-2</v>
      </c>
      <c r="K122" s="36"/>
      <c r="L122" s="84">
        <f>+L73/L16</f>
        <v>5.8209451910351626E-3</v>
      </c>
      <c r="M122" s="36"/>
      <c r="N122" s="84">
        <f>+N73/N16</f>
        <v>7.6441697036401281E-3</v>
      </c>
      <c r="O122" s="37"/>
      <c r="P122" s="142">
        <f>+P73/P16</f>
        <v>2.4866438978054559E-2</v>
      </c>
      <c r="Q122" s="143">
        <f>+Q73/Q16</f>
        <v>4.6032980909549315E-3</v>
      </c>
      <c r="R122" s="144">
        <f>+R73/R16</f>
        <v>1.6156310047314996E-2</v>
      </c>
      <c r="S122" s="32"/>
      <c r="T122" s="82">
        <f>+T73/T16</f>
        <v>2.0831296901533382E-2</v>
      </c>
      <c r="U122" s="36"/>
      <c r="V122" s="84">
        <f>+V73/V16</f>
        <v>2.4354012053035227E-2</v>
      </c>
      <c r="W122" s="36"/>
      <c r="X122" s="84">
        <f>+X73/X16</f>
        <v>2.1563253281441125E-2</v>
      </c>
      <c r="Y122" s="37"/>
      <c r="Z122" s="84">
        <f>+Z73/Z16</f>
        <v>1.3714950127779665E-2</v>
      </c>
      <c r="AA122" s="36"/>
      <c r="AB122" s="84">
        <f>+AB73/AB16</f>
        <v>1.0047267379617688E-2</v>
      </c>
      <c r="AC122" s="36"/>
      <c r="AD122" s="84">
        <f>+AD73/AD16</f>
        <v>1.215692591728758E-2</v>
      </c>
      <c r="AE122" s="37"/>
      <c r="AF122" s="142">
        <f>+AF73/AF16</f>
        <v>1.7973075726239535E-2</v>
      </c>
      <c r="AG122" s="143">
        <f>+AG73/AG16</f>
        <v>1.4997588531126257E-2</v>
      </c>
      <c r="AH122" s="144">
        <f>+AH73/AH16</f>
        <v>1.7044627297026837E-2</v>
      </c>
      <c r="AI122" s="32"/>
      <c r="AJ122" s="82">
        <f>+AJ73/AJ16</f>
        <v>2.9645941280046724E-2</v>
      </c>
      <c r="AK122" s="36"/>
      <c r="AL122" s="84">
        <f>+AL73/AL16</f>
        <v>2.4242281436887166E-2</v>
      </c>
      <c r="AM122" s="36"/>
      <c r="AN122" s="84">
        <f>+AN73/AN16</f>
        <v>2.7753146781441911E-2</v>
      </c>
      <c r="AO122" s="37"/>
      <c r="AP122" s="84">
        <f>+AP73/AP16</f>
        <v>1.6417188412820995E-2</v>
      </c>
      <c r="AQ122" s="36"/>
      <c r="AR122" s="84">
        <f>+AR73/AR16</f>
        <v>7.3055632353843779E-3</v>
      </c>
      <c r="AS122" s="36"/>
      <c r="AT122" s="84">
        <f>+AT73/AT16</f>
        <v>1.129492384546814E-2</v>
      </c>
      <c r="AU122" s="37"/>
      <c r="AV122" s="142">
        <f>+AV73/AV16</f>
        <v>2.5168201665571006E-2</v>
      </c>
      <c r="AW122" s="143">
        <f>+AW73/AW16</f>
        <v>1.493944541940178E-2</v>
      </c>
      <c r="AX122" s="144">
        <f>+AX73/AX16</f>
        <v>2.0649853550420656E-2</v>
      </c>
      <c r="AY122" s="32"/>
      <c r="AZ122" s="82">
        <f>+AZ73/AZ16</f>
        <v>2.9305462093827415E-2</v>
      </c>
      <c r="BA122" s="36"/>
      <c r="BB122" s="84">
        <f>+BB73/BB16</f>
        <v>2.9305462093827415E-2</v>
      </c>
      <c r="BC122" s="36"/>
      <c r="BD122" s="84">
        <f>+BD73/BD16</f>
        <v>2.9305462093827419E-2</v>
      </c>
      <c r="BE122" s="37"/>
      <c r="BF122" s="84">
        <f>+BF73/BF16</f>
        <v>2.7015152626224902E-2</v>
      </c>
      <c r="BG122" s="36"/>
      <c r="BH122" s="84">
        <f>+BH73/BH16</f>
        <v>2.7015152626224805E-2</v>
      </c>
      <c r="BI122" s="36"/>
      <c r="BJ122" s="84">
        <f>+BJ73/BJ16</f>
        <v>2.7015152626224857E-2</v>
      </c>
      <c r="BK122" s="37"/>
      <c r="BL122" s="142">
        <f>+BL73/BL16</f>
        <v>2.8344032797185639E-2</v>
      </c>
      <c r="BM122" s="143">
        <f>+BM73/BM16</f>
        <v>2.76696780488489E-2</v>
      </c>
      <c r="BN122" s="144">
        <f>+BN73/BN16</f>
        <v>2.8086290110259943E-2</v>
      </c>
      <c r="BO122" s="32"/>
      <c r="BP122" s="86">
        <f>+BP73/BP16</f>
        <v>2.228370136520947E-2</v>
      </c>
      <c r="BQ122" s="36"/>
      <c r="BR122" s="84">
        <f>+BR73/BR16</f>
        <v>4.737158529056356E-2</v>
      </c>
      <c r="BS122" s="36"/>
      <c r="BT122" s="84">
        <f>+BT73/BT16</f>
        <v>2.2477386982828498E-2</v>
      </c>
      <c r="BU122" s="37"/>
      <c r="BV122" s="84">
        <f>+BV73/BV16</f>
        <v>2.0166483317066632E-2</v>
      </c>
      <c r="BW122" s="36"/>
      <c r="BX122" s="84">
        <f>+BX73/BX16</f>
        <v>1.6328375112870833E-2</v>
      </c>
      <c r="BY122" s="36"/>
      <c r="BZ122" s="84">
        <f>+BZ73/BZ16</f>
        <v>1.7965590750798812E-2</v>
      </c>
      <c r="CA122" s="37"/>
      <c r="CB122" s="142">
        <f>+CB73/CB16</f>
        <v>2.1716369860044306E-2</v>
      </c>
      <c r="CC122" s="143">
        <f>+CC73/CC16</f>
        <v>1.681157056027183E-2</v>
      </c>
      <c r="CD122" s="144">
        <f>+CD73/CD16</f>
        <v>2.040242943011673E-2</v>
      </c>
      <c r="CE122" s="32"/>
      <c r="CF122" s="86">
        <f>+CF73/CF16</f>
        <v>3.5281375785685382E-2</v>
      </c>
      <c r="CG122" s="36"/>
      <c r="CH122" s="84">
        <f>+CH73/CH16</f>
        <v>3.5281375785685382E-2</v>
      </c>
      <c r="CI122" s="36"/>
      <c r="CJ122" s="84">
        <f>+CJ73/CJ16</f>
        <v>3.5281375785685375E-2</v>
      </c>
      <c r="CK122" s="37"/>
      <c r="CL122" s="84">
        <f>+CL73/CL16</f>
        <v>2.5713687503606624E-2</v>
      </c>
      <c r="CM122" s="36"/>
      <c r="CN122" s="84">
        <f>+CN73/CN16</f>
        <v>2.5713687503606624E-2</v>
      </c>
      <c r="CO122" s="36"/>
      <c r="CP122" s="84">
        <f>+CP73/CP16</f>
        <v>2.5713687503606621E-2</v>
      </c>
      <c r="CQ122" s="37"/>
      <c r="CR122" s="142">
        <f>+CR73/CR16</f>
        <v>3.1487686308784998E-2</v>
      </c>
      <c r="CS122" s="143">
        <f>+CS73/CS16</f>
        <v>2.8506588540675195E-2</v>
      </c>
      <c r="CT122" s="144">
        <f>+CT73/CT16</f>
        <v>3.0490691634242863E-2</v>
      </c>
      <c r="CU122" s="32"/>
      <c r="CV122" s="86">
        <f>+CV73/CV16</f>
        <v>2.7474054163792835E-2</v>
      </c>
      <c r="CW122" s="84"/>
      <c r="CX122" s="84">
        <f>+CX73/CX16</f>
        <v>2.2397026336931546E-2</v>
      </c>
      <c r="CY122" s="84"/>
      <c r="CZ122" s="84">
        <f>+CZ73/CZ16</f>
        <v>2.640093635425499E-2</v>
      </c>
      <c r="DA122" s="74"/>
      <c r="DB122" s="87">
        <f>+DB73/DB16</f>
        <v>1.864078106186972E-2</v>
      </c>
      <c r="DC122" s="83"/>
      <c r="DD122" s="83">
        <f>+DD73/DD16</f>
        <v>1.5286437188950515E-2</v>
      </c>
      <c r="DE122" s="83"/>
      <c r="DF122" s="83">
        <f>+DF73/DF16</f>
        <v>1.6937276103120881E-2</v>
      </c>
      <c r="DG122" s="74"/>
      <c r="DH122" s="155"/>
      <c r="DI122" s="162" t="s">
        <v>99</v>
      </c>
      <c r="DJ122" s="179">
        <f>+DJ73/DJ16</f>
        <v>2.6400936354254986E-2</v>
      </c>
      <c r="DK122" s="172">
        <f>+DK73/DK16</f>
        <v>1.6937276103120881E-2</v>
      </c>
      <c r="DL122" s="180">
        <f>+DL73/DL16</f>
        <v>2.1748901380348094E-2</v>
      </c>
      <c r="DM122"/>
    </row>
    <row r="123" spans="1:117" s="19" customFormat="1" ht="16.5" thickBot="1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89"/>
      <c r="U123" s="90"/>
      <c r="V123" s="90"/>
      <c r="W123" s="90"/>
      <c r="X123" s="90"/>
      <c r="Y123" s="91"/>
      <c r="Z123" s="92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93"/>
      <c r="BQ123" s="94"/>
      <c r="BR123" s="94"/>
      <c r="BS123" s="94"/>
      <c r="BT123" s="94"/>
      <c r="BU123" s="95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</row>
    <row r="124" spans="1:117" ht="13.5" thickBot="1">
      <c r="AI124" s="15"/>
      <c r="DI124" s="166" t="s">
        <v>95</v>
      </c>
      <c r="DJ124" s="169"/>
      <c r="DK124" s="169"/>
      <c r="DL124" s="259"/>
    </row>
    <row r="125" spans="1:117" ht="13.5" thickBot="1">
      <c r="AI125" s="15"/>
      <c r="DI125" s="256"/>
      <c r="DJ125" s="257">
        <f>+DJ102</f>
        <v>89443130.867640972</v>
      </c>
      <c r="DK125" s="258">
        <f>+DK102</f>
        <v>65262404.994453907</v>
      </c>
      <c r="DL125" s="260">
        <f>+DL102</f>
        <v>154705535.86209536</v>
      </c>
    </row>
    <row r="126" spans="1:117">
      <c r="A126" s="17" t="s">
        <v>284</v>
      </c>
      <c r="C126"/>
      <c r="AI126" s="15"/>
      <c r="DI126" s="166" t="s">
        <v>95</v>
      </c>
      <c r="DJ126" s="169">
        <f>+DJ102</f>
        <v>89443130.867640972</v>
      </c>
      <c r="DK126" s="169">
        <f>+DK102</f>
        <v>65262404.994453907</v>
      </c>
      <c r="DL126" s="170">
        <f>+DL102</f>
        <v>154705535.86209536</v>
      </c>
    </row>
    <row r="127" spans="1:117" ht="15.7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I127" s="161" t="s">
        <v>125</v>
      </c>
      <c r="DJ127" s="173">
        <f>+H114</f>
        <v>7035198</v>
      </c>
      <c r="DK127" s="173">
        <f>+N114</f>
        <v>5143780</v>
      </c>
      <c r="DL127" s="174">
        <f>+DJ127+DK127</f>
        <v>12178978</v>
      </c>
    </row>
    <row r="128" spans="1:117" ht="15.7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I128" s="161" t="s">
        <v>131</v>
      </c>
      <c r="DJ128" s="173">
        <f>+X114</f>
        <v>28754794.551558495</v>
      </c>
      <c r="DK128" s="173">
        <f>+AD114</f>
        <v>55253458.216937959</v>
      </c>
      <c r="DL128" s="174">
        <f t="shared" ref="DL128:DL132" si="219">+DJ128+DK128</f>
        <v>84008252.768496454</v>
      </c>
    </row>
    <row r="129" spans="1:116" ht="15.7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I129" s="161" t="s">
        <v>203</v>
      </c>
      <c r="DJ129" s="173">
        <f>+AN114</f>
        <v>3915737.7027632892</v>
      </c>
      <c r="DK129" s="173">
        <f>+AT114</f>
        <v>4935793.0252404809</v>
      </c>
      <c r="DL129" s="174">
        <f t="shared" si="219"/>
        <v>8851530.7280037701</v>
      </c>
    </row>
    <row r="130" spans="1:116" ht="1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I130" s="161" t="s">
        <v>164</v>
      </c>
      <c r="DJ130" s="173">
        <f>+BD114</f>
        <v>16815085.873943388</v>
      </c>
      <c r="DK130" s="173">
        <f>+BJ114</f>
        <v>-2777475.8461745977</v>
      </c>
      <c r="DL130" s="174">
        <f t="shared" si="219"/>
        <v>14037610.027768791</v>
      </c>
    </row>
    <row r="131" spans="1:116" ht="1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I131" s="161" t="s">
        <v>166</v>
      </c>
      <c r="DJ131" s="173">
        <f>+BT114</f>
        <v>10185240.54688552</v>
      </c>
      <c r="DK131" s="173">
        <f>+BZ114</f>
        <v>-6920485.4665510356</v>
      </c>
      <c r="DL131" s="174">
        <f t="shared" si="219"/>
        <v>3264755.0803344846</v>
      </c>
    </row>
    <row r="132" spans="1:116" ht="1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I132" s="161" t="s">
        <v>165</v>
      </c>
      <c r="DJ132" s="173">
        <f>+CJ114</f>
        <v>22737074.19249016</v>
      </c>
      <c r="DK132" s="173">
        <f>+CP114</f>
        <v>9627335.0650013685</v>
      </c>
      <c r="DL132" s="174">
        <f t="shared" si="219"/>
        <v>32364409.257491529</v>
      </c>
    </row>
    <row r="133" spans="1:116" ht="4.9000000000000004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I133" s="148"/>
      <c r="DJ133" s="219"/>
      <c r="DK133" s="219"/>
      <c r="DL133" s="220"/>
    </row>
    <row r="134" spans="1:116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I134" s="167" t="s">
        <v>97</v>
      </c>
      <c r="DJ134" s="171">
        <f>+DJ126/DJ16</f>
        <v>4.3967632530627992E-2</v>
      </c>
      <c r="DK134" s="171">
        <f>+DK126/DK16</f>
        <v>3.3181650844553372E-2</v>
      </c>
      <c r="DL134" s="181">
        <f>+DL126/DL16</f>
        <v>3.8665586313835265E-2</v>
      </c>
    </row>
    <row r="135" spans="1:116" ht="16.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I135" s="161" t="s">
        <v>125</v>
      </c>
      <c r="DJ135" s="189">
        <f>+H116</f>
        <v>2.0710176261454157E-2</v>
      </c>
      <c r="DK135" s="189">
        <f>+N116</f>
        <v>1.4403549020500115E-2</v>
      </c>
      <c r="DL135" s="190">
        <f>+R116</f>
        <v>1.747802584183385E-2</v>
      </c>
    </row>
    <row r="136" spans="1:116" ht="16.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I136" s="161" t="s">
        <v>131</v>
      </c>
      <c r="DJ136" s="189">
        <f>+X116</f>
        <v>4.9062625573349644E-2</v>
      </c>
      <c r="DK136" s="189">
        <f>+AD116</f>
        <v>0.10197606519966762</v>
      </c>
      <c r="DL136" s="190">
        <f>+AH116</f>
        <v>7.4481264959789129E-2</v>
      </c>
    </row>
    <row r="137" spans="1:116" ht="16.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I137" s="161" t="s">
        <v>203</v>
      </c>
      <c r="DJ137" s="189">
        <f>+AN116</f>
        <v>1.7251245421310627E-2</v>
      </c>
      <c r="DK137" s="189">
        <f>+AT116</f>
        <v>2.8638125381770754E-2</v>
      </c>
      <c r="DL137" s="190">
        <f>+AX116</f>
        <v>2.2165770377027119E-2</v>
      </c>
    </row>
    <row r="138" spans="1:116" ht="16.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I138" s="161" t="s">
        <v>164</v>
      </c>
      <c r="DJ138" s="189">
        <f>+BD116</f>
        <v>5.0255063245221589E-2</v>
      </c>
      <c r="DK138" s="189">
        <f>+BJ116</f>
        <v>-7.2930848889877073E-3</v>
      </c>
      <c r="DL138" s="190">
        <f>+BN116</f>
        <v>1.9621172540110234E-2</v>
      </c>
    </row>
    <row r="139" spans="1:116" ht="16.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I139" s="161" t="s">
        <v>166</v>
      </c>
      <c r="DJ139" s="189">
        <f>+BT116</f>
        <v>4.5593952722402048E-2</v>
      </c>
      <c r="DK139" s="189">
        <f>+BZ116</f>
        <v>-3.6382293908244434E-2</v>
      </c>
      <c r="DL139" s="190">
        <f>+CD116</f>
        <v>7.893395484979384E-3</v>
      </c>
    </row>
    <row r="140" spans="1:116" ht="16.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I140" s="161" t="s">
        <v>165</v>
      </c>
      <c r="DJ140" s="189">
        <f>+CJ116</f>
        <v>7.0274656993105922E-2</v>
      </c>
      <c r="DK140" s="189">
        <f>+CP116</f>
        <v>2.9670736082077934E-2</v>
      </c>
      <c r="DL140" s="190">
        <f>+CT116</f>
        <v>4.9943668497248753E-2</v>
      </c>
    </row>
    <row r="141" spans="1:116" ht="4.9000000000000004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I141" s="148"/>
      <c r="DJ141" s="219"/>
      <c r="DK141" s="219"/>
      <c r="DL141" s="220"/>
    </row>
    <row r="142" spans="1:116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I142" s="167" t="s">
        <v>167</v>
      </c>
      <c r="DJ142" s="191">
        <f>+DJ63/DJ16</f>
        <v>0.88715775050308043</v>
      </c>
      <c r="DK142" s="191">
        <f t="shared" ref="DK142:DL142" si="220">+DK63/DK16</f>
        <v>0.87307696458069595</v>
      </c>
      <c r="DL142" s="192">
        <f t="shared" si="220"/>
        <v>0.88023608311089152</v>
      </c>
    </row>
    <row r="143" spans="1:116" ht="1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I143" s="161" t="s">
        <v>125</v>
      </c>
      <c r="DJ143" s="189">
        <f>+H118</f>
        <v>0.90531516498024533</v>
      </c>
      <c r="DK143" s="189">
        <f>+N118</f>
        <v>0.9049627890209091</v>
      </c>
      <c r="DL143" s="190">
        <f>+R118</f>
        <v>0.90513457207990122</v>
      </c>
    </row>
    <row r="144" spans="1:116" ht="1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I144" s="161" t="s">
        <v>131</v>
      </c>
      <c r="DJ144" s="189">
        <f>+X118</f>
        <v>0.89487427168435485</v>
      </c>
      <c r="DK144" s="189">
        <f>+AD118</f>
        <v>0.80308470192834336</v>
      </c>
      <c r="DL144" s="190">
        <f>+AH118</f>
        <v>0.85078025720444894</v>
      </c>
    </row>
    <row r="145" spans="1:116" ht="1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I145" s="161" t="s">
        <v>203</v>
      </c>
      <c r="DJ145" s="189">
        <f>+AN118</f>
        <v>0.90436847903212914</v>
      </c>
      <c r="DK145" s="189">
        <f>+AT118</f>
        <v>0.91477765235542319</v>
      </c>
      <c r="DL145" s="190">
        <f>+AX118</f>
        <v>0.90886103030546683</v>
      </c>
    </row>
    <row r="146" spans="1:116" ht="1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I146" s="161" t="s">
        <v>164</v>
      </c>
      <c r="DJ146" s="189">
        <f>+BD118</f>
        <v>0.86801842808258212</v>
      </c>
      <c r="DK146" s="189">
        <f>+BJ118</f>
        <v>0.90417482507757407</v>
      </c>
      <c r="DL146" s="190">
        <f>+BN118</f>
        <v>0.88726511367969485</v>
      </c>
    </row>
    <row r="147" spans="1:116" ht="1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I147" s="161" t="s">
        <v>166</v>
      </c>
      <c r="DJ147" s="189">
        <f>+BT118</f>
        <v>0.8994614307443507</v>
      </c>
      <c r="DK147" s="189">
        <f>+BZ118</f>
        <v>0.93057150138690703</v>
      </c>
      <c r="DL147" s="190">
        <f>+CD118</f>
        <v>0.91376883132838138</v>
      </c>
    </row>
    <row r="148" spans="1:116" ht="1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I148" s="161" t="s">
        <v>165</v>
      </c>
      <c r="DJ148" s="189">
        <f>+CJ118</f>
        <v>0.85333967036694325</v>
      </c>
      <c r="DK148" s="189">
        <f>+CP118</f>
        <v>0.86250597465724277</v>
      </c>
      <c r="DL148" s="190">
        <f>+CT118</f>
        <v>0.85792937557014204</v>
      </c>
    </row>
    <row r="149" spans="1:116" ht="18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I149" s="148"/>
      <c r="DJ149" s="219"/>
      <c r="DK149" s="219"/>
      <c r="DL149" s="220"/>
    </row>
    <row r="150" spans="1:116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I150" s="167" t="s">
        <v>94</v>
      </c>
      <c r="DJ150" s="191">
        <f>+DJ95/DJ16</f>
        <v>4.246552814606204E-2</v>
      </c>
      <c r="DK150" s="191">
        <f t="shared" ref="DK150:DL150" si="221">+DK95/DK16</f>
        <v>7.4847435891588085E-2</v>
      </c>
      <c r="DL150" s="192">
        <f t="shared" si="221"/>
        <v>5.8383446092869266E-2</v>
      </c>
    </row>
    <row r="151" spans="1:116" ht="15.7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I151" s="161" t="s">
        <v>125</v>
      </c>
      <c r="DJ151" s="189">
        <f>+H120</f>
        <v>4.8869665867528382E-2</v>
      </c>
      <c r="DK151" s="189">
        <f>+N120</f>
        <v>7.2989492254950702E-2</v>
      </c>
      <c r="DL151" s="190">
        <f>+R120</f>
        <v>6.1231092030949875E-2</v>
      </c>
    </row>
    <row r="152" spans="1:116" ht="15.7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I152" s="161" t="s">
        <v>131</v>
      </c>
      <c r="DJ152" s="189">
        <f>+X120</f>
        <v>3.4497418885624374E-2</v>
      </c>
      <c r="DK152" s="189">
        <f>+AD120</f>
        <v>7.5960862002040067E-2</v>
      </c>
      <c r="DL152" s="190">
        <f>+AH120</f>
        <v>5.4415691364968356E-2</v>
      </c>
    </row>
    <row r="153" spans="1:116" ht="15.7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I153" s="161" t="s">
        <v>203</v>
      </c>
      <c r="DJ153" s="189">
        <f>+AN120</f>
        <v>5.0627128765118233E-2</v>
      </c>
      <c r="DK153" s="189">
        <f>+AT120</f>
        <v>4.5289298417337802E-2</v>
      </c>
      <c r="DL153" s="190">
        <f>+AX120</f>
        <v>4.8323345767085517E-2</v>
      </c>
    </row>
    <row r="154" spans="1:116" ht="15.7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I154" s="161" t="s">
        <v>164</v>
      </c>
      <c r="DJ154" s="189">
        <f>+BD120</f>
        <v>5.237573805217377E-2</v>
      </c>
      <c r="DK154" s="189">
        <f>+BJ120</f>
        <v>7.5702991020783802E-2</v>
      </c>
      <c r="DL154" s="190">
        <f>+BN120</f>
        <v>6.4793244801901642E-2</v>
      </c>
    </row>
    <row r="155" spans="1:116" ht="15.7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I155" s="161" t="s">
        <v>166</v>
      </c>
      <c r="DJ155" s="189">
        <f>+BT120</f>
        <v>3.2467229550418857E-2</v>
      </c>
      <c r="DK155" s="189">
        <f>+BZ120</f>
        <v>8.7845201770538645E-2</v>
      </c>
      <c r="DL155" s="190">
        <f>+CD120</f>
        <v>5.7935343756522491E-2</v>
      </c>
    </row>
    <row r="156" spans="1:116" ht="15.7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I156" s="161" t="s">
        <v>165</v>
      </c>
      <c r="DJ156" s="189">
        <f>+CJ120</f>
        <v>4.11042968542654E-2</v>
      </c>
      <c r="DK156" s="189">
        <f>+CP120</f>
        <v>8.2109601757072687E-2</v>
      </c>
      <c r="DL156" s="190">
        <f>+CT120</f>
        <v>6.1636264298366328E-2</v>
      </c>
    </row>
    <row r="157" spans="1:116" ht="1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I157" s="148"/>
      <c r="DJ157" s="219"/>
      <c r="DK157" s="219"/>
      <c r="DL157" s="220"/>
    </row>
    <row r="158" spans="1:116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I158" s="167" t="s">
        <v>168</v>
      </c>
      <c r="DJ158" s="191">
        <f>+DJ73/DJ16</f>
        <v>2.6400936354254986E-2</v>
      </c>
      <c r="DK158" s="191">
        <f>+DK73/DK16</f>
        <v>1.6937276103120881E-2</v>
      </c>
      <c r="DL158" s="192">
        <f>+DL73/DL16</f>
        <v>2.1748901380348094E-2</v>
      </c>
    </row>
    <row r="159" spans="1:116" ht="15.7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I159" s="161" t="s">
        <v>125</v>
      </c>
      <c r="DJ159" s="189">
        <f>+H122</f>
        <v>2.5104992890772081E-2</v>
      </c>
      <c r="DK159" s="189">
        <f>+N122</f>
        <v>7.6441697036401281E-3</v>
      </c>
      <c r="DL159" s="190">
        <f>+R122</f>
        <v>1.6156310047314996E-2</v>
      </c>
    </row>
    <row r="160" spans="1:116" ht="15.7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I160" s="161" t="s">
        <v>131</v>
      </c>
      <c r="DJ160" s="189">
        <f>+X122</f>
        <v>2.1563253281441125E-2</v>
      </c>
      <c r="DK160" s="189">
        <f>+AD122</f>
        <v>1.215692591728758E-2</v>
      </c>
      <c r="DL160" s="190">
        <f>+AH122</f>
        <v>1.7044627297026837E-2</v>
      </c>
    </row>
    <row r="161" spans="1:116" ht="15.7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I161" s="161" t="s">
        <v>203</v>
      </c>
      <c r="DJ161" s="189">
        <f>+AN122</f>
        <v>2.7753146781441911E-2</v>
      </c>
      <c r="DK161" s="189">
        <f>+AT122</f>
        <v>1.129492384546814E-2</v>
      </c>
      <c r="DL161" s="190">
        <f>+AX122</f>
        <v>2.0649853550420656E-2</v>
      </c>
    </row>
    <row r="162" spans="1:116" ht="15.7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I162" s="161" t="s">
        <v>164</v>
      </c>
      <c r="DJ162" s="189">
        <f>+BD122</f>
        <v>2.9305462093827419E-2</v>
      </c>
      <c r="DK162" s="189">
        <f>+BJ122</f>
        <v>2.7015152626224857E-2</v>
      </c>
      <c r="DL162" s="190">
        <f>+BN122</f>
        <v>2.8086290110259943E-2</v>
      </c>
    </row>
    <row r="163" spans="1:116" ht="15.7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I163" s="161" t="s">
        <v>166</v>
      </c>
      <c r="DJ163" s="189">
        <f>+BT122</f>
        <v>2.2477386982828498E-2</v>
      </c>
      <c r="DK163" s="189">
        <f>+BZ122</f>
        <v>1.7965590750798812E-2</v>
      </c>
      <c r="DL163" s="190">
        <f>+CD122</f>
        <v>2.040242943011673E-2</v>
      </c>
    </row>
    <row r="164" spans="1:116" ht="15.75" customHeight="1" thickBo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I164" s="165" t="s">
        <v>165</v>
      </c>
      <c r="DJ164" s="196">
        <f>+CJ122</f>
        <v>3.5281375785685375E-2</v>
      </c>
      <c r="DK164" s="196">
        <f>+CP122</f>
        <v>2.5713687503606621E-2</v>
      </c>
      <c r="DL164" s="197">
        <f>+CT122</f>
        <v>3.0490691634242863E-2</v>
      </c>
    </row>
    <row r="165" spans="1:116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</row>
    <row r="166" spans="1:116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</row>
    <row r="167" spans="1:116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</row>
    <row r="168" spans="1:116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</row>
    <row r="169" spans="1:116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</row>
    <row r="170" spans="1:116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</row>
    <row r="171" spans="1:116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</row>
    <row r="172" spans="1:116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</row>
    <row r="173" spans="1:116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</row>
    <row r="174" spans="1:116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</row>
    <row r="175" spans="1:116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</row>
    <row r="176" spans="1:116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</row>
    <row r="177" spans="1:11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</row>
    <row r="178" spans="1:11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</row>
    <row r="179" spans="1:11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</row>
    <row r="180" spans="1:11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</row>
    <row r="181" spans="1:11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</row>
    <row r="182" spans="1:11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</row>
    <row r="183" spans="1:11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</row>
    <row r="184" spans="1:11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</row>
    <row r="185" spans="1:11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</row>
    <row r="186" spans="1:11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</row>
    <row r="187" spans="1:11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</row>
    <row r="188" spans="1:11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</row>
    <row r="189" spans="1:11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</row>
    <row r="190" spans="1:11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</row>
    <row r="191" spans="1:11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</row>
    <row r="192" spans="1:11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</row>
    <row r="193" spans="1:11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</row>
    <row r="194" spans="1:11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</row>
    <row r="195" spans="1:11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</row>
    <row r="196" spans="1:11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</row>
    <row r="197" spans="1:11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</row>
    <row r="198" spans="1:11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</row>
  </sheetData>
  <mergeCells count="28"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  <mergeCell ref="CF2:CT2"/>
    <mergeCell ref="D2:R2"/>
    <mergeCell ref="T2:AH2"/>
    <mergeCell ref="AJ2:AX2"/>
    <mergeCell ref="AZ2:BN2"/>
    <mergeCell ref="BP2:CD2"/>
    <mergeCell ref="BV3:CA3"/>
    <mergeCell ref="CF3:CK3"/>
    <mergeCell ref="CL3:CQ3"/>
    <mergeCell ref="CR3:CT3"/>
    <mergeCell ref="CV3:DA3"/>
    <mergeCell ref="CB3:CD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O126"/>
  <sheetViews>
    <sheetView zoomScale="90" zoomScaleNormal="90" workbookViewId="0">
      <pane xSplit="3" ySplit="5" topLeftCell="D95" activePane="bottomRight" state="frozen"/>
      <selection activeCell="B21" sqref="B21"/>
      <selection pane="topRight" activeCell="B21" sqref="B21"/>
      <selection pane="bottomLeft" activeCell="B21" sqref="B21"/>
      <selection pane="bottomRight" activeCell="A126" sqref="A126:B126"/>
    </sheetView>
  </sheetViews>
  <sheetFormatPr defaultColWidth="9.140625" defaultRowHeight="12.75"/>
  <cols>
    <col min="1" max="1" width="3.28515625" style="1" customWidth="1"/>
    <col min="2" max="2" width="63.28515625" style="1" customWidth="1"/>
    <col min="3" max="3" width="0.140625" style="1" customWidth="1"/>
    <col min="4" max="4" width="16.28515625" style="1" bestFit="1" customWidth="1"/>
    <col min="5" max="5" width="10.42578125" style="1" customWidth="1"/>
    <col min="6" max="6" width="13.8554687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bestFit="1" customWidth="1"/>
    <col min="11" max="11" width="8.42578125" style="1" bestFit="1" customWidth="1"/>
    <col min="12" max="12" width="14.5703125" style="1" bestFit="1" customWidth="1"/>
    <col min="13" max="13" width="8.42578125" style="1" bestFit="1" customWidth="1"/>
    <col min="14" max="14" width="15.7109375" style="1" bestFit="1" customWidth="1"/>
    <col min="15" max="15" width="10.7109375" style="1" customWidth="1"/>
    <col min="16" max="16" width="15.42578125" style="1" customWidth="1"/>
    <col min="17" max="17" width="14.140625" style="1" customWidth="1"/>
    <col min="18" max="18" width="16.140625" style="1" customWidth="1"/>
    <col min="19" max="19" width="2.140625" style="1" customWidth="1"/>
    <col min="20" max="20" width="17.85546875" style="1" bestFit="1" customWidth="1"/>
    <col min="21" max="21" width="13" style="1" customWidth="1"/>
    <col min="22" max="25" width="15" style="1" customWidth="1"/>
    <col min="26" max="26" width="17.855468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4" width="15" style="1" customWidth="1"/>
    <col min="35" max="35" width="2.28515625" style="1" customWidth="1"/>
    <col min="36" max="36" width="16.28515625" style="1" bestFit="1" customWidth="1"/>
    <col min="37" max="39" width="15" style="1" customWidth="1"/>
    <col min="40" max="40" width="15.7109375" style="1" bestFit="1" customWidth="1"/>
    <col min="41" max="41" width="15" style="1" customWidth="1"/>
    <col min="42" max="42" width="16.28515625" style="1" bestFit="1" customWidth="1"/>
    <col min="43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7.140625" style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6" width="13.5703125" style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73" width="15.28515625" style="1" customWidth="1"/>
    <col min="74" max="74" width="16.28515625" style="1" bestFit="1" customWidth="1"/>
    <col min="75" max="82" width="15.28515625" style="1" customWidth="1"/>
    <col min="83" max="83" width="1.7109375" style="1" customWidth="1"/>
    <col min="84" max="84" width="19.140625" style="1" customWidth="1"/>
    <col min="85" max="85" width="14.7109375" style="1" customWidth="1"/>
    <col min="86" max="86" width="19.140625" style="1" customWidth="1"/>
    <col min="87" max="87" width="14" style="1" customWidth="1"/>
    <col min="88" max="88" width="19.140625" style="1" customWidth="1"/>
    <col min="89" max="89" width="13.5703125" style="1" customWidth="1"/>
    <col min="90" max="90" width="16.28515625" style="1" bestFit="1" customWidth="1"/>
    <col min="91" max="91" width="13.5703125" style="1" customWidth="1"/>
    <col min="92" max="92" width="16.140625" style="1" customWidth="1"/>
    <col min="93" max="93" width="13.5703125" style="1" customWidth="1"/>
    <col min="94" max="94" width="17.140625" style="1" customWidth="1"/>
    <col min="95" max="98" width="13.5703125" style="1" customWidth="1"/>
    <col min="99" max="99" width="2.140625" style="1" customWidth="1"/>
    <col min="100" max="103" width="18.5703125" style="1" customWidth="1"/>
    <col min="104" max="104" width="15.140625" style="1" customWidth="1"/>
    <col min="105" max="111" width="18.28515625" style="1" customWidth="1"/>
    <col min="112" max="112" width="4.42578125" style="1" customWidth="1"/>
    <col min="113" max="113" width="41.7109375" customWidth="1"/>
    <col min="114" max="115" width="16" style="1" customWidth="1"/>
    <col min="116" max="116" width="17.42578125" style="1" customWidth="1"/>
    <col min="117" max="117" width="7.85546875" customWidth="1"/>
    <col min="118" max="118" width="13.140625" style="1" customWidth="1"/>
    <col min="119" max="119" width="14" style="1" customWidth="1"/>
    <col min="120" max="16384" width="9.140625" style="1"/>
  </cols>
  <sheetData>
    <row r="1" spans="1:119" ht="19.5" thickBot="1">
      <c r="A1" s="21" t="s">
        <v>268</v>
      </c>
      <c r="B1" s="22"/>
      <c r="C1" s="360" t="s">
        <v>261</v>
      </c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2"/>
      <c r="DG1" s="200"/>
    </row>
    <row r="2" spans="1:119" s="20" customFormat="1" ht="18" customHeight="1" thickBot="1">
      <c r="A2" s="23" t="s">
        <v>14</v>
      </c>
      <c r="B2" s="22"/>
      <c r="D2" s="363" t="s">
        <v>150</v>
      </c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5"/>
      <c r="S2" s="185"/>
      <c r="T2" s="366" t="s">
        <v>151</v>
      </c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5"/>
      <c r="AI2" s="186"/>
      <c r="AJ2" s="366" t="s">
        <v>196</v>
      </c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5"/>
      <c r="AY2" s="186"/>
      <c r="AZ2" s="366" t="s">
        <v>155</v>
      </c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O2" s="186"/>
      <c r="BP2" s="366" t="s">
        <v>156</v>
      </c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5"/>
      <c r="CE2" s="186"/>
      <c r="CF2" s="366" t="s">
        <v>157</v>
      </c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7"/>
      <c r="DI2"/>
      <c r="DM2"/>
    </row>
    <row r="3" spans="1:119" s="19" customFormat="1" ht="16.5" thickBot="1">
      <c r="A3" s="18" t="s">
        <v>18</v>
      </c>
      <c r="B3" s="24"/>
      <c r="C3" s="109"/>
      <c r="D3" s="371" t="s">
        <v>130</v>
      </c>
      <c r="E3" s="372"/>
      <c r="F3" s="372"/>
      <c r="G3" s="372"/>
      <c r="H3" s="372"/>
      <c r="I3" s="373"/>
      <c r="J3" s="372" t="s">
        <v>129</v>
      </c>
      <c r="K3" s="372"/>
      <c r="L3" s="372"/>
      <c r="M3" s="372"/>
      <c r="N3" s="372"/>
      <c r="O3" s="373"/>
      <c r="P3" s="368" t="s">
        <v>180</v>
      </c>
      <c r="Q3" s="369"/>
      <c r="R3" s="370"/>
      <c r="S3" s="187"/>
      <c r="T3" s="374" t="s">
        <v>128</v>
      </c>
      <c r="U3" s="372"/>
      <c r="V3" s="372"/>
      <c r="W3" s="372"/>
      <c r="X3" s="372"/>
      <c r="Y3" s="373"/>
      <c r="Z3" s="374" t="s">
        <v>127</v>
      </c>
      <c r="AA3" s="372"/>
      <c r="AB3" s="372"/>
      <c r="AC3" s="372"/>
      <c r="AD3" s="372"/>
      <c r="AE3" s="373"/>
      <c r="AF3" s="368" t="s">
        <v>181</v>
      </c>
      <c r="AG3" s="369"/>
      <c r="AH3" s="370"/>
      <c r="AI3" s="188"/>
      <c r="AJ3" s="371" t="s">
        <v>197</v>
      </c>
      <c r="AK3" s="372"/>
      <c r="AL3" s="372"/>
      <c r="AM3" s="372"/>
      <c r="AN3" s="372"/>
      <c r="AO3" s="373"/>
      <c r="AP3" s="372" t="s">
        <v>198</v>
      </c>
      <c r="AQ3" s="372"/>
      <c r="AR3" s="372"/>
      <c r="AS3" s="372"/>
      <c r="AT3" s="372"/>
      <c r="AU3" s="373"/>
      <c r="AV3" s="368" t="s">
        <v>252</v>
      </c>
      <c r="AW3" s="369"/>
      <c r="AX3" s="370"/>
      <c r="AY3" s="188"/>
      <c r="AZ3" s="371" t="s">
        <v>137</v>
      </c>
      <c r="BA3" s="372"/>
      <c r="BB3" s="372"/>
      <c r="BC3" s="372"/>
      <c r="BD3" s="372"/>
      <c r="BE3" s="373"/>
      <c r="BF3" s="372" t="s">
        <v>138</v>
      </c>
      <c r="BG3" s="372"/>
      <c r="BH3" s="372"/>
      <c r="BI3" s="372"/>
      <c r="BJ3" s="372"/>
      <c r="BK3" s="373"/>
      <c r="BL3" s="368" t="s">
        <v>182</v>
      </c>
      <c r="BM3" s="369"/>
      <c r="BN3" s="370"/>
      <c r="BO3" s="188"/>
      <c r="BP3" s="371" t="s">
        <v>135</v>
      </c>
      <c r="BQ3" s="372"/>
      <c r="BR3" s="372"/>
      <c r="BS3" s="372"/>
      <c r="BT3" s="372"/>
      <c r="BU3" s="373"/>
      <c r="BV3" s="372" t="s">
        <v>136</v>
      </c>
      <c r="BW3" s="372"/>
      <c r="BX3" s="372"/>
      <c r="BY3" s="372"/>
      <c r="BZ3" s="372"/>
      <c r="CA3" s="373"/>
      <c r="CB3" s="368" t="s">
        <v>183</v>
      </c>
      <c r="CC3" s="369"/>
      <c r="CD3" s="370"/>
      <c r="CE3" s="188"/>
      <c r="CF3" s="371" t="s">
        <v>139</v>
      </c>
      <c r="CG3" s="372"/>
      <c r="CH3" s="372"/>
      <c r="CI3" s="372"/>
      <c r="CJ3" s="372"/>
      <c r="CK3" s="373"/>
      <c r="CL3" s="372" t="s">
        <v>140</v>
      </c>
      <c r="CM3" s="372"/>
      <c r="CN3" s="372"/>
      <c r="CO3" s="372"/>
      <c r="CP3" s="372"/>
      <c r="CQ3" s="373"/>
      <c r="CR3" s="368" t="s">
        <v>184</v>
      </c>
      <c r="CS3" s="369"/>
      <c r="CT3" s="385"/>
      <c r="CV3" s="375" t="s">
        <v>141</v>
      </c>
      <c r="CW3" s="376"/>
      <c r="CX3" s="376"/>
      <c r="CY3" s="376"/>
      <c r="CZ3" s="376"/>
      <c r="DA3" s="377"/>
      <c r="DB3" s="378" t="s">
        <v>142</v>
      </c>
      <c r="DC3" s="376"/>
      <c r="DD3" s="376"/>
      <c r="DE3" s="376"/>
      <c r="DF3" s="376"/>
      <c r="DG3" s="377"/>
      <c r="DH3" s="158"/>
      <c r="DI3" s="379" t="s">
        <v>269</v>
      </c>
      <c r="DJ3" s="380"/>
      <c r="DK3" s="380"/>
      <c r="DL3" s="381"/>
      <c r="DM3"/>
    </row>
    <row r="4" spans="1:119" s="12" customFormat="1" ht="13.5" customHeight="1" thickBot="1">
      <c r="D4" s="232">
        <v>1044</v>
      </c>
      <c r="E4" s="233"/>
      <c r="F4" s="233"/>
      <c r="G4" s="233"/>
      <c r="H4" s="233"/>
      <c r="I4" s="234"/>
      <c r="J4" s="12">
        <v>1044</v>
      </c>
      <c r="O4" s="14"/>
      <c r="P4" s="13"/>
      <c r="Q4" s="182"/>
      <c r="R4" s="183"/>
      <c r="S4" s="15"/>
      <c r="T4" s="232">
        <v>1045</v>
      </c>
      <c r="U4" s="233"/>
      <c r="V4" s="233"/>
      <c r="W4" s="233"/>
      <c r="X4" s="233"/>
      <c r="Y4" s="234"/>
      <c r="AE4" s="184"/>
      <c r="AF4" s="13"/>
      <c r="AG4" s="182"/>
      <c r="AH4" s="183"/>
      <c r="AI4" s="15"/>
      <c r="AJ4" s="13">
        <v>1046</v>
      </c>
      <c r="AO4" s="14"/>
      <c r="AU4" s="14"/>
      <c r="AV4" s="13"/>
      <c r="AW4" s="182"/>
      <c r="AX4" s="183"/>
      <c r="AY4" s="15"/>
      <c r="AZ4" s="13">
        <v>1047</v>
      </c>
      <c r="BE4" s="14"/>
      <c r="BK4" s="14"/>
      <c r="BL4" s="13"/>
      <c r="BM4" s="182"/>
      <c r="BN4" s="183"/>
      <c r="BO4" s="15"/>
      <c r="BP4" s="13">
        <v>1048</v>
      </c>
      <c r="BU4" s="14"/>
      <c r="CA4" s="14"/>
      <c r="CB4" s="13"/>
      <c r="CC4" s="182"/>
      <c r="CD4" s="183"/>
      <c r="CE4" s="15"/>
      <c r="CF4" s="232">
        <v>1049</v>
      </c>
      <c r="CG4" s="233"/>
      <c r="CH4" s="233"/>
      <c r="CI4" s="233"/>
      <c r="CJ4" s="233"/>
      <c r="CK4" s="234"/>
      <c r="CQ4" s="14"/>
      <c r="CR4" s="13"/>
      <c r="CS4" s="182"/>
      <c r="CT4" s="183"/>
      <c r="CU4" s="17"/>
      <c r="CV4" s="149"/>
      <c r="DA4" s="14"/>
      <c r="DB4" s="13"/>
      <c r="DG4" s="14"/>
      <c r="DI4" s="382"/>
      <c r="DJ4" s="383"/>
      <c r="DK4" s="383"/>
      <c r="DL4" s="384"/>
      <c r="DM4"/>
    </row>
    <row r="5" spans="1:119" s="19" customFormat="1" ht="48" customHeight="1" thickBot="1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242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4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242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4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242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242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4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242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3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31"/>
      <c r="AK6" s="29"/>
      <c r="AL6" s="29"/>
      <c r="AM6" s="29"/>
      <c r="AN6" s="29"/>
      <c r="AO6" s="30"/>
      <c r="AP6" s="243"/>
      <c r="AQ6" s="29"/>
      <c r="AR6" s="29"/>
      <c r="AS6" s="29"/>
      <c r="AT6" s="29"/>
      <c r="AU6" s="30"/>
      <c r="AV6" s="113"/>
      <c r="AW6" s="114"/>
      <c r="AX6" s="115"/>
      <c r="AY6" s="32"/>
      <c r="AZ6" s="31"/>
      <c r="BA6" s="29"/>
      <c r="BB6" s="29"/>
      <c r="BC6" s="29"/>
      <c r="BD6" s="29"/>
      <c r="BE6" s="30"/>
      <c r="BF6" s="243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243"/>
      <c r="BW6" s="29"/>
      <c r="BX6" s="29"/>
      <c r="BY6" s="29"/>
      <c r="BZ6" s="29"/>
      <c r="CA6" s="30"/>
      <c r="CB6" s="113"/>
      <c r="CC6" s="114"/>
      <c r="CD6" s="115"/>
      <c r="CE6" s="32"/>
      <c r="CF6" s="31"/>
      <c r="CG6" s="29"/>
      <c r="CH6" s="29"/>
      <c r="CI6" s="29"/>
      <c r="CJ6" s="29"/>
      <c r="CK6" s="30"/>
      <c r="CL6" s="243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15" customHeight="1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4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8"/>
      <c r="AK7" s="36"/>
      <c r="AL7" s="36"/>
      <c r="AM7" s="36"/>
      <c r="AN7" s="36"/>
      <c r="AO7" s="37"/>
      <c r="AP7" s="244"/>
      <c r="AQ7" s="36"/>
      <c r="AR7" s="36"/>
      <c r="AS7" s="36"/>
      <c r="AT7" s="36"/>
      <c r="AU7" s="37"/>
      <c r="AV7" s="116"/>
      <c r="AW7" s="117"/>
      <c r="AX7" s="118"/>
      <c r="AY7" s="32"/>
      <c r="AZ7" s="38"/>
      <c r="BA7" s="36"/>
      <c r="BB7" s="36"/>
      <c r="BC7" s="36"/>
      <c r="BD7" s="36"/>
      <c r="BE7" s="37"/>
      <c r="BF7" s="244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244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244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15" customHeight="1">
      <c r="A8" s="26"/>
      <c r="B8" s="26" t="s">
        <v>15</v>
      </c>
      <c r="C8" s="34"/>
      <c r="D8" s="38">
        <v>259411925</v>
      </c>
      <c r="E8" s="36"/>
      <c r="F8" s="36">
        <v>79778714</v>
      </c>
      <c r="G8" s="36"/>
      <c r="H8" s="36">
        <v>339190639</v>
      </c>
      <c r="I8" s="37"/>
      <c r="J8" s="244">
        <v>148989942</v>
      </c>
      <c r="K8" s="36"/>
      <c r="L8" s="36">
        <v>234914695</v>
      </c>
      <c r="M8" s="36"/>
      <c r="N8" s="36">
        <v>383904637</v>
      </c>
      <c r="O8" s="37"/>
      <c r="P8" s="116">
        <f>+D8+J8</f>
        <v>408401867</v>
      </c>
      <c r="Q8" s="117">
        <f>+F8+L8</f>
        <v>314693409</v>
      </c>
      <c r="R8" s="118">
        <f>+P8+Q8</f>
        <v>723095276</v>
      </c>
      <c r="S8" s="32"/>
      <c r="T8" s="38">
        <v>468404464.14000005</v>
      </c>
      <c r="U8" s="36"/>
      <c r="V8" s="36">
        <v>116346367.02999999</v>
      </c>
      <c r="W8" s="36"/>
      <c r="X8" s="36">
        <v>584750831.17000008</v>
      </c>
      <c r="Y8" s="37"/>
      <c r="Z8" s="244">
        <v>279054709.49000007</v>
      </c>
      <c r="AA8" s="36"/>
      <c r="AB8" s="36">
        <v>161540790.60999998</v>
      </c>
      <c r="AC8" s="36"/>
      <c r="AD8" s="36">
        <v>440595500.10000002</v>
      </c>
      <c r="AE8" s="37"/>
      <c r="AF8" s="116">
        <f>+T8+Z8</f>
        <v>747459173.63000011</v>
      </c>
      <c r="AG8" s="117">
        <f>+V8+AB8</f>
        <v>277887157.63999999</v>
      </c>
      <c r="AH8" s="118">
        <f>+AF8+AG8</f>
        <v>1025346331.2700001</v>
      </c>
      <c r="AI8" s="32"/>
      <c r="AJ8" s="38">
        <v>124948537.75999999</v>
      </c>
      <c r="AK8" s="36"/>
      <c r="AL8" s="36">
        <v>51653692.81000001</v>
      </c>
      <c r="AM8" s="36"/>
      <c r="AN8" s="36">
        <v>176602230.56999999</v>
      </c>
      <c r="AO8" s="37"/>
      <c r="AP8" s="244">
        <v>48848644.100000001</v>
      </c>
      <c r="AQ8" s="36"/>
      <c r="AR8" s="36">
        <v>74903652</v>
      </c>
      <c r="AS8" s="36"/>
      <c r="AT8" s="36">
        <v>123752296.09999999</v>
      </c>
      <c r="AU8" s="37"/>
      <c r="AV8" s="116">
        <f>+AJ8+AP8</f>
        <v>173797181.85999998</v>
      </c>
      <c r="AW8" s="117">
        <f>+AL8+AR8</f>
        <v>126557344.81</v>
      </c>
      <c r="AX8" s="118">
        <f>+AV8+AW8</f>
        <v>300354526.66999996</v>
      </c>
      <c r="AY8" s="32"/>
      <c r="AZ8" s="3">
        <v>253824059.30754301</v>
      </c>
      <c r="BA8" s="3"/>
      <c r="BB8" s="3">
        <v>73676826.452457204</v>
      </c>
      <c r="BC8" s="3"/>
      <c r="BD8" s="3">
        <v>327500885.76000023</v>
      </c>
      <c r="BE8" s="3"/>
      <c r="BF8" s="244">
        <v>186876675.52975199</v>
      </c>
      <c r="BG8" s="36"/>
      <c r="BH8" s="36">
        <v>203416906.520248</v>
      </c>
      <c r="BI8" s="36"/>
      <c r="BJ8" s="36">
        <v>390293582.04999995</v>
      </c>
      <c r="BK8" s="37"/>
      <c r="BL8" s="116">
        <f>+AZ8+BF8</f>
        <v>440700734.837295</v>
      </c>
      <c r="BM8" s="117">
        <f>+BB8+BH8</f>
        <v>277093732.97270519</v>
      </c>
      <c r="BN8" s="118">
        <f>+BL8+BM8</f>
        <v>717794467.81000018</v>
      </c>
      <c r="BO8" s="32"/>
      <c r="BP8" s="38">
        <v>200796764.36000037</v>
      </c>
      <c r="BQ8" s="36"/>
      <c r="BR8" s="36">
        <v>50542093.149999961</v>
      </c>
      <c r="BS8" s="36"/>
      <c r="BT8" s="36">
        <v>251338857.51000035</v>
      </c>
      <c r="BU8" s="37"/>
      <c r="BV8" s="244">
        <v>84800100.459999993</v>
      </c>
      <c r="BW8" s="36"/>
      <c r="BX8" s="36">
        <v>113581172.04000016</v>
      </c>
      <c r="BY8" s="36"/>
      <c r="BZ8" s="36">
        <v>198381272.50000015</v>
      </c>
      <c r="CA8" s="37"/>
      <c r="CB8" s="116">
        <f>+BP8+BV8</f>
        <v>285596864.82000035</v>
      </c>
      <c r="CC8" s="117">
        <f>+BR8+BX8</f>
        <v>164123265.19000012</v>
      </c>
      <c r="CD8" s="118">
        <f>+CB8+CC8</f>
        <v>449720130.01000047</v>
      </c>
      <c r="CE8" s="32"/>
      <c r="CF8" s="3">
        <v>256739277.49900764</v>
      </c>
      <c r="CG8" s="3"/>
      <c r="CH8" s="3">
        <v>58246411.070992321</v>
      </c>
      <c r="CI8" s="3"/>
      <c r="CJ8" s="3">
        <v>314985688.56999993</v>
      </c>
      <c r="CK8" s="3"/>
      <c r="CL8" s="244">
        <v>154346049.23881686</v>
      </c>
      <c r="CM8" s="36"/>
      <c r="CN8" s="36">
        <v>181704792.71118319</v>
      </c>
      <c r="CO8" s="36"/>
      <c r="CP8" s="36">
        <v>336050841.95000005</v>
      </c>
      <c r="CQ8" s="37"/>
      <c r="CR8" s="116">
        <f>+CF8+CL8</f>
        <v>411085326.7378245</v>
      </c>
      <c r="CS8" s="117">
        <f>+CH8+CN8</f>
        <v>239951203.78217551</v>
      </c>
      <c r="CT8" s="118">
        <f>+CR8+CS8</f>
        <v>651036530.51999998</v>
      </c>
      <c r="CU8" s="32"/>
      <c r="CV8" s="38">
        <f t="shared" ref="CV8:CV15" si="0">+D8+T8+AJ8+AZ8+BP8+CF8</f>
        <v>1564125028.0665512</v>
      </c>
      <c r="CW8" s="36"/>
      <c r="CX8" s="36">
        <f t="shared" ref="CX8:CX15" si="1">+F8+V8+AL8+BB8+BR8+CH8</f>
        <v>430244104.51344943</v>
      </c>
      <c r="CY8" s="39"/>
      <c r="CZ8" s="36">
        <f>+CV8+CX8</f>
        <v>1994369132.5800006</v>
      </c>
      <c r="DA8" s="40"/>
      <c r="DB8" s="38">
        <f>+J8+Z8+AP8+BF8+BV8+CL8</f>
        <v>902916120.81856894</v>
      </c>
      <c r="DC8" s="39"/>
      <c r="DD8" s="36">
        <f>+L8+AB8+AR8+BH8+BX8+CN8</f>
        <v>970062008.88143146</v>
      </c>
      <c r="DE8" s="39"/>
      <c r="DF8" s="36">
        <f>+DB8+DD8</f>
        <v>1872978129.7000003</v>
      </c>
      <c r="DG8" s="40"/>
      <c r="DH8" s="152"/>
      <c r="DI8" s="161" t="s">
        <v>15</v>
      </c>
      <c r="DJ8" s="38">
        <f>+CZ8</f>
        <v>1994369132.5800006</v>
      </c>
      <c r="DK8" s="36">
        <f>+DF8</f>
        <v>1872978129.7000003</v>
      </c>
      <c r="DL8" s="37">
        <f>+DJ8+DK8</f>
        <v>3867347262.2800007</v>
      </c>
      <c r="DM8"/>
    </row>
    <row r="9" spans="1:119" s="19" customFormat="1" ht="13.15" customHeight="1">
      <c r="A9" s="26"/>
      <c r="B9" s="26" t="s">
        <v>16</v>
      </c>
      <c r="C9" s="34"/>
      <c r="D9" s="38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8"/>
      <c r="U9" s="36"/>
      <c r="V9" s="36"/>
      <c r="W9" s="36"/>
      <c r="X9" s="36"/>
      <c r="Y9" s="37"/>
      <c r="Z9" s="244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8"/>
      <c r="AK9" s="36"/>
      <c r="AL9" s="36"/>
      <c r="AM9" s="36"/>
      <c r="AN9" s="36"/>
      <c r="AO9" s="37"/>
      <c r="AP9" s="244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"/>
      <c r="BA9" s="3"/>
      <c r="BB9" s="3"/>
      <c r="BC9" s="3"/>
      <c r="BD9" s="3"/>
      <c r="BE9" s="3"/>
      <c r="BF9" s="244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8"/>
      <c r="BQ9" s="36"/>
      <c r="BR9" s="36"/>
      <c r="BS9" s="36"/>
      <c r="BT9" s="36"/>
      <c r="BU9" s="37"/>
      <c r="BV9" s="244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"/>
      <c r="CG9" s="3"/>
      <c r="CH9" s="3"/>
      <c r="CI9" s="3"/>
      <c r="CJ9" s="3"/>
      <c r="CK9" s="3"/>
      <c r="CL9" s="244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15" customHeight="1">
      <c r="A10" s="26"/>
      <c r="B10" s="26" t="s">
        <v>17</v>
      </c>
      <c r="C10" s="41"/>
      <c r="D10" s="45">
        <v>259411925</v>
      </c>
      <c r="E10" s="43"/>
      <c r="F10" s="43">
        <v>79778714</v>
      </c>
      <c r="G10" s="43"/>
      <c r="H10" s="43">
        <v>339190639</v>
      </c>
      <c r="I10" s="44"/>
      <c r="J10" s="245">
        <v>148989942</v>
      </c>
      <c r="K10" s="43"/>
      <c r="L10" s="43">
        <v>234914695</v>
      </c>
      <c r="M10" s="43"/>
      <c r="N10" s="43">
        <v>383904637</v>
      </c>
      <c r="O10" s="44"/>
      <c r="P10" s="122">
        <f t="shared" si="2"/>
        <v>408401867</v>
      </c>
      <c r="Q10" s="123">
        <f t="shared" si="3"/>
        <v>314693409</v>
      </c>
      <c r="R10" s="124">
        <f t="shared" si="4"/>
        <v>723095276</v>
      </c>
      <c r="S10" s="32"/>
      <c r="T10" s="45">
        <v>468404464.14000005</v>
      </c>
      <c r="U10" s="43"/>
      <c r="V10" s="43">
        <v>116346367.02999999</v>
      </c>
      <c r="W10" s="43"/>
      <c r="X10" s="43">
        <v>584750831.17000008</v>
      </c>
      <c r="Y10" s="44"/>
      <c r="Z10" s="245">
        <v>279054709.49000007</v>
      </c>
      <c r="AA10" s="43"/>
      <c r="AB10" s="43">
        <v>161540790.60999998</v>
      </c>
      <c r="AC10" s="43"/>
      <c r="AD10" s="43">
        <v>440595500.10000002</v>
      </c>
      <c r="AE10" s="44"/>
      <c r="AF10" s="122">
        <f t="shared" si="5"/>
        <v>747459173.63000011</v>
      </c>
      <c r="AG10" s="123">
        <f t="shared" si="6"/>
        <v>277887157.63999999</v>
      </c>
      <c r="AH10" s="124">
        <f t="shared" si="7"/>
        <v>1025346331.2700001</v>
      </c>
      <c r="AI10" s="32"/>
      <c r="AJ10" s="45">
        <v>124948537.75999999</v>
      </c>
      <c r="AK10" s="43"/>
      <c r="AL10" s="43">
        <v>51653692.81000001</v>
      </c>
      <c r="AM10" s="43"/>
      <c r="AN10" s="43">
        <v>176602230.56999999</v>
      </c>
      <c r="AO10" s="44"/>
      <c r="AP10" s="245">
        <v>48848644.100000001</v>
      </c>
      <c r="AQ10" s="43"/>
      <c r="AR10" s="43">
        <v>74903652</v>
      </c>
      <c r="AS10" s="43"/>
      <c r="AT10" s="43">
        <v>123752296.09999999</v>
      </c>
      <c r="AU10" s="44"/>
      <c r="AV10" s="122">
        <f t="shared" si="8"/>
        <v>173797181.85999998</v>
      </c>
      <c r="AW10" s="123">
        <f t="shared" si="9"/>
        <v>126557344.81</v>
      </c>
      <c r="AX10" s="124">
        <f t="shared" si="10"/>
        <v>300354526.66999996</v>
      </c>
      <c r="AY10" s="32"/>
      <c r="AZ10" s="193">
        <v>253824059.30754301</v>
      </c>
      <c r="BA10" s="193"/>
      <c r="BB10" s="193">
        <v>73676826.452457204</v>
      </c>
      <c r="BC10" s="193"/>
      <c r="BD10" s="193">
        <v>327500885.76000023</v>
      </c>
      <c r="BE10" s="193"/>
      <c r="BF10" s="245">
        <v>186876675.52975199</v>
      </c>
      <c r="BG10" s="43"/>
      <c r="BH10" s="43">
        <v>203416906.520248</v>
      </c>
      <c r="BI10" s="43"/>
      <c r="BJ10" s="43">
        <v>390293582.04999995</v>
      </c>
      <c r="BK10" s="44"/>
      <c r="BL10" s="122">
        <f t="shared" si="11"/>
        <v>440700734.837295</v>
      </c>
      <c r="BM10" s="123">
        <f t="shared" si="12"/>
        <v>277093732.97270519</v>
      </c>
      <c r="BN10" s="124">
        <f t="shared" si="13"/>
        <v>717794467.81000018</v>
      </c>
      <c r="BO10" s="32"/>
      <c r="BP10" s="45">
        <v>200796764.36000037</v>
      </c>
      <c r="BQ10" s="43"/>
      <c r="BR10" s="43">
        <v>50542093.149999961</v>
      </c>
      <c r="BS10" s="43"/>
      <c r="BT10" s="43">
        <v>251338857.51000035</v>
      </c>
      <c r="BU10" s="44"/>
      <c r="BV10" s="245">
        <v>84800100.459999993</v>
      </c>
      <c r="BW10" s="43"/>
      <c r="BX10" s="43">
        <v>113581172.04000016</v>
      </c>
      <c r="BY10" s="43"/>
      <c r="BZ10" s="43">
        <v>198381272.50000015</v>
      </c>
      <c r="CA10" s="44"/>
      <c r="CB10" s="122">
        <f t="shared" si="14"/>
        <v>285596864.82000035</v>
      </c>
      <c r="CC10" s="123">
        <f t="shared" si="15"/>
        <v>164123265.19000012</v>
      </c>
      <c r="CD10" s="124">
        <f t="shared" si="16"/>
        <v>449720130.01000047</v>
      </c>
      <c r="CE10" s="32"/>
      <c r="CF10" s="193">
        <v>256739277.49900764</v>
      </c>
      <c r="CG10" s="194"/>
      <c r="CH10" s="193">
        <v>58246411.070992321</v>
      </c>
      <c r="CI10" s="194"/>
      <c r="CJ10" s="193">
        <v>314985688.56999993</v>
      </c>
      <c r="CK10" s="194"/>
      <c r="CL10" s="245">
        <v>154346049.23881686</v>
      </c>
      <c r="CM10" s="43"/>
      <c r="CN10" s="43">
        <v>181704792.71118319</v>
      </c>
      <c r="CO10" s="43"/>
      <c r="CP10" s="43">
        <v>336050841.95000005</v>
      </c>
      <c r="CQ10" s="44"/>
      <c r="CR10" s="122">
        <f t="shared" si="17"/>
        <v>411085326.7378245</v>
      </c>
      <c r="CS10" s="123">
        <f t="shared" si="18"/>
        <v>239951203.78217551</v>
      </c>
      <c r="CT10" s="124">
        <f t="shared" si="19"/>
        <v>651036530.51999998</v>
      </c>
      <c r="CU10" s="32"/>
      <c r="CV10" s="38">
        <f t="shared" si="0"/>
        <v>1564125028.0665512</v>
      </c>
      <c r="CW10" s="36"/>
      <c r="CX10" s="36">
        <f t="shared" si="1"/>
        <v>430244104.51344943</v>
      </c>
      <c r="CY10" s="46"/>
      <c r="CZ10" s="36">
        <f t="shared" si="20"/>
        <v>1994369132.5800006</v>
      </c>
      <c r="DA10" s="47"/>
      <c r="DB10" s="45">
        <f>+DB8+DB9</f>
        <v>902916120.81856894</v>
      </c>
      <c r="DC10" s="46"/>
      <c r="DD10" s="43">
        <f>+DD8+DD9</f>
        <v>970062008.88143146</v>
      </c>
      <c r="DE10" s="46"/>
      <c r="DF10" s="43">
        <f>+DF8+DF9</f>
        <v>1872978129.7000003</v>
      </c>
      <c r="DG10" s="47"/>
      <c r="DH10" s="153"/>
      <c r="DI10" s="161" t="s">
        <v>17</v>
      </c>
      <c r="DJ10" s="45">
        <f>+DJ8</f>
        <v>1994369132.5800006</v>
      </c>
      <c r="DK10" s="43">
        <f>+DK8</f>
        <v>1872978129.7000003</v>
      </c>
      <c r="DL10" s="44">
        <f>+DL8</f>
        <v>3867347262.2800007</v>
      </c>
      <c r="DM10"/>
    </row>
    <row r="11" spans="1:119" s="19" customFormat="1" ht="15.75">
      <c r="A11" s="26">
        <v>2</v>
      </c>
      <c r="B11" s="26" t="s">
        <v>1</v>
      </c>
      <c r="C11" s="34"/>
      <c r="D11" s="38">
        <v>5155734</v>
      </c>
      <c r="E11" s="36"/>
      <c r="F11" s="36">
        <v>12099955</v>
      </c>
      <c r="G11" s="36"/>
      <c r="H11" s="36">
        <v>17255689</v>
      </c>
      <c r="I11" s="37"/>
      <c r="J11" s="244">
        <v>-2883492</v>
      </c>
      <c r="K11" s="36"/>
      <c r="L11" s="36">
        <v>-39751145</v>
      </c>
      <c r="M11" s="36"/>
      <c r="N11" s="36">
        <v>-42634637</v>
      </c>
      <c r="O11" s="37"/>
      <c r="P11" s="116">
        <f t="shared" si="2"/>
        <v>2272242</v>
      </c>
      <c r="Q11" s="117">
        <f t="shared" si="3"/>
        <v>-27651190</v>
      </c>
      <c r="R11" s="118">
        <f t="shared" si="4"/>
        <v>-25378948</v>
      </c>
      <c r="S11" s="32"/>
      <c r="T11" s="38">
        <v>5301722.97</v>
      </c>
      <c r="U11" s="36"/>
      <c r="V11" s="36">
        <v>3755532.5100000016</v>
      </c>
      <c r="W11" s="36"/>
      <c r="X11" s="36">
        <v>9057255.4800000004</v>
      </c>
      <c r="Y11" s="37"/>
      <c r="Z11" s="244">
        <v>17674872.829999991</v>
      </c>
      <c r="AA11" s="36"/>
      <c r="AB11" s="36">
        <v>50425936.75</v>
      </c>
      <c r="AC11" s="36"/>
      <c r="AD11" s="36">
        <v>68100809.579999983</v>
      </c>
      <c r="AE11" s="37"/>
      <c r="AF11" s="116">
        <f t="shared" si="5"/>
        <v>22976595.79999999</v>
      </c>
      <c r="AG11" s="117">
        <f t="shared" si="6"/>
        <v>54181469.260000005</v>
      </c>
      <c r="AH11" s="118">
        <f t="shared" si="7"/>
        <v>77158065.060000002</v>
      </c>
      <c r="AI11" s="32"/>
      <c r="AJ11" s="38">
        <v>-208948.2</v>
      </c>
      <c r="AK11" s="36"/>
      <c r="AL11" s="36">
        <v>-2607038.3000000003</v>
      </c>
      <c r="AM11" s="36"/>
      <c r="AN11" s="36">
        <v>-2815986.5000000005</v>
      </c>
      <c r="AO11" s="37"/>
      <c r="AP11" s="244">
        <v>-1517772.7999999996</v>
      </c>
      <c r="AQ11" s="36"/>
      <c r="AR11" s="36">
        <v>-17874942.710000001</v>
      </c>
      <c r="AS11" s="36"/>
      <c r="AT11" s="36">
        <v>-19392715.510000002</v>
      </c>
      <c r="AU11" s="37"/>
      <c r="AV11" s="116">
        <f t="shared" si="8"/>
        <v>-1726720.9999999995</v>
      </c>
      <c r="AW11" s="117">
        <f t="shared" si="9"/>
        <v>-20481981.010000002</v>
      </c>
      <c r="AX11" s="118">
        <f t="shared" si="10"/>
        <v>-22208702.010000002</v>
      </c>
      <c r="AY11" s="32"/>
      <c r="AZ11" s="3">
        <v>833484</v>
      </c>
      <c r="BA11" s="3"/>
      <c r="BB11" s="3">
        <v>-3242715</v>
      </c>
      <c r="BC11" s="3"/>
      <c r="BD11" s="3">
        <v>-2409231</v>
      </c>
      <c r="BE11" s="3"/>
      <c r="BF11" s="244">
        <v>-1530077</v>
      </c>
      <c r="BG11" s="36"/>
      <c r="BH11" s="36">
        <v>-15101244.960000001</v>
      </c>
      <c r="BI11" s="36"/>
      <c r="BJ11" s="36">
        <v>-16631321.960000001</v>
      </c>
      <c r="BK11" s="37"/>
      <c r="BL11" s="116">
        <f t="shared" si="11"/>
        <v>-696593</v>
      </c>
      <c r="BM11" s="117">
        <f t="shared" si="12"/>
        <v>-18343959.960000001</v>
      </c>
      <c r="BN11" s="118">
        <f t="shared" si="13"/>
        <v>-19040552.960000001</v>
      </c>
      <c r="BO11" s="32"/>
      <c r="BP11" s="38">
        <v>-16637072.730000002</v>
      </c>
      <c r="BQ11" s="36"/>
      <c r="BR11" s="36">
        <v>-33032636.210000001</v>
      </c>
      <c r="BS11" s="36"/>
      <c r="BT11" s="36">
        <v>-49669708.940000005</v>
      </c>
      <c r="BU11" s="37"/>
      <c r="BV11" s="244">
        <v>5247800.1299999971</v>
      </c>
      <c r="BW11" s="36"/>
      <c r="BX11" s="36">
        <v>23700115.260000028</v>
      </c>
      <c r="BY11" s="36"/>
      <c r="BZ11" s="36">
        <v>28947915.390000023</v>
      </c>
      <c r="CA11" s="37"/>
      <c r="CB11" s="116">
        <f t="shared" si="14"/>
        <v>-11389272.600000005</v>
      </c>
      <c r="CC11" s="117">
        <f t="shared" si="15"/>
        <v>-9332520.9499999732</v>
      </c>
      <c r="CD11" s="118">
        <f t="shared" si="16"/>
        <v>-20721793.549999978</v>
      </c>
      <c r="CE11" s="32"/>
      <c r="CF11" s="3">
        <v>-497992</v>
      </c>
      <c r="CG11" s="3"/>
      <c r="CH11" s="3">
        <v>-1407696.5699999998</v>
      </c>
      <c r="CI11" s="5"/>
      <c r="CJ11" s="3">
        <v>-1905688.5699999998</v>
      </c>
      <c r="CK11" s="5"/>
      <c r="CL11" s="244">
        <v>-1170247</v>
      </c>
      <c r="CM11" s="36"/>
      <c r="CN11" s="36">
        <v>-17733242.949999999</v>
      </c>
      <c r="CO11" s="36"/>
      <c r="CP11" s="36">
        <v>-18903489.949999999</v>
      </c>
      <c r="CQ11" s="37"/>
      <c r="CR11" s="116">
        <f t="shared" si="17"/>
        <v>-1668239</v>
      </c>
      <c r="CS11" s="117">
        <f t="shared" si="18"/>
        <v>-19140939.52</v>
      </c>
      <c r="CT11" s="118">
        <f t="shared" si="19"/>
        <v>-20809178.52</v>
      </c>
      <c r="CU11" s="32"/>
      <c r="CV11" s="38">
        <f t="shared" si="0"/>
        <v>-6053071.9600000028</v>
      </c>
      <c r="CW11" s="36"/>
      <c r="CX11" s="36">
        <f t="shared" si="1"/>
        <v>-24434598.57</v>
      </c>
      <c r="CY11" s="39"/>
      <c r="CZ11" s="36">
        <f t="shared" si="20"/>
        <v>-30487670.530000001</v>
      </c>
      <c r="DA11" s="40"/>
      <c r="DB11" s="38">
        <f t="shared" ref="DB11:DB15" si="21">+J11+Z11+AP11+BF11+BV11+CL11</f>
        <v>15821084.159999989</v>
      </c>
      <c r="DC11" s="39"/>
      <c r="DD11" s="36">
        <f t="shared" ref="DD11:DD15" si="22">+L11+AB11+AR11+BH11+BX11+CN11</f>
        <v>-16334523.609999973</v>
      </c>
      <c r="DE11" s="39"/>
      <c r="DF11" s="36">
        <f t="shared" ref="DF11:DF15" si="23">+DB11+DD11</f>
        <v>-513439.44999998435</v>
      </c>
      <c r="DG11" s="40"/>
      <c r="DH11" s="152"/>
      <c r="DI11" s="161" t="s">
        <v>1</v>
      </c>
      <c r="DJ11" s="38">
        <f t="shared" ref="DJ11:DJ15" si="24">+CZ11</f>
        <v>-30487670.530000001</v>
      </c>
      <c r="DK11" s="36">
        <f t="shared" ref="DK11:DK15" si="25">+DF11</f>
        <v>-513439.44999998435</v>
      </c>
      <c r="DL11" s="37">
        <f t="shared" ref="DL11:DL15" si="26">+DJ11+DK11</f>
        <v>-31001109.979999986</v>
      </c>
      <c r="DM11"/>
    </row>
    <row r="12" spans="1:119" s="19" customFormat="1" ht="15.75">
      <c r="A12" s="26">
        <v>3</v>
      </c>
      <c r="B12" s="26" t="s">
        <v>2</v>
      </c>
      <c r="C12" s="34"/>
      <c r="D12" s="38">
        <v>0</v>
      </c>
      <c r="E12" s="36"/>
      <c r="F12" s="36">
        <v>0</v>
      </c>
      <c r="G12" s="36"/>
      <c r="H12" s="36">
        <v>0</v>
      </c>
      <c r="I12" s="37"/>
      <c r="J12" s="244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8">
        <v>0</v>
      </c>
      <c r="U12" s="36"/>
      <c r="V12" s="36">
        <v>0</v>
      </c>
      <c r="W12" s="36"/>
      <c r="X12" s="36">
        <v>0</v>
      </c>
      <c r="Y12" s="37"/>
      <c r="Z12" s="244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8">
        <v>0</v>
      </c>
      <c r="AK12" s="36"/>
      <c r="AL12" s="36">
        <v>0</v>
      </c>
      <c r="AM12" s="36"/>
      <c r="AN12" s="36">
        <v>0</v>
      </c>
      <c r="AO12" s="37"/>
      <c r="AP12" s="244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">
        <v>0</v>
      </c>
      <c r="BA12" s="3"/>
      <c r="BB12" s="3">
        <v>0</v>
      </c>
      <c r="BC12" s="3"/>
      <c r="BD12" s="3">
        <v>0</v>
      </c>
      <c r="BE12" s="3"/>
      <c r="BF12" s="244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8">
        <v>0</v>
      </c>
      <c r="BQ12" s="36"/>
      <c r="BR12" s="36">
        <v>0</v>
      </c>
      <c r="BS12" s="36"/>
      <c r="BT12" s="36">
        <v>0</v>
      </c>
      <c r="BU12" s="37"/>
      <c r="BV12" s="244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">
        <v>0</v>
      </c>
      <c r="CG12" s="3"/>
      <c r="CH12" s="3">
        <v>0</v>
      </c>
      <c r="CI12" s="5"/>
      <c r="CJ12" s="3">
        <v>0</v>
      </c>
      <c r="CK12" s="5"/>
      <c r="CL12" s="244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75">
      <c r="A13" s="26">
        <v>4</v>
      </c>
      <c r="B13" s="26" t="s">
        <v>3</v>
      </c>
      <c r="C13" s="34"/>
      <c r="D13" s="38">
        <v>0</v>
      </c>
      <c r="E13" s="36"/>
      <c r="F13" s="36">
        <v>0</v>
      </c>
      <c r="G13" s="36"/>
      <c r="H13" s="36">
        <v>0</v>
      </c>
      <c r="I13" s="37"/>
      <c r="J13" s="244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8">
        <v>0</v>
      </c>
      <c r="U13" s="36"/>
      <c r="V13" s="36">
        <v>0</v>
      </c>
      <c r="W13" s="36"/>
      <c r="X13" s="36">
        <v>0</v>
      </c>
      <c r="Y13" s="37"/>
      <c r="Z13" s="244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8">
        <v>0</v>
      </c>
      <c r="AK13" s="36"/>
      <c r="AL13" s="36">
        <v>0</v>
      </c>
      <c r="AM13" s="36"/>
      <c r="AN13" s="36">
        <v>0</v>
      </c>
      <c r="AO13" s="37"/>
      <c r="AP13" s="244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">
        <v>0</v>
      </c>
      <c r="BA13" s="3"/>
      <c r="BB13" s="3">
        <v>0</v>
      </c>
      <c r="BC13" s="3"/>
      <c r="BD13" s="3">
        <v>0</v>
      </c>
      <c r="BE13" s="3"/>
      <c r="BF13" s="244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8">
        <v>0</v>
      </c>
      <c r="BQ13" s="36"/>
      <c r="BR13" s="36">
        <v>0</v>
      </c>
      <c r="BS13" s="36"/>
      <c r="BT13" s="36">
        <v>0</v>
      </c>
      <c r="BU13" s="37"/>
      <c r="BV13" s="244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">
        <v>0</v>
      </c>
      <c r="CG13" s="3"/>
      <c r="CH13" s="3">
        <v>0</v>
      </c>
      <c r="CI13" s="5"/>
      <c r="CJ13" s="3">
        <v>0</v>
      </c>
      <c r="CK13" s="5"/>
      <c r="CL13" s="244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75">
      <c r="A14" s="26">
        <v>5</v>
      </c>
      <c r="B14" s="26" t="s">
        <v>4</v>
      </c>
      <c r="C14" s="34"/>
      <c r="D14" s="38">
        <v>0</v>
      </c>
      <c r="E14" s="36"/>
      <c r="F14" s="36">
        <v>0</v>
      </c>
      <c r="G14" s="36"/>
      <c r="H14" s="36">
        <v>0</v>
      </c>
      <c r="I14" s="37"/>
      <c r="J14" s="244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8">
        <v>0</v>
      </c>
      <c r="U14" s="36"/>
      <c r="V14" s="36">
        <v>0</v>
      </c>
      <c r="W14" s="36"/>
      <c r="X14" s="36">
        <v>0</v>
      </c>
      <c r="Y14" s="37"/>
      <c r="Z14" s="244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8">
        <v>1647622.95</v>
      </c>
      <c r="AK14" s="36"/>
      <c r="AL14" s="36">
        <v>1065334.1299999999</v>
      </c>
      <c r="AM14" s="36"/>
      <c r="AN14" s="36">
        <v>2712957.08</v>
      </c>
      <c r="AO14" s="37"/>
      <c r="AP14" s="244">
        <v>2357941.4900000002</v>
      </c>
      <c r="AQ14" s="36"/>
      <c r="AR14" s="36">
        <v>2500347.19</v>
      </c>
      <c r="AS14" s="36"/>
      <c r="AT14" s="36">
        <v>4858288.68</v>
      </c>
      <c r="AU14" s="37"/>
      <c r="AV14" s="116">
        <f t="shared" si="8"/>
        <v>4005564.4400000004</v>
      </c>
      <c r="AW14" s="117">
        <f t="shared" si="9"/>
        <v>3565681.32</v>
      </c>
      <c r="AX14" s="118">
        <f t="shared" si="10"/>
        <v>7571245.7599999998</v>
      </c>
      <c r="AY14" s="32"/>
      <c r="AZ14" s="3">
        <v>0</v>
      </c>
      <c r="BA14" s="3"/>
      <c r="BB14" s="3">
        <v>0</v>
      </c>
      <c r="BC14" s="3"/>
      <c r="BD14" s="3">
        <v>0</v>
      </c>
      <c r="BE14" s="3"/>
      <c r="BF14" s="244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8">
        <v>453.02000000000004</v>
      </c>
      <c r="BQ14" s="36"/>
      <c r="BR14" s="36">
        <v>0</v>
      </c>
      <c r="BS14" s="36"/>
      <c r="BT14" s="36">
        <v>453.02000000000004</v>
      </c>
      <c r="BU14" s="37"/>
      <c r="BV14" s="244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453.02000000000004</v>
      </c>
      <c r="CC14" s="117">
        <f t="shared" si="15"/>
        <v>0</v>
      </c>
      <c r="CD14" s="118">
        <f t="shared" si="16"/>
        <v>453.02000000000004</v>
      </c>
      <c r="CE14" s="32"/>
      <c r="CF14" s="3">
        <v>0</v>
      </c>
      <c r="CG14" s="3"/>
      <c r="CH14" s="3">
        <v>0</v>
      </c>
      <c r="CI14" s="5"/>
      <c r="CJ14" s="3">
        <v>0</v>
      </c>
      <c r="CK14" s="5"/>
      <c r="CL14" s="244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1648075.97</v>
      </c>
      <c r="CW14" s="36"/>
      <c r="CX14" s="36">
        <f t="shared" si="1"/>
        <v>1065334.1299999999</v>
      </c>
      <c r="CY14" s="39"/>
      <c r="CZ14" s="36">
        <f t="shared" si="20"/>
        <v>2713410.0999999996</v>
      </c>
      <c r="DA14" s="40"/>
      <c r="DB14" s="38">
        <f t="shared" si="21"/>
        <v>2357941.4900000002</v>
      </c>
      <c r="DC14" s="39"/>
      <c r="DD14" s="36">
        <f t="shared" si="22"/>
        <v>2500347.19</v>
      </c>
      <c r="DE14" s="39"/>
      <c r="DF14" s="36">
        <f t="shared" si="23"/>
        <v>4858288.68</v>
      </c>
      <c r="DG14" s="40"/>
      <c r="DH14" s="152"/>
      <c r="DI14" s="161" t="s">
        <v>4</v>
      </c>
      <c r="DJ14" s="38">
        <f t="shared" si="24"/>
        <v>2713410.0999999996</v>
      </c>
      <c r="DK14" s="36">
        <f t="shared" si="25"/>
        <v>4858288.68</v>
      </c>
      <c r="DL14" s="37">
        <f t="shared" si="26"/>
        <v>7571698.7799999993</v>
      </c>
      <c r="DM14"/>
    </row>
    <row r="15" spans="1:119" s="19" customFormat="1" ht="15.75">
      <c r="A15" s="26">
        <v>6</v>
      </c>
      <c r="B15" s="26" t="s">
        <v>5</v>
      </c>
      <c r="C15" s="34"/>
      <c r="D15" s="38">
        <v>0</v>
      </c>
      <c r="E15" s="36"/>
      <c r="F15" s="36">
        <v>0</v>
      </c>
      <c r="G15" s="36"/>
      <c r="H15" s="36">
        <v>0</v>
      </c>
      <c r="I15" s="37"/>
      <c r="J15" s="244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8">
        <v>0</v>
      </c>
      <c r="U15" s="36"/>
      <c r="V15" s="36">
        <v>0</v>
      </c>
      <c r="W15" s="36"/>
      <c r="X15" s="36">
        <v>0</v>
      </c>
      <c r="Y15" s="37"/>
      <c r="Z15" s="244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8">
        <v>7500</v>
      </c>
      <c r="AK15" s="36"/>
      <c r="AL15" s="36">
        <v>0</v>
      </c>
      <c r="AM15" s="36"/>
      <c r="AN15" s="36">
        <v>7500</v>
      </c>
      <c r="AO15" s="37"/>
      <c r="AP15" s="244">
        <v>0</v>
      </c>
      <c r="AQ15" s="36"/>
      <c r="AR15" s="36">
        <v>0</v>
      </c>
      <c r="AS15" s="36"/>
      <c r="AT15" s="36">
        <v>0</v>
      </c>
      <c r="AU15" s="37"/>
      <c r="AV15" s="116">
        <f t="shared" si="8"/>
        <v>7500</v>
      </c>
      <c r="AW15" s="117">
        <f t="shared" si="9"/>
        <v>0</v>
      </c>
      <c r="AX15" s="118">
        <f t="shared" si="10"/>
        <v>7500</v>
      </c>
      <c r="AY15" s="32"/>
      <c r="AZ15" s="3">
        <v>0</v>
      </c>
      <c r="BA15" s="3"/>
      <c r="BB15" s="3">
        <v>0</v>
      </c>
      <c r="BC15" s="3"/>
      <c r="BD15" s="3">
        <v>0</v>
      </c>
      <c r="BE15" s="3"/>
      <c r="BF15" s="244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8">
        <v>0</v>
      </c>
      <c r="BQ15" s="36"/>
      <c r="BR15" s="36">
        <v>0</v>
      </c>
      <c r="BS15" s="36"/>
      <c r="BT15" s="36">
        <v>0</v>
      </c>
      <c r="BU15" s="37"/>
      <c r="BV15" s="244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">
        <v>0</v>
      </c>
      <c r="CG15" s="3"/>
      <c r="CH15" s="3">
        <v>0</v>
      </c>
      <c r="CI15" s="5"/>
      <c r="CJ15" s="3">
        <v>0</v>
      </c>
      <c r="CK15" s="5"/>
      <c r="CL15" s="244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7500</v>
      </c>
      <c r="CW15" s="36"/>
      <c r="CX15" s="36">
        <f t="shared" si="1"/>
        <v>0</v>
      </c>
      <c r="CY15" s="39"/>
      <c r="CZ15" s="36">
        <f t="shared" si="20"/>
        <v>7500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7500</v>
      </c>
      <c r="DK15" s="36">
        <f t="shared" si="25"/>
        <v>0</v>
      </c>
      <c r="DL15" s="37">
        <f t="shared" si="26"/>
        <v>7500</v>
      </c>
      <c r="DM15"/>
    </row>
    <row r="16" spans="1:119" s="19" customFormat="1" ht="15.75">
      <c r="A16" s="26">
        <v>7</v>
      </c>
      <c r="B16" s="26" t="s">
        <v>92</v>
      </c>
      <c r="C16" s="41"/>
      <c r="D16" s="45">
        <v>264567659</v>
      </c>
      <c r="E16" s="46">
        <v>2397.2713343360938</v>
      </c>
      <c r="F16" s="43">
        <v>91878669</v>
      </c>
      <c r="G16" s="46">
        <v>2801.2643373273577</v>
      </c>
      <c r="H16" s="43">
        <v>356446328</v>
      </c>
      <c r="I16" s="47">
        <v>2489.8284309274172</v>
      </c>
      <c r="J16" s="245">
        <v>146106450</v>
      </c>
      <c r="K16" s="46">
        <v>402.49932506515188</v>
      </c>
      <c r="L16" s="43">
        <v>195163550</v>
      </c>
      <c r="M16" s="46">
        <v>607.73054945739329</v>
      </c>
      <c r="N16" s="43">
        <v>341270000</v>
      </c>
      <c r="O16" s="47">
        <v>498.83575269720944</v>
      </c>
      <c r="P16" s="122">
        <f t="shared" si="2"/>
        <v>410674109</v>
      </c>
      <c r="Q16" s="123">
        <f t="shared" si="3"/>
        <v>287042219</v>
      </c>
      <c r="R16" s="124">
        <f t="shared" si="4"/>
        <v>697716328</v>
      </c>
      <c r="S16" s="32"/>
      <c r="T16" s="45">
        <v>473706187.11000007</v>
      </c>
      <c r="U16" s="46">
        <v>2276.6017566177748</v>
      </c>
      <c r="V16" s="43">
        <v>120101899.53999999</v>
      </c>
      <c r="W16" s="46">
        <v>1942.0765748197016</v>
      </c>
      <c r="X16" s="43">
        <v>593808086.6500001</v>
      </c>
      <c r="Y16" s="47">
        <v>2199.9573450084845</v>
      </c>
      <c r="Z16" s="245">
        <v>296729582.32000005</v>
      </c>
      <c r="AA16" s="46">
        <v>283.5382488313694</v>
      </c>
      <c r="AB16" s="43">
        <v>211966727.35999998</v>
      </c>
      <c r="AC16" s="46">
        <v>451.48775223915561</v>
      </c>
      <c r="AD16" s="43">
        <v>508696309.68000001</v>
      </c>
      <c r="AE16" s="47">
        <v>335.54966341228845</v>
      </c>
      <c r="AF16" s="122">
        <f t="shared" si="5"/>
        <v>770435769.43000007</v>
      </c>
      <c r="AG16" s="123">
        <f t="shared" si="6"/>
        <v>332068626.89999998</v>
      </c>
      <c r="AH16" s="124">
        <f t="shared" si="7"/>
        <v>1102504396.3299999</v>
      </c>
      <c r="AI16" s="32"/>
      <c r="AJ16" s="45">
        <v>126394712.50999999</v>
      </c>
      <c r="AK16" s="46">
        <v>2140.1068830003383</v>
      </c>
      <c r="AL16" s="43">
        <v>50111988.640000015</v>
      </c>
      <c r="AM16" s="46">
        <v>1864.4933824459581</v>
      </c>
      <c r="AN16" s="43">
        <v>176506701.15000001</v>
      </c>
      <c r="AO16" s="47">
        <v>2053.9081088471789</v>
      </c>
      <c r="AP16" s="245">
        <v>49688812.790000007</v>
      </c>
      <c r="AQ16" s="46">
        <v>294.51767231236573</v>
      </c>
      <c r="AR16" s="43">
        <v>59529056.479999997</v>
      </c>
      <c r="AS16" s="46">
        <v>382.34159181995682</v>
      </c>
      <c r="AT16" s="43">
        <v>109217869.26999998</v>
      </c>
      <c r="AU16" s="47">
        <v>336.66771761529054</v>
      </c>
      <c r="AV16" s="122">
        <f t="shared" si="8"/>
        <v>176083525.30000001</v>
      </c>
      <c r="AW16" s="123">
        <f t="shared" si="9"/>
        <v>109641045.12</v>
      </c>
      <c r="AX16" s="124">
        <f t="shared" si="10"/>
        <v>285724570.42000002</v>
      </c>
      <c r="AY16" s="32"/>
      <c r="AZ16" s="193">
        <v>254657543.30754301</v>
      </c>
      <c r="BA16" s="194">
        <v>2301.0738626674406</v>
      </c>
      <c r="BB16" s="193">
        <v>70434111.452457204</v>
      </c>
      <c r="BC16" s="194">
        <v>2043.1674485091871</v>
      </c>
      <c r="BD16" s="193">
        <v>325091654.76000023</v>
      </c>
      <c r="BE16" s="194">
        <v>2239.8179352633988</v>
      </c>
      <c r="BF16" s="245">
        <v>185346598.52975199</v>
      </c>
      <c r="BG16" s="46">
        <v>297.04741872475131</v>
      </c>
      <c r="BH16" s="43">
        <v>188315661.56024799</v>
      </c>
      <c r="BI16" s="46">
        <v>573.37444223267994</v>
      </c>
      <c r="BJ16" s="43">
        <v>373662260.08999997</v>
      </c>
      <c r="BK16" s="47">
        <v>392.33876218635714</v>
      </c>
      <c r="BL16" s="122">
        <f t="shared" si="11"/>
        <v>440004141.837295</v>
      </c>
      <c r="BM16" s="123">
        <f t="shared" si="12"/>
        <v>258749773.01270521</v>
      </c>
      <c r="BN16" s="124">
        <f t="shared" si="13"/>
        <v>698753914.85000014</v>
      </c>
      <c r="BO16" s="32"/>
      <c r="BP16" s="45">
        <v>184160144.65000039</v>
      </c>
      <c r="BQ16" s="46">
        <v>1815.1546433464462</v>
      </c>
      <c r="BR16" s="43">
        <v>17509456.93999996</v>
      </c>
      <c r="BS16" s="46">
        <v>763.6380539927585</v>
      </c>
      <c r="BT16" s="43">
        <v>201669601.59000036</v>
      </c>
      <c r="BU16" s="47">
        <v>1621.3207401958448</v>
      </c>
      <c r="BV16" s="245">
        <v>90047900.589999989</v>
      </c>
      <c r="BW16" s="46">
        <v>279.21050448204545</v>
      </c>
      <c r="BX16" s="45">
        <v>137281287.30000019</v>
      </c>
      <c r="BY16" s="46">
        <v>615.15875006721603</v>
      </c>
      <c r="BZ16" s="45">
        <v>227329187.89000016</v>
      </c>
      <c r="CA16" s="47">
        <v>416.60332816540341</v>
      </c>
      <c r="CB16" s="122">
        <f t="shared" si="14"/>
        <v>274208045.24000037</v>
      </c>
      <c r="CC16" s="123">
        <f t="shared" si="15"/>
        <v>154790744.24000016</v>
      </c>
      <c r="CD16" s="124">
        <f t="shared" si="16"/>
        <v>428998789.4800005</v>
      </c>
      <c r="CE16" s="32"/>
      <c r="CF16" s="193">
        <v>256241285.49900764</v>
      </c>
      <c r="CG16" s="194">
        <v>2019.8108643823909</v>
      </c>
      <c r="CH16" s="193">
        <v>56838714.50099232</v>
      </c>
      <c r="CI16" s="194">
        <v>2143.4012557882315</v>
      </c>
      <c r="CJ16" s="193">
        <v>313079999.99999994</v>
      </c>
      <c r="CK16" s="194">
        <v>2041.1782347341928</v>
      </c>
      <c r="CL16" s="245">
        <v>153175802.23881686</v>
      </c>
      <c r="CM16" s="46">
        <v>240.69788623628082</v>
      </c>
      <c r="CN16" s="43">
        <v>163971549.7611832</v>
      </c>
      <c r="CO16" s="46">
        <v>489.48484650549631</v>
      </c>
      <c r="CP16" s="43">
        <v>317147352.00000006</v>
      </c>
      <c r="CQ16" s="47">
        <v>326.49490101609075</v>
      </c>
      <c r="CR16" s="122">
        <f t="shared" si="17"/>
        <v>409417087.7378245</v>
      </c>
      <c r="CS16" s="123">
        <f t="shared" si="18"/>
        <v>220810264.26217553</v>
      </c>
      <c r="CT16" s="124">
        <f t="shared" si="19"/>
        <v>630227352</v>
      </c>
      <c r="CU16" s="32"/>
      <c r="CV16" s="45">
        <f>SUM(CV10:CV15)</f>
        <v>1559727532.0765512</v>
      </c>
      <c r="CW16" s="46">
        <f>+CV16/$CV$111</f>
        <v>2176.9067061507676</v>
      </c>
      <c r="CX16" s="43">
        <f>SUM(CX10:CX15)</f>
        <v>406874840.07344943</v>
      </c>
      <c r="CY16" s="46">
        <f>+CX16/$CX$111</f>
        <v>1980.5237593505069</v>
      </c>
      <c r="CZ16" s="43">
        <f t="shared" si="20"/>
        <v>1966602372.1500006</v>
      </c>
      <c r="DA16" s="47">
        <f>+CZ16/$CZ$111</f>
        <v>2133.1455801767174</v>
      </c>
      <c r="DB16" s="45">
        <f>SUM(DB10:DB15)</f>
        <v>921095146.46856892</v>
      </c>
      <c r="DC16" s="46">
        <f>+DB16/$DB$111</f>
        <v>291.38543462752432</v>
      </c>
      <c r="DD16" s="43">
        <f>SUM(DD10:DD15)</f>
        <v>956227832.4614315</v>
      </c>
      <c r="DE16" s="46">
        <f>+DD16/$DD$111</f>
        <v>521.70155985504493</v>
      </c>
      <c r="DF16" s="43">
        <f>SUM(DF10:DF15)</f>
        <v>1877322978.9300003</v>
      </c>
      <c r="DG16" s="47">
        <f>+DF16/$DF$111</f>
        <v>375.91640971884112</v>
      </c>
      <c r="DH16" s="153"/>
      <c r="DI16" s="161" t="s">
        <v>92</v>
      </c>
      <c r="DJ16" s="45">
        <f>SUM(DJ10:DJ15)</f>
        <v>1966602372.1500006</v>
      </c>
      <c r="DK16" s="43">
        <f>SUM(DK10:DK15)</f>
        <v>1877322978.9300003</v>
      </c>
      <c r="DL16" s="44">
        <f>SUM(DL10:DL15)</f>
        <v>3843925351.0800009</v>
      </c>
      <c r="DM16"/>
      <c r="DO16" s="48"/>
    </row>
    <row r="17" spans="1:117" s="19" customFormat="1" ht="15.75">
      <c r="A17" s="26"/>
      <c r="B17" s="26"/>
      <c r="C17" s="34"/>
      <c r="D17" s="38"/>
      <c r="E17" s="36"/>
      <c r="F17" s="36"/>
      <c r="G17" s="36"/>
      <c r="H17" s="36"/>
      <c r="I17" s="37"/>
      <c r="J17" s="244"/>
      <c r="K17" s="36"/>
      <c r="L17" s="36"/>
      <c r="M17" s="36"/>
      <c r="N17" s="36"/>
      <c r="O17" s="37"/>
      <c r="P17" s="125"/>
      <c r="Q17" s="126"/>
      <c r="R17" s="127"/>
      <c r="S17" s="32"/>
      <c r="T17" s="38"/>
      <c r="U17" s="36"/>
      <c r="V17" s="36"/>
      <c r="W17" s="36"/>
      <c r="X17" s="36"/>
      <c r="Y17" s="37"/>
      <c r="Z17" s="244"/>
      <c r="AA17" s="36"/>
      <c r="AB17" s="36"/>
      <c r="AC17" s="36"/>
      <c r="AD17" s="36"/>
      <c r="AE17" s="37"/>
      <c r="AF17" s="125"/>
      <c r="AG17" s="126"/>
      <c r="AH17" s="127"/>
      <c r="AI17" s="32"/>
      <c r="AJ17" s="38"/>
      <c r="AK17" s="36"/>
      <c r="AL17" s="36"/>
      <c r="AM17" s="36"/>
      <c r="AN17" s="36"/>
      <c r="AO17" s="37"/>
      <c r="AP17" s="244"/>
      <c r="AQ17" s="36"/>
      <c r="AR17" s="36"/>
      <c r="AS17" s="36"/>
      <c r="AT17" s="36"/>
      <c r="AU17" s="37"/>
      <c r="AV17" s="125"/>
      <c r="AW17" s="126"/>
      <c r="AX17" s="127"/>
      <c r="AY17" s="32"/>
      <c r="AZ17" s="3"/>
      <c r="BA17" s="3"/>
      <c r="BB17" s="3"/>
      <c r="BC17" s="3"/>
      <c r="BD17" s="3"/>
      <c r="BE17" s="3"/>
      <c r="BF17" s="244"/>
      <c r="BG17" s="36"/>
      <c r="BH17" s="36"/>
      <c r="BI17" s="36"/>
      <c r="BJ17" s="36"/>
      <c r="BK17" s="37"/>
      <c r="BL17" s="125"/>
      <c r="BM17" s="126"/>
      <c r="BN17" s="127"/>
      <c r="BO17" s="32"/>
      <c r="BP17" s="38"/>
      <c r="BQ17" s="36"/>
      <c r="BR17" s="36"/>
      <c r="BS17" s="36"/>
      <c r="BT17" s="36"/>
      <c r="BU17" s="37"/>
      <c r="BV17" s="244"/>
      <c r="BW17" s="36"/>
      <c r="BX17" s="36"/>
      <c r="BY17" s="36"/>
      <c r="BZ17" s="36"/>
      <c r="CA17" s="37"/>
      <c r="CB17" s="125"/>
      <c r="CC17" s="126"/>
      <c r="CD17" s="127"/>
      <c r="CE17" s="32"/>
      <c r="CF17" s="3"/>
      <c r="CG17" s="5"/>
      <c r="CH17" s="5"/>
      <c r="CI17" s="5"/>
      <c r="CJ17" s="5"/>
      <c r="CK17" s="5"/>
      <c r="CL17" s="244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75">
      <c r="A18" s="25" t="s">
        <v>52</v>
      </c>
      <c r="B18" s="26"/>
      <c r="C18" s="34"/>
      <c r="D18" s="38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8"/>
      <c r="AK18" s="36"/>
      <c r="AL18" s="36"/>
      <c r="AM18" s="36"/>
      <c r="AN18" s="36"/>
      <c r="AO18" s="37"/>
      <c r="AP18" s="244"/>
      <c r="AQ18" s="36"/>
      <c r="AR18" s="36"/>
      <c r="AS18" s="36"/>
      <c r="AT18" s="36"/>
      <c r="AU18" s="37"/>
      <c r="AV18" s="125"/>
      <c r="AW18" s="126"/>
      <c r="AX18" s="127"/>
      <c r="AY18" s="32"/>
      <c r="AZ18" s="3"/>
      <c r="BA18" s="3"/>
      <c r="BB18" s="3"/>
      <c r="BC18" s="3"/>
      <c r="BD18" s="3"/>
      <c r="BE18" s="3"/>
      <c r="BF18" s="244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244"/>
      <c r="BW18" s="36"/>
      <c r="BX18" s="36"/>
      <c r="BY18" s="36"/>
      <c r="BZ18" s="36"/>
      <c r="CA18" s="37"/>
      <c r="CB18" s="125"/>
      <c r="CC18" s="126"/>
      <c r="CD18" s="127"/>
      <c r="CE18" s="32"/>
      <c r="CF18" s="3"/>
      <c r="CG18" s="5"/>
      <c r="CH18" s="5"/>
      <c r="CI18" s="5"/>
      <c r="CJ18" s="5"/>
      <c r="CK18" s="5"/>
      <c r="CL18" s="244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75">
      <c r="A19" s="25"/>
      <c r="B19" s="50" t="s">
        <v>63</v>
      </c>
      <c r="C19" s="34"/>
      <c r="D19" s="38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8"/>
      <c r="AK19" s="36"/>
      <c r="AL19" s="36"/>
      <c r="AM19" s="36"/>
      <c r="AN19" s="36"/>
      <c r="AO19" s="37"/>
      <c r="AP19" s="244"/>
      <c r="AQ19" s="36"/>
      <c r="AR19" s="36"/>
      <c r="AS19" s="36"/>
      <c r="AT19" s="36"/>
      <c r="AU19" s="37"/>
      <c r="AV19" s="125"/>
      <c r="AW19" s="126"/>
      <c r="AX19" s="127"/>
      <c r="AY19" s="32"/>
      <c r="AZ19" s="3"/>
      <c r="BA19" s="3"/>
      <c r="BB19" s="3"/>
      <c r="BC19" s="3"/>
      <c r="BD19" s="3"/>
      <c r="BE19" s="3"/>
      <c r="BF19" s="244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244"/>
      <c r="BW19" s="36"/>
      <c r="BX19" s="36"/>
      <c r="BY19" s="36"/>
      <c r="BZ19" s="36"/>
      <c r="CA19" s="37"/>
      <c r="CB19" s="125"/>
      <c r="CC19" s="126"/>
      <c r="CD19" s="127"/>
      <c r="CE19" s="32"/>
      <c r="CF19" s="3"/>
      <c r="CG19" s="5"/>
      <c r="CH19" s="3"/>
      <c r="CI19" s="5"/>
      <c r="CJ19" s="5"/>
      <c r="CK19" s="5"/>
      <c r="CL19" s="244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75">
      <c r="A20" s="26">
        <v>8</v>
      </c>
      <c r="B20" s="26" t="s">
        <v>19</v>
      </c>
      <c r="C20" s="34"/>
      <c r="D20" s="38">
        <v>417857.79000000004</v>
      </c>
      <c r="E20" s="39">
        <v>3.7862469871876194</v>
      </c>
      <c r="F20" s="36">
        <v>5410.7100000000009</v>
      </c>
      <c r="G20" s="39">
        <v>0.16496570017378581</v>
      </c>
      <c r="H20" s="36">
        <v>423268.50000000006</v>
      </c>
      <c r="I20" s="40">
        <v>2.9565908313018214</v>
      </c>
      <c r="J20" s="244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417857.79000000004</v>
      </c>
      <c r="Q20" s="117">
        <f t="shared" ref="Q20:Q63" si="28">+F20+L20</f>
        <v>5410.7100000000009</v>
      </c>
      <c r="R20" s="118">
        <f t="shared" ref="R20:R63" si="29">+P20+Q20</f>
        <v>423268.50000000006</v>
      </c>
      <c r="S20" s="32"/>
      <c r="T20" s="38">
        <v>34360.510498400428</v>
      </c>
      <c r="U20" s="39">
        <v>0.16513442443338217</v>
      </c>
      <c r="V20" s="36">
        <v>2486.1947961745536</v>
      </c>
      <c r="W20" s="39">
        <v>4.0202367261320038E-2</v>
      </c>
      <c r="X20" s="36">
        <v>36846.705294574982</v>
      </c>
      <c r="Y20" s="40">
        <v>0.13651073768542663</v>
      </c>
      <c r="Z20" s="244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34360.510498400428</v>
      </c>
      <c r="AG20" s="117">
        <f t="shared" ref="AG20:AG61" si="31">+V20+AB20</f>
        <v>2486.1947961745536</v>
      </c>
      <c r="AH20" s="118">
        <f t="shared" ref="AH20:AH62" si="32">+AF20+AG20</f>
        <v>36846.705294574982</v>
      </c>
      <c r="AI20" s="32"/>
      <c r="AJ20" s="38">
        <v>23219.311544017204</v>
      </c>
      <c r="AK20" s="39">
        <v>0.39314784192375896</v>
      </c>
      <c r="AL20" s="36">
        <v>7846.3363688770251</v>
      </c>
      <c r="AM20" s="39">
        <v>0.2919349767041346</v>
      </c>
      <c r="AN20" s="36">
        <v>31065.64791289423</v>
      </c>
      <c r="AO20" s="40">
        <v>0.36149327894730127</v>
      </c>
      <c r="AP20" s="244">
        <v>23674.172345255422</v>
      </c>
      <c r="AQ20" s="39">
        <v>0.14032257446991434</v>
      </c>
      <c r="AR20" s="36">
        <v>21273.403526639118</v>
      </c>
      <c r="AS20" s="39">
        <v>0.13663423290668431</v>
      </c>
      <c r="AT20" s="36">
        <v>44947.575871894544</v>
      </c>
      <c r="AU20" s="40">
        <v>0.13855239881783166</v>
      </c>
      <c r="AV20" s="116">
        <f t="shared" ref="AV20:AV63" si="33">+AJ20+AP20</f>
        <v>46893.483889272626</v>
      </c>
      <c r="AW20" s="117">
        <f t="shared" ref="AW20:AW63" si="34">+AL20+AR20</f>
        <v>29119.739895516144</v>
      </c>
      <c r="AX20" s="118">
        <f t="shared" ref="AX20:AX63" si="35">+AV20+AW20</f>
        <v>76013.223784788774</v>
      </c>
      <c r="AY20" s="32"/>
      <c r="AZ20" s="3">
        <v>101076.48368670227</v>
      </c>
      <c r="BA20" s="5">
        <v>0.91332246326163846</v>
      </c>
      <c r="BB20" s="3">
        <v>7672.7593271270543</v>
      </c>
      <c r="BC20" s="5">
        <v>0.22257300864813201</v>
      </c>
      <c r="BD20" s="3">
        <v>108749.24301382933</v>
      </c>
      <c r="BE20" s="5">
        <v>0.74926102033752684</v>
      </c>
      <c r="BF20" s="244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101076.48368670227</v>
      </c>
      <c r="BM20" s="117">
        <f t="shared" ref="BM20:BM63" si="37">+BB20+BH20</f>
        <v>7672.7593271270543</v>
      </c>
      <c r="BN20" s="118">
        <f t="shared" ref="BN20:BN63" si="38">+BL20+BM20</f>
        <v>108749.24301382933</v>
      </c>
      <c r="BO20" s="32"/>
      <c r="BP20" s="38">
        <v>342554.58861807024</v>
      </c>
      <c r="BQ20" s="39">
        <v>3.3763524312572839</v>
      </c>
      <c r="BR20" s="36">
        <v>0</v>
      </c>
      <c r="BS20" s="39">
        <v>0</v>
      </c>
      <c r="BT20" s="36">
        <v>342554.58861807024</v>
      </c>
      <c r="BU20" s="40">
        <v>2.753964181001642</v>
      </c>
      <c r="BV20" s="244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342554.58861807024</v>
      </c>
      <c r="CC20" s="117">
        <f t="shared" ref="CC20:CC63" si="40">+BR20+BX20</f>
        <v>0</v>
      </c>
      <c r="CD20" s="118">
        <f t="shared" ref="CD20:CD63" si="41">+CB20+CC20</f>
        <v>342554.58861807024</v>
      </c>
      <c r="CE20" s="32"/>
      <c r="CF20" s="3">
        <v>264633.96000000008</v>
      </c>
      <c r="CG20" s="5">
        <v>2.0859657586076437</v>
      </c>
      <c r="CH20" s="3">
        <v>4297.7299999999996</v>
      </c>
      <c r="CI20" s="5">
        <v>0.16206840636548758</v>
      </c>
      <c r="CJ20" s="3">
        <v>268931.69000000006</v>
      </c>
      <c r="CK20" s="5">
        <v>1.7533458293672013</v>
      </c>
      <c r="CL20" s="244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264633.96000000008</v>
      </c>
      <c r="CS20" s="117">
        <f t="shared" ref="CS20:CS63" si="43">+CH20+CN20</f>
        <v>4297.7299999999996</v>
      </c>
      <c r="CT20" s="118">
        <f t="shared" ref="CT20:CT63" si="44">+CR20+CS20</f>
        <v>268931.69000000006</v>
      </c>
      <c r="CU20" s="32"/>
      <c r="CV20" s="38">
        <f t="shared" ref="CV20:CV60" si="45">+D20+T20+AJ20+AZ20+BP20+CF20</f>
        <v>1183702.6443471904</v>
      </c>
      <c r="CW20" s="39">
        <f t="shared" ref="CW20:CW63" si="46">+CV20/$CV$111</f>
        <v>1.6520899782650798</v>
      </c>
      <c r="CX20" s="36">
        <f t="shared" ref="CX20:CX60" si="47">+F20+V20+AL20+BB20+BR20+CH20</f>
        <v>27713.730492178631</v>
      </c>
      <c r="CY20" s="39">
        <f t="shared" ref="CY20:CY63" si="48">+CX20/$CX$111</f>
        <v>0.13490070236362617</v>
      </c>
      <c r="CZ20" s="36">
        <f t="shared" ref="CZ20:CZ63" si="49">+CV20+CX20</f>
        <v>1211416.374839369</v>
      </c>
      <c r="DA20" s="40">
        <f t="shared" ref="DA20:DA63" si="50">+CZ20/$CZ$111</f>
        <v>1.3140060859975411</v>
      </c>
      <c r="DB20" s="38">
        <f t="shared" ref="DB20:DB60" si="51">+J20+Z20+AP20+BF20+BV20+CL20</f>
        <v>23674.172345255422</v>
      </c>
      <c r="DC20" s="39">
        <f t="shared" ref="DC20:DC63" si="52">+DB20/$DB$111</f>
        <v>7.4892469303707949E-3</v>
      </c>
      <c r="DD20" s="36">
        <f t="shared" ref="DD20:DD60" si="53">+L20+AB20+AR20+BH20+BX20+CN20</f>
        <v>21273.403526639118</v>
      </c>
      <c r="DE20" s="39">
        <f t="shared" ref="DE20:DE63" si="54">+DD20/$DD$111</f>
        <v>1.1606405321527893E-2</v>
      </c>
      <c r="DF20" s="36">
        <f t="shared" ref="DF20:DF60" si="55">+DB20+DD20</f>
        <v>44947.575871894544</v>
      </c>
      <c r="DG20" s="40">
        <f t="shared" ref="DG20:DG63" si="56">+DF20/$DF$111</f>
        <v>9.0003326742200546E-3</v>
      </c>
      <c r="DH20" s="152"/>
      <c r="DI20" s="161" t="s">
        <v>19</v>
      </c>
      <c r="DJ20" s="38">
        <f t="shared" ref="DJ20:DJ60" si="57">+CZ20</f>
        <v>1211416.374839369</v>
      </c>
      <c r="DK20" s="36">
        <f t="shared" ref="DK20:DK60" si="58">+DF20</f>
        <v>44947.575871894544</v>
      </c>
      <c r="DL20" s="37">
        <f t="shared" ref="DL20:DL62" si="59">+DJ20+DK20</f>
        <v>1256363.9507112636</v>
      </c>
      <c r="DM20"/>
    </row>
    <row r="21" spans="1:117" s="19" customFormat="1" ht="15.75">
      <c r="A21" s="26">
        <v>9</v>
      </c>
      <c r="B21" s="26" t="s">
        <v>20</v>
      </c>
      <c r="C21" s="34"/>
      <c r="D21" s="38">
        <v>1440503.8199999998</v>
      </c>
      <c r="E21" s="39">
        <v>13.052534568057844</v>
      </c>
      <c r="F21" s="36">
        <v>2213670.4900000002</v>
      </c>
      <c r="G21" s="39">
        <v>67.492011646696554</v>
      </c>
      <c r="H21" s="36">
        <v>3654174.31</v>
      </c>
      <c r="I21" s="40">
        <v>25.524928646768323</v>
      </c>
      <c r="J21" s="244">
        <v>1558559.96</v>
      </c>
      <c r="K21" s="39">
        <v>4.293577264888512</v>
      </c>
      <c r="L21" s="36">
        <v>7152029.6100000003</v>
      </c>
      <c r="M21" s="39">
        <v>22.271099724414967</v>
      </c>
      <c r="N21" s="36">
        <v>8710589.5700000003</v>
      </c>
      <c r="O21" s="40">
        <v>12.732304347254116</v>
      </c>
      <c r="P21" s="116">
        <f t="shared" si="27"/>
        <v>2999063.78</v>
      </c>
      <c r="Q21" s="117">
        <f t="shared" si="28"/>
        <v>9365700.1000000015</v>
      </c>
      <c r="R21" s="118">
        <f t="shared" si="29"/>
        <v>12364763.880000001</v>
      </c>
      <c r="S21" s="32"/>
      <c r="T21" s="38">
        <v>1828732.1861000285</v>
      </c>
      <c r="U21" s="39">
        <v>8.7887703824565477</v>
      </c>
      <c r="V21" s="36">
        <v>5816171.2048165333</v>
      </c>
      <c r="W21" s="39">
        <v>94.048885948328532</v>
      </c>
      <c r="X21" s="36">
        <v>7644903.3909165617</v>
      </c>
      <c r="Y21" s="40">
        <v>28.323058821258908</v>
      </c>
      <c r="Z21" s="244">
        <v>4538433.4241133118</v>
      </c>
      <c r="AA21" s="39">
        <v>4.3366740028067312</v>
      </c>
      <c r="AB21" s="36">
        <v>9291177.2653904501</v>
      </c>
      <c r="AC21" s="39">
        <v>19.790147215332652</v>
      </c>
      <c r="AD21" s="36">
        <v>13829610.689503763</v>
      </c>
      <c r="AE21" s="40">
        <v>9.1223803351456105</v>
      </c>
      <c r="AF21" s="116">
        <f t="shared" si="30"/>
        <v>6367165.6102133403</v>
      </c>
      <c r="AG21" s="117">
        <f t="shared" si="31"/>
        <v>15107348.470206983</v>
      </c>
      <c r="AH21" s="118">
        <f t="shared" si="32"/>
        <v>21474514.080420323</v>
      </c>
      <c r="AI21" s="32"/>
      <c r="AJ21" s="38">
        <v>703307.31093895179</v>
      </c>
      <c r="AK21" s="39">
        <v>11.908352708075716</v>
      </c>
      <c r="AL21" s="36">
        <v>1941812.9362270157</v>
      </c>
      <c r="AM21" s="39">
        <v>72.248127998921589</v>
      </c>
      <c r="AN21" s="36">
        <v>2645120.2471659677</v>
      </c>
      <c r="AO21" s="40">
        <v>30.779760140172076</v>
      </c>
      <c r="AP21" s="244">
        <v>586688.45221223531</v>
      </c>
      <c r="AQ21" s="39">
        <v>3.4774450749780561</v>
      </c>
      <c r="AR21" s="36">
        <v>3288131.5299486923</v>
      </c>
      <c r="AS21" s="39">
        <v>21.118921038104332</v>
      </c>
      <c r="AT21" s="36">
        <v>3874819.9821609277</v>
      </c>
      <c r="AU21" s="40">
        <v>11.944261578105776</v>
      </c>
      <c r="AV21" s="116">
        <f t="shared" si="33"/>
        <v>1289995.763151187</v>
      </c>
      <c r="AW21" s="117">
        <f t="shared" si="34"/>
        <v>5229944.466175708</v>
      </c>
      <c r="AX21" s="118">
        <f t="shared" si="35"/>
        <v>6519940.2293268945</v>
      </c>
      <c r="AY21" s="32"/>
      <c r="AZ21" s="3">
        <v>2084390.2720772626</v>
      </c>
      <c r="BA21" s="5">
        <v>18.834454744122226</v>
      </c>
      <c r="BB21" s="3">
        <v>3058075.5611512107</v>
      </c>
      <c r="BC21" s="5">
        <v>88.709296004154282</v>
      </c>
      <c r="BD21" s="3">
        <v>5142465.8332284736</v>
      </c>
      <c r="BE21" s="5">
        <v>35.430584070968251</v>
      </c>
      <c r="BF21" s="244">
        <v>2775516.7267502812</v>
      </c>
      <c r="BG21" s="39">
        <v>4.4482072282335352</v>
      </c>
      <c r="BH21" s="36">
        <v>7735428.748899607</v>
      </c>
      <c r="BI21" s="39">
        <v>23.552460308310366</v>
      </c>
      <c r="BJ21" s="36">
        <v>10510945.475649888</v>
      </c>
      <c r="BK21" s="40">
        <v>11.03630678766301</v>
      </c>
      <c r="BL21" s="116">
        <f t="shared" si="36"/>
        <v>4859906.998827544</v>
      </c>
      <c r="BM21" s="117">
        <f t="shared" si="37"/>
        <v>10793504.310050817</v>
      </c>
      <c r="BN21" s="118">
        <f t="shared" si="38"/>
        <v>15653411.308878362</v>
      </c>
      <c r="BO21" s="32"/>
      <c r="BP21" s="38">
        <v>830119.50126761349</v>
      </c>
      <c r="BQ21" s="39">
        <v>8.1819835128932805</v>
      </c>
      <c r="BR21" s="36">
        <v>557969.39784789993</v>
      </c>
      <c r="BS21" s="39">
        <v>24.33465907138994</v>
      </c>
      <c r="BT21" s="36">
        <v>1388088.8991155135</v>
      </c>
      <c r="BU21" s="40">
        <v>11.159526788509266</v>
      </c>
      <c r="BV21" s="244">
        <v>1197710.7259384054</v>
      </c>
      <c r="BW21" s="39">
        <v>3.7137280694132735</v>
      </c>
      <c r="BX21" s="36">
        <v>7687606.1468240637</v>
      </c>
      <c r="BY21" s="39">
        <v>34.448236036386085</v>
      </c>
      <c r="BZ21" s="36">
        <v>8885316.8727624696</v>
      </c>
      <c r="CA21" s="40">
        <v>16.28322616798425</v>
      </c>
      <c r="CB21" s="116">
        <f t="shared" si="39"/>
        <v>2027830.2272060188</v>
      </c>
      <c r="CC21" s="117">
        <f t="shared" si="40"/>
        <v>8245575.5446719639</v>
      </c>
      <c r="CD21" s="118">
        <f t="shared" si="41"/>
        <v>10273405.771877982</v>
      </c>
      <c r="CE21" s="32"/>
      <c r="CF21" s="3">
        <v>2393824.1899999715</v>
      </c>
      <c r="CG21" s="5">
        <v>18.869215774372332</v>
      </c>
      <c r="CH21" s="3">
        <v>2790659.9599999525</v>
      </c>
      <c r="CI21" s="5">
        <v>105.23644166226535</v>
      </c>
      <c r="CJ21" s="3">
        <v>5184484.149999924</v>
      </c>
      <c r="CK21" s="5">
        <v>33.801124969031072</v>
      </c>
      <c r="CL21" s="244">
        <v>2973883.899999904</v>
      </c>
      <c r="CM21" s="39">
        <v>4.6731112759316007</v>
      </c>
      <c r="CN21" s="36">
        <v>7748461.9800006999</v>
      </c>
      <c r="CO21" s="39">
        <v>23.130565811314732</v>
      </c>
      <c r="CP21" s="36">
        <v>10722345.880000604</v>
      </c>
      <c r="CQ21" s="40">
        <v>11.038374543171608</v>
      </c>
      <c r="CR21" s="116">
        <f t="shared" si="42"/>
        <v>5367708.0899998751</v>
      </c>
      <c r="CS21" s="117">
        <f t="shared" si="43"/>
        <v>10539121.940000653</v>
      </c>
      <c r="CT21" s="118">
        <f t="shared" si="44"/>
        <v>15906830.030000528</v>
      </c>
      <c r="CU21" s="32"/>
      <c r="CV21" s="38">
        <f t="shared" si="45"/>
        <v>9280877.280383829</v>
      </c>
      <c r="CW21" s="39">
        <f t="shared" si="46"/>
        <v>12.953290606938049</v>
      </c>
      <c r="CX21" s="36">
        <f t="shared" si="47"/>
        <v>16378359.550042612</v>
      </c>
      <c r="CY21" s="39">
        <f t="shared" si="48"/>
        <v>79.724099485210203</v>
      </c>
      <c r="CZ21" s="36">
        <f t="shared" si="49"/>
        <v>25659236.83042644</v>
      </c>
      <c r="DA21" s="40">
        <f t="shared" si="50"/>
        <v>27.832208691832577</v>
      </c>
      <c r="DB21" s="38">
        <f t="shared" si="51"/>
        <v>13630793.189014137</v>
      </c>
      <c r="DC21" s="39">
        <f t="shared" si="52"/>
        <v>4.3120568086006248</v>
      </c>
      <c r="DD21" s="36">
        <f t="shared" si="53"/>
        <v>42902835.281063512</v>
      </c>
      <c r="DE21" s="39">
        <f t="shared" si="54"/>
        <v>23.407053558271809</v>
      </c>
      <c r="DF21" s="36">
        <f t="shared" si="55"/>
        <v>56533628.470077649</v>
      </c>
      <c r="DG21" s="40">
        <f t="shared" si="56"/>
        <v>11.32033160056625</v>
      </c>
      <c r="DH21" s="152"/>
      <c r="DI21" s="161" t="s">
        <v>20</v>
      </c>
      <c r="DJ21" s="38">
        <f t="shared" si="57"/>
        <v>25659236.83042644</v>
      </c>
      <c r="DK21" s="36">
        <f t="shared" si="58"/>
        <v>56533628.470077649</v>
      </c>
      <c r="DL21" s="37">
        <f t="shared" si="59"/>
        <v>82192865.300504088</v>
      </c>
      <c r="DM21"/>
    </row>
    <row r="22" spans="1:117" s="19" customFormat="1" ht="15.75">
      <c r="A22" s="26">
        <v>10</v>
      </c>
      <c r="B22" s="26" t="s">
        <v>21</v>
      </c>
      <c r="C22" s="34"/>
      <c r="D22" s="38">
        <v>18757.440000000002</v>
      </c>
      <c r="E22" s="39">
        <v>0.16996284953154167</v>
      </c>
      <c r="F22" s="36">
        <v>1354.05</v>
      </c>
      <c r="G22" s="39">
        <v>4.1283270831427785E-2</v>
      </c>
      <c r="H22" s="36">
        <v>20111.490000000002</v>
      </c>
      <c r="I22" s="40">
        <v>0.14048162558238628</v>
      </c>
      <c r="J22" s="244">
        <v>28980.920000000002</v>
      </c>
      <c r="K22" s="39">
        <v>7.983768505611602E-2</v>
      </c>
      <c r="L22" s="36">
        <v>3536.6400000000003</v>
      </c>
      <c r="M22" s="39">
        <v>1.1012938483815219E-2</v>
      </c>
      <c r="N22" s="36">
        <v>32517.56</v>
      </c>
      <c r="O22" s="40">
        <v>4.753105024900129E-2</v>
      </c>
      <c r="P22" s="116">
        <f t="shared" si="27"/>
        <v>47738.36</v>
      </c>
      <c r="Q22" s="117">
        <f t="shared" si="28"/>
        <v>4890.6900000000005</v>
      </c>
      <c r="R22" s="118">
        <f t="shared" si="29"/>
        <v>52629.05</v>
      </c>
      <c r="S22" s="32"/>
      <c r="T22" s="38">
        <v>1574.7328256007586</v>
      </c>
      <c r="U22" s="39">
        <v>7.5680656375591545E-3</v>
      </c>
      <c r="V22" s="36">
        <v>801.338445942828</v>
      </c>
      <c r="W22" s="39">
        <v>1.2957835224326962E-2</v>
      </c>
      <c r="X22" s="36">
        <v>2376.0712715435866</v>
      </c>
      <c r="Y22" s="40">
        <v>8.8029374533880166E-3</v>
      </c>
      <c r="Z22" s="244">
        <v>75358.251272780879</v>
      </c>
      <c r="AA22" s="39">
        <v>7.2008144364372792E-2</v>
      </c>
      <c r="AB22" s="36">
        <v>12668.138775213265</v>
      </c>
      <c r="AC22" s="39">
        <v>2.6983053292891711E-2</v>
      </c>
      <c r="AD22" s="36">
        <v>88026.390047994151</v>
      </c>
      <c r="AE22" s="40">
        <v>5.8064556376640347E-2</v>
      </c>
      <c r="AF22" s="116">
        <f t="shared" si="30"/>
        <v>76932.984098381639</v>
      </c>
      <c r="AG22" s="117">
        <f t="shared" si="31"/>
        <v>13469.477221156092</v>
      </c>
      <c r="AH22" s="118">
        <f t="shared" si="32"/>
        <v>90402.461319537731</v>
      </c>
      <c r="AI22" s="32"/>
      <c r="AJ22" s="38">
        <v>29.229136326569407</v>
      </c>
      <c r="AK22" s="39">
        <v>4.9490579625075188E-4</v>
      </c>
      <c r="AL22" s="36">
        <v>25.845352205332208</v>
      </c>
      <c r="AM22" s="39">
        <v>9.6161596180125049E-4</v>
      </c>
      <c r="AN22" s="36">
        <v>55.074488531901615</v>
      </c>
      <c r="AO22" s="40">
        <v>6.4087050434506222E-4</v>
      </c>
      <c r="AP22" s="244">
        <v>9066.5107298134899</v>
      </c>
      <c r="AQ22" s="39">
        <v>5.373941308328363E-2</v>
      </c>
      <c r="AR22" s="36">
        <v>601.26240089450073</v>
      </c>
      <c r="AS22" s="39">
        <v>3.8617716633343228E-3</v>
      </c>
      <c r="AT22" s="36">
        <v>9667.7731307079903</v>
      </c>
      <c r="AU22" s="40">
        <v>2.9801232491466746E-2</v>
      </c>
      <c r="AV22" s="116">
        <f t="shared" si="33"/>
        <v>9095.7398661400584</v>
      </c>
      <c r="AW22" s="117">
        <f t="shared" si="34"/>
        <v>627.10775309983296</v>
      </c>
      <c r="AX22" s="118">
        <f t="shared" si="35"/>
        <v>9722.8476192398921</v>
      </c>
      <c r="AY22" s="32"/>
      <c r="AZ22" s="3">
        <v>1601.8455388481236</v>
      </c>
      <c r="BA22" s="5">
        <v>1.4474202702185107E-2</v>
      </c>
      <c r="BB22" s="3">
        <v>307.74581168203167</v>
      </c>
      <c r="BC22" s="5">
        <v>8.9271549236223033E-3</v>
      </c>
      <c r="BD22" s="3">
        <v>1909.5913505301553</v>
      </c>
      <c r="BE22" s="5">
        <v>1.3156711017694087E-2</v>
      </c>
      <c r="BF22" s="244">
        <v>78785.038719865581</v>
      </c>
      <c r="BG22" s="39">
        <v>0.12626556177187684</v>
      </c>
      <c r="BH22" s="36">
        <v>4267.0175292388094</v>
      </c>
      <c r="BI22" s="39">
        <v>1.2992009138027151E-2</v>
      </c>
      <c r="BJ22" s="36">
        <v>83052.056249104397</v>
      </c>
      <c r="BK22" s="40">
        <v>8.7203189687813376E-2</v>
      </c>
      <c r="BL22" s="116">
        <f t="shared" si="36"/>
        <v>80386.884258713704</v>
      </c>
      <c r="BM22" s="117">
        <f t="shared" si="37"/>
        <v>4574.7633409208411</v>
      </c>
      <c r="BN22" s="118">
        <f t="shared" si="38"/>
        <v>84961.64759963454</v>
      </c>
      <c r="BO22" s="32"/>
      <c r="BP22" s="38">
        <v>-124.38962392472808</v>
      </c>
      <c r="BQ22" s="39">
        <v>-1.2260329393213685E-3</v>
      </c>
      <c r="BR22" s="36">
        <v>-93.947280996567031</v>
      </c>
      <c r="BS22" s="39">
        <v>-4.0973126170599254E-3</v>
      </c>
      <c r="BT22" s="36">
        <v>-218.33690492129512</v>
      </c>
      <c r="BU22" s="40">
        <v>-1.7553173582340064E-3</v>
      </c>
      <c r="BV22" s="244">
        <v>16968.410717942548</v>
      </c>
      <c r="BW22" s="39">
        <v>5.2613758741438373E-2</v>
      </c>
      <c r="BX22" s="36">
        <v>1332.8976673674124</v>
      </c>
      <c r="BY22" s="39">
        <v>5.9727270857638888E-3</v>
      </c>
      <c r="BZ22" s="36">
        <v>18301.30838530996</v>
      </c>
      <c r="CA22" s="40">
        <v>3.3538966350378265E-2</v>
      </c>
      <c r="CB22" s="116">
        <f t="shared" si="39"/>
        <v>16844.021094017819</v>
      </c>
      <c r="CC22" s="117">
        <f t="shared" si="40"/>
        <v>1238.9503863708453</v>
      </c>
      <c r="CD22" s="118">
        <f t="shared" si="41"/>
        <v>18082.971480388664</v>
      </c>
      <c r="CE22" s="32"/>
      <c r="CF22" s="3">
        <v>1886.58</v>
      </c>
      <c r="CG22" s="5">
        <v>1.487088535754824E-2</v>
      </c>
      <c r="CH22" s="3">
        <v>114.07</v>
      </c>
      <c r="CI22" s="5">
        <v>4.3016064559921558E-3</v>
      </c>
      <c r="CJ22" s="3">
        <v>2000.6499999999999</v>
      </c>
      <c r="CK22" s="5">
        <v>1.3043577473236754E-2</v>
      </c>
      <c r="CL22" s="244">
        <v>54767.110000000117</v>
      </c>
      <c r="CM22" s="39">
        <v>8.6060117979452774E-2</v>
      </c>
      <c r="CN22" s="36">
        <v>1387.13</v>
      </c>
      <c r="CO22" s="39">
        <v>4.1408348955783497E-3</v>
      </c>
      <c r="CP22" s="36">
        <v>56154.240000000114</v>
      </c>
      <c r="CQ22" s="40">
        <v>5.7809320856110562E-2</v>
      </c>
      <c r="CR22" s="116">
        <f t="shared" si="42"/>
        <v>56653.690000000119</v>
      </c>
      <c r="CS22" s="117">
        <f t="shared" si="43"/>
        <v>1501.2</v>
      </c>
      <c r="CT22" s="118">
        <f t="shared" si="44"/>
        <v>58154.890000000116</v>
      </c>
      <c r="CU22" s="32"/>
      <c r="CV22" s="38">
        <f t="shared" si="45"/>
        <v>23725.437876850723</v>
      </c>
      <c r="CW22" s="39">
        <f t="shared" si="46"/>
        <v>3.3113517430648838E-2</v>
      </c>
      <c r="CX22" s="36">
        <f t="shared" si="47"/>
        <v>2509.1023288336255</v>
      </c>
      <c r="CY22" s="39">
        <f t="shared" si="48"/>
        <v>1.221342852263761E-2</v>
      </c>
      <c r="CZ22" s="36">
        <f t="shared" si="49"/>
        <v>26234.540205684349</v>
      </c>
      <c r="DA22" s="40">
        <f t="shared" si="50"/>
        <v>2.8456232068175047E-2</v>
      </c>
      <c r="DB22" s="38">
        <f t="shared" si="51"/>
        <v>263926.24144040263</v>
      </c>
      <c r="DC22" s="39">
        <f t="shared" si="52"/>
        <v>8.3492202587938505E-2</v>
      </c>
      <c r="DD22" s="36">
        <f t="shared" si="53"/>
        <v>23793.086372713988</v>
      </c>
      <c r="DE22" s="39">
        <f t="shared" si="54"/>
        <v>1.2981101211474475E-2</v>
      </c>
      <c r="DF22" s="36">
        <f t="shared" si="55"/>
        <v>287719.3278131166</v>
      </c>
      <c r="DG22" s="40">
        <f t="shared" si="56"/>
        <v>5.7613110760446298E-2</v>
      </c>
      <c r="DH22" s="152"/>
      <c r="DI22" s="161" t="s">
        <v>21</v>
      </c>
      <c r="DJ22" s="38">
        <f t="shared" si="57"/>
        <v>26234.540205684349</v>
      </c>
      <c r="DK22" s="36">
        <f t="shared" si="58"/>
        <v>287719.3278131166</v>
      </c>
      <c r="DL22" s="37">
        <f t="shared" si="59"/>
        <v>313953.86801880097</v>
      </c>
      <c r="DM22"/>
    </row>
    <row r="23" spans="1:117" s="19" customFormat="1" ht="15.75">
      <c r="A23" s="26">
        <v>11</v>
      </c>
      <c r="B23" s="26" t="s">
        <v>22</v>
      </c>
      <c r="C23" s="34"/>
      <c r="D23" s="38">
        <v>12426924.939999999</v>
      </c>
      <c r="E23" s="39">
        <v>112.60148366285496</v>
      </c>
      <c r="F23" s="36">
        <v>3506087.5</v>
      </c>
      <c r="G23" s="39">
        <v>106.89617061495777</v>
      </c>
      <c r="H23" s="36">
        <v>15933012.439999999</v>
      </c>
      <c r="I23" s="40">
        <v>111.2943639678404</v>
      </c>
      <c r="J23" s="244">
        <v>7353578.8300000001</v>
      </c>
      <c r="K23" s="39">
        <v>20.257904533909279</v>
      </c>
      <c r="L23" s="36">
        <v>5878451.7699999996</v>
      </c>
      <c r="M23" s="39">
        <v>18.305235399442601</v>
      </c>
      <c r="N23" s="36">
        <v>13232030.6</v>
      </c>
      <c r="O23" s="40">
        <v>19.341313165714855</v>
      </c>
      <c r="P23" s="116">
        <f t="shared" si="27"/>
        <v>19780503.77</v>
      </c>
      <c r="Q23" s="117">
        <f t="shared" si="28"/>
        <v>9384539.2699999996</v>
      </c>
      <c r="R23" s="118">
        <f t="shared" si="29"/>
        <v>29165043.039999999</v>
      </c>
      <c r="S23" s="32"/>
      <c r="T23" s="38">
        <v>12295564.642407052</v>
      </c>
      <c r="U23" s="39">
        <v>59.091700351828429</v>
      </c>
      <c r="V23" s="36">
        <v>3523955.2782196123</v>
      </c>
      <c r="W23" s="39">
        <v>56.983203619216916</v>
      </c>
      <c r="X23" s="36">
        <v>15819519.920626665</v>
      </c>
      <c r="Y23" s="40">
        <v>58.608614174033093</v>
      </c>
      <c r="Z23" s="244">
        <v>13063664.953553898</v>
      </c>
      <c r="AA23" s="39">
        <v>12.482910046548286</v>
      </c>
      <c r="AB23" s="36">
        <v>4253651.1547604501</v>
      </c>
      <c r="AC23" s="39">
        <v>9.0602493258793153</v>
      </c>
      <c r="AD23" s="36">
        <v>17317316.10831435</v>
      </c>
      <c r="AE23" s="40">
        <v>11.422963919286991</v>
      </c>
      <c r="AF23" s="116">
        <f t="shared" si="30"/>
        <v>25359229.595960952</v>
      </c>
      <c r="AG23" s="117">
        <f t="shared" si="31"/>
        <v>7777606.4329800624</v>
      </c>
      <c r="AH23" s="118">
        <f t="shared" si="32"/>
        <v>33136836.028941013</v>
      </c>
      <c r="AI23" s="32"/>
      <c r="AJ23" s="38">
        <v>7404643.9843025338</v>
      </c>
      <c r="AK23" s="39">
        <v>125.37494047244385</v>
      </c>
      <c r="AL23" s="36">
        <v>4078567.2124837423</v>
      </c>
      <c r="AM23" s="39">
        <v>151.74934748981443</v>
      </c>
      <c r="AN23" s="36">
        <v>11483211.196786277</v>
      </c>
      <c r="AO23" s="40">
        <v>133.62359864535969</v>
      </c>
      <c r="AP23" s="244">
        <v>3592300.0358313834</v>
      </c>
      <c r="AQ23" s="39">
        <v>21.29243556838636</v>
      </c>
      <c r="AR23" s="36">
        <v>4722355.2324123364</v>
      </c>
      <c r="AS23" s="39">
        <v>30.330613711414141</v>
      </c>
      <c r="AT23" s="36">
        <v>8314655.2682437198</v>
      </c>
      <c r="AU23" s="40">
        <v>25.630201638501209</v>
      </c>
      <c r="AV23" s="116">
        <f t="shared" si="33"/>
        <v>10996944.020133916</v>
      </c>
      <c r="AW23" s="117">
        <f t="shared" si="34"/>
        <v>8800922.4448960796</v>
      </c>
      <c r="AX23" s="118">
        <f t="shared" si="35"/>
        <v>19797866.465029996</v>
      </c>
      <c r="AY23" s="32"/>
      <c r="AZ23" s="3">
        <v>12031087.656698488</v>
      </c>
      <c r="BA23" s="5">
        <v>108.71235537231283</v>
      </c>
      <c r="BB23" s="3">
        <v>4756664.1290867086</v>
      </c>
      <c r="BC23" s="5">
        <v>137.98230873688709</v>
      </c>
      <c r="BD23" s="3">
        <v>16787751.785785198</v>
      </c>
      <c r="BE23" s="5">
        <v>115.66432725045264</v>
      </c>
      <c r="BF23" s="244">
        <v>19870982.115800872</v>
      </c>
      <c r="BG23" s="39">
        <v>31.846410950330185</v>
      </c>
      <c r="BH23" s="36">
        <v>8802768.0394406524</v>
      </c>
      <c r="BI23" s="39">
        <v>26.802243493184786</v>
      </c>
      <c r="BJ23" s="36">
        <v>28673750.155241527</v>
      </c>
      <c r="BK23" s="40">
        <v>30.106930361227015</v>
      </c>
      <c r="BL23" s="116">
        <f t="shared" si="36"/>
        <v>31902069.77249936</v>
      </c>
      <c r="BM23" s="117">
        <f t="shared" si="37"/>
        <v>13559432.168527361</v>
      </c>
      <c r="BN23" s="118">
        <f t="shared" si="38"/>
        <v>45461501.941026717</v>
      </c>
      <c r="BO23" s="32"/>
      <c r="BP23" s="38">
        <v>8181801.4943786133</v>
      </c>
      <c r="BQ23" s="39">
        <v>80.643045766961507</v>
      </c>
      <c r="BR23" s="36">
        <v>1500330.425063133</v>
      </c>
      <c r="BS23" s="39">
        <v>65.433748748882763</v>
      </c>
      <c r="BT23" s="36">
        <v>9682131.9194417465</v>
      </c>
      <c r="BU23" s="40">
        <v>77.839402500616998</v>
      </c>
      <c r="BV23" s="244">
        <v>3337507.1982954233</v>
      </c>
      <c r="BW23" s="39">
        <v>10.348570732275451</v>
      </c>
      <c r="BX23" s="36">
        <v>6727000.4552552663</v>
      </c>
      <c r="BY23" s="39">
        <v>30.143752824179824</v>
      </c>
      <c r="BZ23" s="36">
        <v>10064507.65355069</v>
      </c>
      <c r="CA23" s="40">
        <v>18.444210458554281</v>
      </c>
      <c r="CB23" s="116">
        <f t="shared" si="39"/>
        <v>11519308.692674037</v>
      </c>
      <c r="CC23" s="117">
        <f t="shared" si="40"/>
        <v>8227330.8803183995</v>
      </c>
      <c r="CD23" s="118">
        <f t="shared" si="41"/>
        <v>19746639.572992437</v>
      </c>
      <c r="CE23" s="32"/>
      <c r="CF23" s="3">
        <v>13778904.649998246</v>
      </c>
      <c r="CG23" s="5">
        <v>108.61162071192967</v>
      </c>
      <c r="CH23" s="3">
        <v>4710648.2999994364</v>
      </c>
      <c r="CI23" s="5">
        <v>177.63965231161612</v>
      </c>
      <c r="CJ23" s="3">
        <v>18489552.949997682</v>
      </c>
      <c r="CK23" s="5">
        <v>120.5457807956454</v>
      </c>
      <c r="CL23" s="244">
        <v>14481685.280002423</v>
      </c>
      <c r="CM23" s="39">
        <v>22.756277330286562</v>
      </c>
      <c r="CN23" s="36">
        <v>7278786.2199990423</v>
      </c>
      <c r="CO23" s="39">
        <v>21.728498393969463</v>
      </c>
      <c r="CP23" s="36">
        <v>21760471.500001464</v>
      </c>
      <c r="CQ23" s="40">
        <v>22.401836066587876</v>
      </c>
      <c r="CR23" s="116">
        <f t="shared" si="42"/>
        <v>28260589.93000067</v>
      </c>
      <c r="CS23" s="117">
        <f t="shared" si="43"/>
        <v>11989434.51999848</v>
      </c>
      <c r="CT23" s="118">
        <f t="shared" si="44"/>
        <v>40250024.449999154</v>
      </c>
      <c r="CU23" s="32"/>
      <c r="CV23" s="38">
        <f t="shared" si="45"/>
        <v>66118927.367784932</v>
      </c>
      <c r="CW23" s="39">
        <f t="shared" si="46"/>
        <v>92.281974531024844</v>
      </c>
      <c r="CX23" s="36">
        <f t="shared" si="47"/>
        <v>22076252.844852634</v>
      </c>
      <c r="CY23" s="39">
        <f t="shared" si="48"/>
        <v>107.45944199638156</v>
      </c>
      <c r="CZ23" s="36">
        <f t="shared" si="49"/>
        <v>88195180.212637573</v>
      </c>
      <c r="DA23" s="40">
        <f t="shared" si="50"/>
        <v>95.664055697135751</v>
      </c>
      <c r="DB23" s="38">
        <f t="shared" si="51"/>
        <v>61699718.413484</v>
      </c>
      <c r="DC23" s="39">
        <f t="shared" si="52"/>
        <v>19.518503962633126</v>
      </c>
      <c r="DD23" s="36">
        <f t="shared" si="53"/>
        <v>37663012.871867746</v>
      </c>
      <c r="DE23" s="39">
        <f t="shared" si="54"/>
        <v>20.548296020118777</v>
      </c>
      <c r="DF23" s="36">
        <f t="shared" si="55"/>
        <v>99362731.285351753</v>
      </c>
      <c r="DG23" s="40">
        <f t="shared" si="56"/>
        <v>19.896459812118536</v>
      </c>
      <c r="DH23" s="152"/>
      <c r="DI23" s="161" t="s">
        <v>22</v>
      </c>
      <c r="DJ23" s="38">
        <f t="shared" si="57"/>
        <v>88195180.212637573</v>
      </c>
      <c r="DK23" s="36">
        <f t="shared" si="58"/>
        <v>99362731.285351753</v>
      </c>
      <c r="DL23" s="37">
        <f t="shared" si="59"/>
        <v>187557911.49798933</v>
      </c>
      <c r="DM23"/>
    </row>
    <row r="24" spans="1:117" s="19" customFormat="1" ht="15.75">
      <c r="A24" s="26">
        <v>12</v>
      </c>
      <c r="B24" s="26" t="s">
        <v>23</v>
      </c>
      <c r="C24" s="34"/>
      <c r="D24" s="38">
        <v>22433108.080000002</v>
      </c>
      <c r="E24" s="39">
        <v>203.26840832895383</v>
      </c>
      <c r="F24" s="36">
        <v>0</v>
      </c>
      <c r="G24" s="39">
        <v>0</v>
      </c>
      <c r="H24" s="36">
        <v>22433108.080000002</v>
      </c>
      <c r="I24" s="40">
        <v>156.69845893783923</v>
      </c>
      <c r="J24" s="244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22433108.080000002</v>
      </c>
      <c r="Q24" s="117">
        <f t="shared" si="28"/>
        <v>0</v>
      </c>
      <c r="R24" s="118">
        <f t="shared" si="29"/>
        <v>22433108.080000002</v>
      </c>
      <c r="S24" s="32"/>
      <c r="T24" s="38">
        <v>41281424.048605427</v>
      </c>
      <c r="U24" s="39">
        <v>198.39589404162626</v>
      </c>
      <c r="V24" s="36">
        <v>2913000.29612194</v>
      </c>
      <c r="W24" s="39">
        <v>47.103914752464995</v>
      </c>
      <c r="X24" s="36">
        <v>44194424.344727367</v>
      </c>
      <c r="Y24" s="40">
        <v>163.73277938013533</v>
      </c>
      <c r="Z24" s="244">
        <v>-808.54279941384448</v>
      </c>
      <c r="AA24" s="39">
        <v>-7.725984300540116E-4</v>
      </c>
      <c r="AB24" s="36">
        <v>1977.7163846254116</v>
      </c>
      <c r="AC24" s="39">
        <v>4.2125230510568212E-3</v>
      </c>
      <c r="AD24" s="36">
        <v>1169.1735852115671</v>
      </c>
      <c r="AE24" s="40">
        <v>7.7121810306638491E-4</v>
      </c>
      <c r="AF24" s="116">
        <f t="shared" si="30"/>
        <v>41280615.505806014</v>
      </c>
      <c r="AG24" s="117">
        <f t="shared" si="31"/>
        <v>2914978.0125065655</v>
      </c>
      <c r="AH24" s="118">
        <f t="shared" si="32"/>
        <v>44195593.518312581</v>
      </c>
      <c r="AI24" s="32"/>
      <c r="AJ24" s="38">
        <v>5890483.5580132771</v>
      </c>
      <c r="AK24" s="39">
        <v>99.737276634156402</v>
      </c>
      <c r="AL24" s="36">
        <v>454936.5680810691</v>
      </c>
      <c r="AM24" s="39">
        <v>16.926612645796371</v>
      </c>
      <c r="AN24" s="36">
        <v>6345420.1260943459</v>
      </c>
      <c r="AO24" s="40">
        <v>73.838045615908698</v>
      </c>
      <c r="AP24" s="244">
        <v>13273.641702479999</v>
      </c>
      <c r="AQ24" s="39">
        <v>7.867610107419426E-2</v>
      </c>
      <c r="AR24" s="36">
        <v>0</v>
      </c>
      <c r="AS24" s="39">
        <v>0</v>
      </c>
      <c r="AT24" s="36">
        <v>13273.641702479999</v>
      </c>
      <c r="AU24" s="40">
        <v>4.0916442394326902E-2</v>
      </c>
      <c r="AV24" s="116">
        <f t="shared" si="33"/>
        <v>5903757.1997157568</v>
      </c>
      <c r="AW24" s="117">
        <f t="shared" si="34"/>
        <v>454936.5680810691</v>
      </c>
      <c r="AX24" s="118">
        <f t="shared" si="35"/>
        <v>6358693.7677968256</v>
      </c>
      <c r="AY24" s="32"/>
      <c r="AZ24" s="3">
        <v>17062533.313274026</v>
      </c>
      <c r="BA24" s="5">
        <v>154.17626718660173</v>
      </c>
      <c r="BB24" s="3">
        <v>2387420.0584210786</v>
      </c>
      <c r="BC24" s="5">
        <v>69.254780797176878</v>
      </c>
      <c r="BD24" s="3">
        <v>19449953.371695105</v>
      </c>
      <c r="BE24" s="5">
        <v>134.00637563003889</v>
      </c>
      <c r="BF24" s="244">
        <v>3779.1441502465527</v>
      </c>
      <c r="BG24" s="39">
        <v>6.056679883657449E-3</v>
      </c>
      <c r="BH24" s="36">
        <v>1016.0558905411693</v>
      </c>
      <c r="BI24" s="39">
        <v>3.0936379623947865E-3</v>
      </c>
      <c r="BJ24" s="36">
        <v>4795.2000407877222</v>
      </c>
      <c r="BK24" s="40">
        <v>5.0348752051799011E-3</v>
      </c>
      <c r="BL24" s="116">
        <f t="shared" si="36"/>
        <v>17066312.457424272</v>
      </c>
      <c r="BM24" s="117">
        <f t="shared" si="37"/>
        <v>2388436.1143116197</v>
      </c>
      <c r="BN24" s="118">
        <f t="shared" si="38"/>
        <v>19454748.571735892</v>
      </c>
      <c r="BO24" s="32"/>
      <c r="BP24" s="38">
        <v>12684653.083405189</v>
      </c>
      <c r="BQ24" s="39">
        <v>125.02491778196861</v>
      </c>
      <c r="BR24" s="36">
        <v>813923.02387251658</v>
      </c>
      <c r="BS24" s="39">
        <v>35.497536912753134</v>
      </c>
      <c r="BT24" s="36">
        <v>13498576.107277706</v>
      </c>
      <c r="BU24" s="40">
        <v>108.52166728794001</v>
      </c>
      <c r="BV24" s="244">
        <v>0</v>
      </c>
      <c r="BW24" s="39">
        <v>0</v>
      </c>
      <c r="BX24" s="36">
        <v>-137.18085247008364</v>
      </c>
      <c r="BY24" s="39">
        <v>-6.1470870064205538E-4</v>
      </c>
      <c r="BZ24" s="36">
        <v>-137.18085247008364</v>
      </c>
      <c r="CA24" s="40">
        <v>-2.5139754481178953E-4</v>
      </c>
      <c r="CB24" s="116">
        <f t="shared" si="39"/>
        <v>12684653.083405189</v>
      </c>
      <c r="CC24" s="117">
        <f t="shared" si="40"/>
        <v>813785.84302004648</v>
      </c>
      <c r="CD24" s="118">
        <f t="shared" si="41"/>
        <v>13498438.926425235</v>
      </c>
      <c r="CE24" s="32"/>
      <c r="CF24" s="3">
        <v>25385367.0725176</v>
      </c>
      <c r="CG24" s="5">
        <v>200.09905940627442</v>
      </c>
      <c r="CH24" s="3">
        <v>1372551.1900000365</v>
      </c>
      <c r="CI24" s="5">
        <v>51.759227317295291</v>
      </c>
      <c r="CJ24" s="3">
        <v>26757918.262517635</v>
      </c>
      <c r="CK24" s="5">
        <v>174.45279278218848</v>
      </c>
      <c r="CL24" s="244">
        <v>264958.97749999742</v>
      </c>
      <c r="CM24" s="39">
        <v>0.41635209276817609</v>
      </c>
      <c r="CN24" s="36">
        <v>0</v>
      </c>
      <c r="CO24" s="39">
        <v>0</v>
      </c>
      <c r="CP24" s="36">
        <v>264958.97749999742</v>
      </c>
      <c r="CQ24" s="40">
        <v>0.27276833492901514</v>
      </c>
      <c r="CR24" s="116">
        <f t="shared" si="42"/>
        <v>25650326.050017599</v>
      </c>
      <c r="CS24" s="117">
        <f t="shared" si="43"/>
        <v>1372551.1900000365</v>
      </c>
      <c r="CT24" s="118">
        <f t="shared" si="44"/>
        <v>27022877.240017634</v>
      </c>
      <c r="CU24" s="32"/>
      <c r="CV24" s="38">
        <f t="shared" si="45"/>
        <v>124737569.15581551</v>
      </c>
      <c r="CW24" s="39">
        <f t="shared" si="46"/>
        <v>174.09582457182188</v>
      </c>
      <c r="CX24" s="36">
        <f t="shared" si="47"/>
        <v>7941831.1364966407</v>
      </c>
      <c r="CY24" s="39">
        <f t="shared" si="48"/>
        <v>38.658043480255067</v>
      </c>
      <c r="CZ24" s="36">
        <f t="shared" si="49"/>
        <v>132679400.29231215</v>
      </c>
      <c r="DA24" s="40">
        <f t="shared" si="50"/>
        <v>143.91545557052535</v>
      </c>
      <c r="DB24" s="38">
        <f t="shared" si="51"/>
        <v>281203.22055331012</v>
      </c>
      <c r="DC24" s="39">
        <f t="shared" si="52"/>
        <v>8.8957718378751535E-2</v>
      </c>
      <c r="DD24" s="36">
        <f t="shared" si="53"/>
        <v>2856.5914226964974</v>
      </c>
      <c r="DE24" s="39">
        <f t="shared" si="54"/>
        <v>1.5585074503145816E-3</v>
      </c>
      <c r="DF24" s="36">
        <f t="shared" si="55"/>
        <v>284059.8119760066</v>
      </c>
      <c r="DG24" s="40">
        <f t="shared" si="56"/>
        <v>5.6880326860054418E-2</v>
      </c>
      <c r="DH24" s="152"/>
      <c r="DI24" s="161" t="s">
        <v>23</v>
      </c>
      <c r="DJ24" s="38">
        <f t="shared" si="57"/>
        <v>132679400.29231215</v>
      </c>
      <c r="DK24" s="36">
        <f t="shared" si="58"/>
        <v>284059.8119760066</v>
      </c>
      <c r="DL24" s="37">
        <f t="shared" si="59"/>
        <v>132963460.10428815</v>
      </c>
      <c r="DM24"/>
    </row>
    <row r="25" spans="1:117" s="19" customFormat="1" ht="15.75">
      <c r="A25" s="26">
        <v>13</v>
      </c>
      <c r="B25" s="26" t="s">
        <v>24</v>
      </c>
      <c r="C25" s="34"/>
      <c r="D25" s="38">
        <v>152108.96</v>
      </c>
      <c r="E25" s="39">
        <v>1.3782729562711802</v>
      </c>
      <c r="F25" s="36">
        <v>0</v>
      </c>
      <c r="G25" s="39">
        <v>0</v>
      </c>
      <c r="H25" s="36">
        <v>152108.96</v>
      </c>
      <c r="I25" s="40">
        <v>1.0625027765941841</v>
      </c>
      <c r="J25" s="244">
        <v>0</v>
      </c>
      <c r="K25" s="39">
        <v>0</v>
      </c>
      <c r="L25" s="36">
        <v>40.950000000000003</v>
      </c>
      <c r="M25" s="39">
        <v>1.275164650380681E-4</v>
      </c>
      <c r="N25" s="36">
        <v>40.950000000000003</v>
      </c>
      <c r="O25" s="40">
        <v>5.9856782233863889E-5</v>
      </c>
      <c r="P25" s="116">
        <f t="shared" si="27"/>
        <v>152108.96</v>
      </c>
      <c r="Q25" s="117">
        <f t="shared" si="28"/>
        <v>40.950000000000003</v>
      </c>
      <c r="R25" s="118">
        <f t="shared" si="29"/>
        <v>152149.91</v>
      </c>
      <c r="S25" s="32"/>
      <c r="T25" s="38">
        <v>6933491.5543151833</v>
      </c>
      <c r="U25" s="39">
        <v>33.321918694684555</v>
      </c>
      <c r="V25" s="36">
        <v>356380.8781858969</v>
      </c>
      <c r="W25" s="39">
        <v>5.7627644349454563</v>
      </c>
      <c r="X25" s="36">
        <v>7289872.4325010804</v>
      </c>
      <c r="Y25" s="40">
        <v>27.00772987537356</v>
      </c>
      <c r="Z25" s="244">
        <v>2555.3627102416112</v>
      </c>
      <c r="AA25" s="39">
        <v>2.4417621671759186E-3</v>
      </c>
      <c r="AB25" s="36">
        <v>-6.0918284204177553</v>
      </c>
      <c r="AC25" s="39">
        <v>-1.2975554960047191E-5</v>
      </c>
      <c r="AD25" s="36">
        <v>2549.2708818211936</v>
      </c>
      <c r="AE25" s="40">
        <v>1.6815671159084106E-3</v>
      </c>
      <c r="AF25" s="116">
        <f t="shared" si="30"/>
        <v>6936046.9170254245</v>
      </c>
      <c r="AG25" s="117">
        <f t="shared" si="31"/>
        <v>356374.78635747649</v>
      </c>
      <c r="AH25" s="118">
        <f t="shared" si="32"/>
        <v>7292421.7033829009</v>
      </c>
      <c r="AI25" s="32"/>
      <c r="AJ25" s="38">
        <v>1660922.4032873549</v>
      </c>
      <c r="AK25" s="39">
        <v>28.122627891760157</v>
      </c>
      <c r="AL25" s="36">
        <v>126714.66292716002</v>
      </c>
      <c r="AM25" s="39">
        <v>4.714613346994085</v>
      </c>
      <c r="AN25" s="36">
        <v>1787637.0662145149</v>
      </c>
      <c r="AO25" s="40">
        <v>20.801715980480061</v>
      </c>
      <c r="AP25" s="244">
        <v>3558.2650975200004</v>
      </c>
      <c r="AQ25" s="39">
        <v>2.1090702215425652E-2</v>
      </c>
      <c r="AR25" s="36">
        <v>0</v>
      </c>
      <c r="AS25" s="39">
        <v>0</v>
      </c>
      <c r="AT25" s="36">
        <v>3558.2650975200004</v>
      </c>
      <c r="AU25" s="40">
        <v>1.0968470608877389E-2</v>
      </c>
      <c r="AV25" s="116">
        <f t="shared" si="33"/>
        <v>1664480.6683848749</v>
      </c>
      <c r="AW25" s="117">
        <f t="shared" si="34"/>
        <v>126714.66292716002</v>
      </c>
      <c r="AX25" s="118">
        <f t="shared" si="35"/>
        <v>1791195.331312035</v>
      </c>
      <c r="AY25" s="32"/>
      <c r="AZ25" s="3">
        <v>4217193.6767986929</v>
      </c>
      <c r="BA25" s="5">
        <v>38.106368330776398</v>
      </c>
      <c r="BB25" s="3">
        <v>293527.22957208962</v>
      </c>
      <c r="BC25" s="5">
        <v>8.5146993174974508</v>
      </c>
      <c r="BD25" s="3">
        <v>4510720.9063707823</v>
      </c>
      <c r="BE25" s="5">
        <v>31.077985051678922</v>
      </c>
      <c r="BF25" s="244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4217193.6767986929</v>
      </c>
      <c r="BM25" s="117">
        <f t="shared" si="37"/>
        <v>293527.22957208962</v>
      </c>
      <c r="BN25" s="118">
        <f t="shared" si="38"/>
        <v>4510720.9063707823</v>
      </c>
      <c r="BO25" s="32"/>
      <c r="BP25" s="38">
        <v>3062685.604056071</v>
      </c>
      <c r="BQ25" s="39">
        <v>30.187030998906639</v>
      </c>
      <c r="BR25" s="36">
        <v>130789.88658647935</v>
      </c>
      <c r="BS25" s="39">
        <v>5.7041251945780171</v>
      </c>
      <c r="BT25" s="36">
        <v>3193475.4906425504</v>
      </c>
      <c r="BU25" s="40">
        <v>25.673914191649786</v>
      </c>
      <c r="BV25" s="244">
        <v>73522.591857952182</v>
      </c>
      <c r="BW25" s="39">
        <v>0.22797066704480243</v>
      </c>
      <c r="BX25" s="36">
        <v>-22872.386562913343</v>
      </c>
      <c r="BY25" s="39">
        <v>-0.10249138106017701</v>
      </c>
      <c r="BZ25" s="36">
        <v>50650.205295038839</v>
      </c>
      <c r="CA25" s="40">
        <v>9.2821534682930695E-2</v>
      </c>
      <c r="CB25" s="116">
        <f t="shared" si="39"/>
        <v>3136208.1959140231</v>
      </c>
      <c r="CC25" s="117">
        <f t="shared" si="40"/>
        <v>107917.50002356601</v>
      </c>
      <c r="CD25" s="118">
        <f t="shared" si="41"/>
        <v>3244125.6959375893</v>
      </c>
      <c r="CE25" s="32"/>
      <c r="CF25" s="3">
        <v>3409173.0500008143</v>
      </c>
      <c r="CG25" s="5">
        <v>26.872659304458431</v>
      </c>
      <c r="CH25" s="3">
        <v>162299.45999999685</v>
      </c>
      <c r="CI25" s="5">
        <v>6.1203507051812673</v>
      </c>
      <c r="CJ25" s="3">
        <v>3571472.510000811</v>
      </c>
      <c r="CK25" s="5">
        <v>23.284821621838358</v>
      </c>
      <c r="CL25" s="244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3409173.0500008143</v>
      </c>
      <c r="CS25" s="117">
        <f t="shared" si="43"/>
        <v>162299.45999999685</v>
      </c>
      <c r="CT25" s="118">
        <f t="shared" si="44"/>
        <v>3571472.510000811</v>
      </c>
      <c r="CU25" s="32"/>
      <c r="CV25" s="38">
        <f t="shared" si="45"/>
        <v>19435575.248458117</v>
      </c>
      <c r="CW25" s="39">
        <f t="shared" si="46"/>
        <v>27.12616994068026</v>
      </c>
      <c r="CX25" s="36">
        <f t="shared" si="47"/>
        <v>1069712.1172716229</v>
      </c>
      <c r="CY25" s="39">
        <f t="shared" si="48"/>
        <v>5.2069827260371637</v>
      </c>
      <c r="CZ25" s="36">
        <f t="shared" si="49"/>
        <v>20505287.365729742</v>
      </c>
      <c r="DA25" s="40">
        <f t="shared" si="50"/>
        <v>22.241793121931416</v>
      </c>
      <c r="DB25" s="38">
        <f t="shared" si="51"/>
        <v>79636.219665713797</v>
      </c>
      <c r="DC25" s="39">
        <f t="shared" si="52"/>
        <v>2.5192657423452017E-2</v>
      </c>
      <c r="DD25" s="36">
        <f t="shared" si="53"/>
        <v>-22837.528391333763</v>
      </c>
      <c r="DE25" s="39">
        <f t="shared" si="54"/>
        <v>-1.2459765110919058E-2</v>
      </c>
      <c r="DF25" s="36">
        <f t="shared" si="55"/>
        <v>56798.691274380035</v>
      </c>
      <c r="DG25" s="40">
        <f t="shared" si="56"/>
        <v>1.1373407953895794E-2</v>
      </c>
      <c r="DH25" s="152"/>
      <c r="DI25" s="161" t="s">
        <v>24</v>
      </c>
      <c r="DJ25" s="38">
        <f t="shared" si="57"/>
        <v>20505287.365729742</v>
      </c>
      <c r="DK25" s="36">
        <f t="shared" si="58"/>
        <v>56798.691274380035</v>
      </c>
      <c r="DL25" s="37">
        <f t="shared" si="59"/>
        <v>20562086.05700412</v>
      </c>
      <c r="DM25"/>
    </row>
    <row r="26" spans="1:117" s="19" customFormat="1" ht="15.75">
      <c r="A26" s="26">
        <v>14</v>
      </c>
      <c r="B26" s="26" t="s">
        <v>25</v>
      </c>
      <c r="C26" s="34"/>
      <c r="D26" s="38">
        <v>2952898.82</v>
      </c>
      <c r="E26" s="39">
        <v>26.756481578804298</v>
      </c>
      <c r="F26" s="36">
        <v>815683.48</v>
      </c>
      <c r="G26" s="39">
        <v>24.86915698649349</v>
      </c>
      <c r="H26" s="36">
        <v>3768582.3</v>
      </c>
      <c r="I26" s="40">
        <v>26.324084771690611</v>
      </c>
      <c r="J26" s="244">
        <v>1033218.7400000001</v>
      </c>
      <c r="K26" s="39">
        <v>2.8463482994396667</v>
      </c>
      <c r="L26" s="36">
        <v>1247191.33</v>
      </c>
      <c r="M26" s="39">
        <v>3.8836979152070006</v>
      </c>
      <c r="N26" s="36">
        <v>2280410.0700000003</v>
      </c>
      <c r="O26" s="40">
        <v>3.3332847121831577</v>
      </c>
      <c r="P26" s="116">
        <f t="shared" si="27"/>
        <v>3986117.56</v>
      </c>
      <c r="Q26" s="117">
        <f t="shared" si="28"/>
        <v>2062874.81</v>
      </c>
      <c r="R26" s="118">
        <f t="shared" si="29"/>
        <v>6048992.3700000001</v>
      </c>
      <c r="S26" s="32"/>
      <c r="T26" s="38">
        <v>7331930.5744215921</v>
      </c>
      <c r="U26" s="39">
        <v>35.236791241765474</v>
      </c>
      <c r="V26" s="36">
        <v>1508481.2587930849</v>
      </c>
      <c r="W26" s="39">
        <v>24.392504427299972</v>
      </c>
      <c r="X26" s="36">
        <v>8840411.8332146779</v>
      </c>
      <c r="Y26" s="40">
        <v>32.752213017341113</v>
      </c>
      <c r="Z26" s="244">
        <v>2602837.6126706409</v>
      </c>
      <c r="AA26" s="39">
        <v>2.4871265376337677</v>
      </c>
      <c r="AB26" s="36">
        <v>1554303.4804271385</v>
      </c>
      <c r="AC26" s="39">
        <v>3.3106563158080418</v>
      </c>
      <c r="AD26" s="36">
        <v>4157141.0930977794</v>
      </c>
      <c r="AE26" s="40">
        <v>2.7421612227221472</v>
      </c>
      <c r="AF26" s="116">
        <f t="shared" si="30"/>
        <v>9934768.1870922334</v>
      </c>
      <c r="AG26" s="117">
        <f t="shared" si="31"/>
        <v>3062784.7392202234</v>
      </c>
      <c r="AH26" s="118">
        <f t="shared" si="32"/>
        <v>12997552.926312458</v>
      </c>
      <c r="AI26" s="32"/>
      <c r="AJ26" s="38">
        <v>766356.76423998852</v>
      </c>
      <c r="AK26" s="39">
        <v>12.975901866576169</v>
      </c>
      <c r="AL26" s="36">
        <v>504257.98991109087</v>
      </c>
      <c r="AM26" s="39">
        <v>18.761691777768757</v>
      </c>
      <c r="AN26" s="36">
        <v>1270614.7541510793</v>
      </c>
      <c r="AO26" s="40">
        <v>14.785421345300387</v>
      </c>
      <c r="AP26" s="244">
        <v>363889.98062922031</v>
      </c>
      <c r="AQ26" s="39">
        <v>2.1568643735895106</v>
      </c>
      <c r="AR26" s="36">
        <v>279091.44988091802</v>
      </c>
      <c r="AS26" s="39">
        <v>1.7925409122965139</v>
      </c>
      <c r="AT26" s="36">
        <v>642981.43051013839</v>
      </c>
      <c r="AU26" s="40">
        <v>1.9820116627959452</v>
      </c>
      <c r="AV26" s="116">
        <f t="shared" si="33"/>
        <v>1130246.7448692089</v>
      </c>
      <c r="AW26" s="117">
        <f t="shared" si="34"/>
        <v>783349.43979200884</v>
      </c>
      <c r="AX26" s="118">
        <f t="shared" si="35"/>
        <v>1913596.1846612177</v>
      </c>
      <c r="AY26" s="32"/>
      <c r="AZ26" s="3">
        <v>5955024.3925557053</v>
      </c>
      <c r="BA26" s="5">
        <v>53.809326844515674</v>
      </c>
      <c r="BB26" s="3">
        <v>1235319.7663052264</v>
      </c>
      <c r="BC26" s="5">
        <v>35.834414362116043</v>
      </c>
      <c r="BD26" s="3">
        <v>7190344.1588609312</v>
      </c>
      <c r="BE26" s="5">
        <v>49.540065307498388</v>
      </c>
      <c r="BF26" s="244">
        <v>2296274.1763313483</v>
      </c>
      <c r="BG26" s="39">
        <v>3.6801447783463894</v>
      </c>
      <c r="BH26" s="36">
        <v>2087316.3794879527</v>
      </c>
      <c r="BI26" s="39">
        <v>6.3553602230218331</v>
      </c>
      <c r="BJ26" s="36">
        <v>4383590.5558193009</v>
      </c>
      <c r="BK26" s="40">
        <v>4.6026925282411648</v>
      </c>
      <c r="BL26" s="116">
        <f t="shared" si="36"/>
        <v>8251298.5688870531</v>
      </c>
      <c r="BM26" s="117">
        <f t="shared" si="37"/>
        <v>3322636.1457931791</v>
      </c>
      <c r="BN26" s="118">
        <f t="shared" si="38"/>
        <v>11573934.714680232</v>
      </c>
      <c r="BO26" s="32"/>
      <c r="BP26" s="38">
        <v>1280434.7845416064</v>
      </c>
      <c r="BQ26" s="39">
        <v>12.620467632017569</v>
      </c>
      <c r="BR26" s="36">
        <v>287392.58967169625</v>
      </c>
      <c r="BS26" s="39">
        <v>12.534021966579276</v>
      </c>
      <c r="BT26" s="36">
        <v>1567827.3742133027</v>
      </c>
      <c r="BU26" s="40">
        <v>12.604532457135873</v>
      </c>
      <c r="BV26" s="244">
        <v>430885.91801316408</v>
      </c>
      <c r="BW26" s="39">
        <v>1.3360430810091009</v>
      </c>
      <c r="BX26" s="36">
        <v>787845.74337920966</v>
      </c>
      <c r="BY26" s="39">
        <v>3.5303442462906638</v>
      </c>
      <c r="BZ26" s="36">
        <v>1218731.6613923737</v>
      </c>
      <c r="CA26" s="40">
        <v>2.2334468837424128</v>
      </c>
      <c r="CB26" s="116">
        <f t="shared" si="39"/>
        <v>1711320.7025547705</v>
      </c>
      <c r="CC26" s="117">
        <f t="shared" si="40"/>
        <v>1075238.333050906</v>
      </c>
      <c r="CD26" s="118">
        <f t="shared" si="41"/>
        <v>2786559.0356056765</v>
      </c>
      <c r="CE26" s="32"/>
      <c r="CF26" s="3">
        <v>6163014.3300002879</v>
      </c>
      <c r="CG26" s="5">
        <v>48.579694239502835</v>
      </c>
      <c r="CH26" s="3">
        <v>750533.27000000014</v>
      </c>
      <c r="CI26" s="5">
        <v>28.302785655026778</v>
      </c>
      <c r="CJ26" s="3">
        <v>6913547.6000002883</v>
      </c>
      <c r="CK26" s="5">
        <v>45.074047802221173</v>
      </c>
      <c r="CL26" s="244">
        <v>1767293.359999988</v>
      </c>
      <c r="CM26" s="39">
        <v>2.7770951409687705</v>
      </c>
      <c r="CN26" s="36">
        <v>934237.64999999688</v>
      </c>
      <c r="CO26" s="39">
        <v>2.7888690042628301</v>
      </c>
      <c r="CP26" s="36">
        <v>2701531.0099999849</v>
      </c>
      <c r="CQ26" s="40">
        <v>2.7811554917281622</v>
      </c>
      <c r="CR26" s="116">
        <f t="shared" si="42"/>
        <v>7930307.6900002761</v>
      </c>
      <c r="CS26" s="117">
        <f t="shared" si="43"/>
        <v>1684770.9199999971</v>
      </c>
      <c r="CT26" s="118">
        <f t="shared" si="44"/>
        <v>9615078.6100002732</v>
      </c>
      <c r="CU26" s="32"/>
      <c r="CV26" s="38">
        <f t="shared" si="45"/>
        <v>24449659.665759183</v>
      </c>
      <c r="CW26" s="39">
        <f t="shared" si="46"/>
        <v>34.124311454984849</v>
      </c>
      <c r="CX26" s="36">
        <f t="shared" si="47"/>
        <v>5101668.3546810988</v>
      </c>
      <c r="CY26" s="39">
        <f t="shared" si="48"/>
        <v>24.833128996004142</v>
      </c>
      <c r="CZ26" s="36">
        <f t="shared" si="49"/>
        <v>29551328.02044028</v>
      </c>
      <c r="DA26" s="40">
        <f t="shared" si="50"/>
        <v>32.053904565486036</v>
      </c>
      <c r="DB26" s="38">
        <f t="shared" si="51"/>
        <v>8494399.7876443602</v>
      </c>
      <c r="DC26" s="39">
        <f t="shared" si="52"/>
        <v>2.6871755686828638</v>
      </c>
      <c r="DD26" s="36">
        <f t="shared" si="53"/>
        <v>6889986.0331752151</v>
      </c>
      <c r="DE26" s="39">
        <f t="shared" si="54"/>
        <v>3.7590586038834672</v>
      </c>
      <c r="DF26" s="36">
        <f t="shared" si="55"/>
        <v>15384385.820819575</v>
      </c>
      <c r="DG26" s="40">
        <f t="shared" si="56"/>
        <v>3.0805797129208745</v>
      </c>
      <c r="DH26" s="152"/>
      <c r="DI26" s="161" t="s">
        <v>25</v>
      </c>
      <c r="DJ26" s="38">
        <f t="shared" si="57"/>
        <v>29551328.02044028</v>
      </c>
      <c r="DK26" s="36">
        <f t="shared" si="58"/>
        <v>15384385.820819575</v>
      </c>
      <c r="DL26" s="37">
        <f t="shared" si="59"/>
        <v>44935713.841259852</v>
      </c>
      <c r="DM26"/>
    </row>
    <row r="27" spans="1:117" s="19" customFormat="1" ht="15.75">
      <c r="A27" s="26">
        <v>15</v>
      </c>
      <c r="B27" s="26" t="s">
        <v>26</v>
      </c>
      <c r="C27" s="34"/>
      <c r="D27" s="38">
        <v>132137.76</v>
      </c>
      <c r="E27" s="39">
        <v>1.1973121183015893</v>
      </c>
      <c r="F27" s="36">
        <v>0</v>
      </c>
      <c r="G27" s="39">
        <v>0</v>
      </c>
      <c r="H27" s="36">
        <v>132137.76</v>
      </c>
      <c r="I27" s="40">
        <v>0.9230010966673885</v>
      </c>
      <c r="J27" s="244">
        <v>1098799.06</v>
      </c>
      <c r="K27" s="39">
        <v>3.0270113333957767</v>
      </c>
      <c r="L27" s="36">
        <v>0</v>
      </c>
      <c r="M27" s="39">
        <v>0</v>
      </c>
      <c r="N27" s="36">
        <v>1098799.06</v>
      </c>
      <c r="O27" s="40">
        <v>1.606119073338079</v>
      </c>
      <c r="P27" s="116">
        <f t="shared" si="27"/>
        <v>1230936.82</v>
      </c>
      <c r="Q27" s="117">
        <f t="shared" si="28"/>
        <v>0</v>
      </c>
      <c r="R27" s="118">
        <f t="shared" si="29"/>
        <v>1230936.82</v>
      </c>
      <c r="S27" s="32"/>
      <c r="T27" s="38">
        <v>235885.04961847642</v>
      </c>
      <c r="U27" s="39">
        <v>1.1336485208216056</v>
      </c>
      <c r="V27" s="36">
        <v>-14.714573152062172</v>
      </c>
      <c r="W27" s="39">
        <v>-2.3793818363025408E-4</v>
      </c>
      <c r="X27" s="36">
        <v>235870.33504532435</v>
      </c>
      <c r="Y27" s="40">
        <v>0.87385922778519531</v>
      </c>
      <c r="Z27" s="244">
        <v>2426918.2905170429</v>
      </c>
      <c r="AA27" s="39">
        <v>2.3190278393204959</v>
      </c>
      <c r="AB27" s="36">
        <v>-1.0266326686088334</v>
      </c>
      <c r="AC27" s="39">
        <v>-2.1867209146380255E-6</v>
      </c>
      <c r="AD27" s="36">
        <v>2426917.2638843744</v>
      </c>
      <c r="AE27" s="40">
        <v>1.6008594037927046</v>
      </c>
      <c r="AF27" s="116">
        <f t="shared" si="30"/>
        <v>2662803.3401355194</v>
      </c>
      <c r="AG27" s="117">
        <f t="shared" si="31"/>
        <v>-15.741205820671006</v>
      </c>
      <c r="AH27" s="118">
        <f t="shared" si="32"/>
        <v>2662787.5989296986</v>
      </c>
      <c r="AI27" s="32"/>
      <c r="AJ27" s="38">
        <v>30945.205308718407</v>
      </c>
      <c r="AK27" s="39">
        <v>0.5239621623555436</v>
      </c>
      <c r="AL27" s="36">
        <v>0</v>
      </c>
      <c r="AM27" s="39">
        <v>0</v>
      </c>
      <c r="AN27" s="36">
        <v>30945.205308718407</v>
      </c>
      <c r="AO27" s="40">
        <v>0.36009175685349043</v>
      </c>
      <c r="AP27" s="244">
        <v>454266.69564855978</v>
      </c>
      <c r="AQ27" s="39">
        <v>2.6925491332803424</v>
      </c>
      <c r="AR27" s="36">
        <v>0</v>
      </c>
      <c r="AS27" s="39">
        <v>0</v>
      </c>
      <c r="AT27" s="36">
        <v>454266.69564855978</v>
      </c>
      <c r="AU27" s="40">
        <v>1.4002922107421962</v>
      </c>
      <c r="AV27" s="116">
        <f t="shared" si="33"/>
        <v>485211.90095727821</v>
      </c>
      <c r="AW27" s="117">
        <f t="shared" si="34"/>
        <v>0</v>
      </c>
      <c r="AX27" s="118">
        <f t="shared" si="35"/>
        <v>485211.90095727821</v>
      </c>
      <c r="AY27" s="32"/>
      <c r="AZ27" s="3">
        <v>202475.08026768421</v>
      </c>
      <c r="BA27" s="5">
        <v>1.8295555238385113</v>
      </c>
      <c r="BB27" s="3">
        <v>0</v>
      </c>
      <c r="BC27" s="5">
        <v>0</v>
      </c>
      <c r="BD27" s="3">
        <v>202475.08026768421</v>
      </c>
      <c r="BE27" s="5">
        <v>1.395013712555182</v>
      </c>
      <c r="BF27" s="244">
        <v>1598552.9096041594</v>
      </c>
      <c r="BG27" s="39">
        <v>2.5619354186132179</v>
      </c>
      <c r="BH27" s="36">
        <v>5.1263696211339536</v>
      </c>
      <c r="BI27" s="39">
        <v>1.5608522933478123E-5</v>
      </c>
      <c r="BJ27" s="36">
        <v>1598558.0359737806</v>
      </c>
      <c r="BK27" s="40">
        <v>1.6784576557609701</v>
      </c>
      <c r="BL27" s="116">
        <f t="shared" si="36"/>
        <v>1801027.9898718437</v>
      </c>
      <c r="BM27" s="117">
        <f t="shared" si="37"/>
        <v>5.1263696211339536</v>
      </c>
      <c r="BN27" s="118">
        <f t="shared" si="38"/>
        <v>1801033.1162414649</v>
      </c>
      <c r="BO27" s="32"/>
      <c r="BP27" s="38">
        <v>171083.59977228695</v>
      </c>
      <c r="BQ27" s="39">
        <v>1.6862670862758307</v>
      </c>
      <c r="BR27" s="36">
        <v>0</v>
      </c>
      <c r="BS27" s="39">
        <v>0</v>
      </c>
      <c r="BT27" s="36">
        <v>171083.59977228695</v>
      </c>
      <c r="BU27" s="40">
        <v>1.375424885214469</v>
      </c>
      <c r="BV27" s="244">
        <v>1262180.1185932267</v>
      </c>
      <c r="BW27" s="39">
        <v>3.9136275843254813</v>
      </c>
      <c r="BX27" s="36">
        <v>-17.515759642544495</v>
      </c>
      <c r="BY27" s="39">
        <v>-7.848828503945303E-5</v>
      </c>
      <c r="BZ27" s="36">
        <v>1262162.6028335842</v>
      </c>
      <c r="CA27" s="40">
        <v>2.313038399982378</v>
      </c>
      <c r="CB27" s="116">
        <f t="shared" si="39"/>
        <v>1433263.7183655137</v>
      </c>
      <c r="CC27" s="117">
        <f t="shared" si="40"/>
        <v>-17.515759642544495</v>
      </c>
      <c r="CD27" s="118">
        <f t="shared" si="41"/>
        <v>1433246.2026058713</v>
      </c>
      <c r="CE27" s="32"/>
      <c r="CF27" s="3">
        <v>151674.78999999992</v>
      </c>
      <c r="CG27" s="5">
        <v>1.1955699804515065</v>
      </c>
      <c r="CH27" s="3">
        <v>0</v>
      </c>
      <c r="CI27" s="5">
        <v>0</v>
      </c>
      <c r="CJ27" s="3">
        <v>151674.78999999992</v>
      </c>
      <c r="CK27" s="5">
        <v>0.9888695544457623</v>
      </c>
      <c r="CL27" s="244">
        <v>1560230.5800000285</v>
      </c>
      <c r="CM27" s="39">
        <v>2.4517201617896616</v>
      </c>
      <c r="CN27" s="36">
        <v>131.46</v>
      </c>
      <c r="CO27" s="39">
        <v>3.924319677122763E-4</v>
      </c>
      <c r="CP27" s="36">
        <v>1560362.0400000284</v>
      </c>
      <c r="CQ27" s="40">
        <v>1.6063518947466242</v>
      </c>
      <c r="CR27" s="116">
        <f t="shared" si="42"/>
        <v>1711905.3700000285</v>
      </c>
      <c r="CS27" s="117">
        <f t="shared" si="43"/>
        <v>131.46</v>
      </c>
      <c r="CT27" s="118">
        <f t="shared" si="44"/>
        <v>1712036.8300000285</v>
      </c>
      <c r="CU27" s="32"/>
      <c r="CV27" s="38">
        <f t="shared" si="45"/>
        <v>924201.48496716598</v>
      </c>
      <c r="CW27" s="39">
        <f t="shared" si="46"/>
        <v>1.2899050437232249</v>
      </c>
      <c r="CX27" s="36">
        <f t="shared" si="47"/>
        <v>-14.714573152062172</v>
      </c>
      <c r="CY27" s="39">
        <f t="shared" si="48"/>
        <v>-7.1625371898393543E-5</v>
      </c>
      <c r="CZ27" s="36">
        <f t="shared" si="49"/>
        <v>924186.77039401396</v>
      </c>
      <c r="DA27" s="40">
        <f t="shared" si="50"/>
        <v>1.0024522254432719</v>
      </c>
      <c r="DB27" s="38">
        <f t="shared" si="51"/>
        <v>8400947.6543630175</v>
      </c>
      <c r="DC27" s="39">
        <f t="shared" si="52"/>
        <v>2.6576122922097936</v>
      </c>
      <c r="DD27" s="36">
        <f t="shared" si="53"/>
        <v>118.04397730998063</v>
      </c>
      <c r="DE27" s="39">
        <f t="shared" si="54"/>
        <v>6.4402776204063627E-5</v>
      </c>
      <c r="DF27" s="36">
        <f t="shared" si="55"/>
        <v>8401065.6983403284</v>
      </c>
      <c r="DG27" s="40">
        <f t="shared" si="56"/>
        <v>1.6822350179361232</v>
      </c>
      <c r="DH27" s="152"/>
      <c r="DI27" s="161" t="s">
        <v>26</v>
      </c>
      <c r="DJ27" s="38">
        <f t="shared" si="57"/>
        <v>924186.77039401396</v>
      </c>
      <c r="DK27" s="36">
        <f t="shared" si="58"/>
        <v>8401065.6983403284</v>
      </c>
      <c r="DL27" s="37">
        <f t="shared" si="59"/>
        <v>9325252.4687343426</v>
      </c>
      <c r="DM27"/>
    </row>
    <row r="28" spans="1:117" s="19" customFormat="1" ht="15.75">
      <c r="A28" s="26">
        <v>16</v>
      </c>
      <c r="B28" s="26" t="s">
        <v>27</v>
      </c>
      <c r="C28" s="34"/>
      <c r="D28" s="38">
        <v>62219.98</v>
      </c>
      <c r="E28" s="39">
        <v>0.56378083035827553</v>
      </c>
      <c r="F28" s="36">
        <v>9834.4700000000012</v>
      </c>
      <c r="G28" s="39">
        <v>0.29984054391902198</v>
      </c>
      <c r="H28" s="36">
        <v>72054.450000000012</v>
      </c>
      <c r="I28" s="40">
        <v>0.50331060833606922</v>
      </c>
      <c r="J28" s="244">
        <v>7270.33</v>
      </c>
      <c r="K28" s="39">
        <v>2.0028567650510472E-2</v>
      </c>
      <c r="L28" s="36">
        <v>7211.47</v>
      </c>
      <c r="M28" s="39">
        <v>2.2456194435362075E-2</v>
      </c>
      <c r="N28" s="36">
        <v>14481.8</v>
      </c>
      <c r="O28" s="40">
        <v>2.1168106201571914E-2</v>
      </c>
      <c r="P28" s="116">
        <f t="shared" si="27"/>
        <v>69490.31</v>
      </c>
      <c r="Q28" s="117">
        <f t="shared" si="28"/>
        <v>17045.940000000002</v>
      </c>
      <c r="R28" s="118">
        <f t="shared" si="29"/>
        <v>86536.25</v>
      </c>
      <c r="S28" s="32"/>
      <c r="T28" s="38">
        <v>246426.73297388328</v>
      </c>
      <c r="U28" s="39">
        <v>1.1843111794434884</v>
      </c>
      <c r="V28" s="36">
        <v>187232.90023822879</v>
      </c>
      <c r="W28" s="39">
        <v>3.0276009870028262</v>
      </c>
      <c r="X28" s="36">
        <v>433659.63321211206</v>
      </c>
      <c r="Y28" s="40">
        <v>1.6066347305926691</v>
      </c>
      <c r="Z28" s="244">
        <v>1738005.5236797412</v>
      </c>
      <c r="AA28" s="39">
        <v>1.6607412000868984</v>
      </c>
      <c r="AB28" s="36">
        <v>797310.74947910872</v>
      </c>
      <c r="AC28" s="39">
        <v>1.6982667166770158</v>
      </c>
      <c r="AD28" s="36">
        <v>2535316.2731588501</v>
      </c>
      <c r="AE28" s="40">
        <v>1.6723622835740752</v>
      </c>
      <c r="AF28" s="116">
        <f t="shared" si="30"/>
        <v>1984432.2566536246</v>
      </c>
      <c r="AG28" s="117">
        <f t="shared" si="31"/>
        <v>984543.64971733745</v>
      </c>
      <c r="AH28" s="118">
        <f t="shared" si="32"/>
        <v>2968975.906370962</v>
      </c>
      <c r="AI28" s="32"/>
      <c r="AJ28" s="38">
        <v>81910.321375405096</v>
      </c>
      <c r="AK28" s="39">
        <v>1.3869001248798696</v>
      </c>
      <c r="AL28" s="36">
        <v>81697.814961101001</v>
      </c>
      <c r="AM28" s="39">
        <v>3.0396924865535961</v>
      </c>
      <c r="AN28" s="36">
        <v>163608.13633650611</v>
      </c>
      <c r="AO28" s="40">
        <v>1.9038148450202603</v>
      </c>
      <c r="AP28" s="244">
        <v>152065.23929101424</v>
      </c>
      <c r="AQ28" s="39">
        <v>0.9013276389776349</v>
      </c>
      <c r="AR28" s="36">
        <v>145532.90318238563</v>
      </c>
      <c r="AS28" s="39">
        <v>0.9347247404068546</v>
      </c>
      <c r="AT28" s="36">
        <v>297598.14247339987</v>
      </c>
      <c r="AU28" s="40">
        <v>0.917356180474309</v>
      </c>
      <c r="AV28" s="116">
        <f t="shared" si="33"/>
        <v>233975.56066641933</v>
      </c>
      <c r="AW28" s="117">
        <f t="shared" si="34"/>
        <v>227230.71814348665</v>
      </c>
      <c r="AX28" s="118">
        <f t="shared" si="35"/>
        <v>461206.27880990598</v>
      </c>
      <c r="AY28" s="32"/>
      <c r="AZ28" s="3">
        <v>100286.67726603556</v>
      </c>
      <c r="BA28" s="5">
        <v>0.90618580872724575</v>
      </c>
      <c r="BB28" s="3">
        <v>52482.36353361138</v>
      </c>
      <c r="BC28" s="5">
        <v>1.5224193871612968</v>
      </c>
      <c r="BD28" s="3">
        <v>152769.04079964693</v>
      </c>
      <c r="BE28" s="5">
        <v>1.0525488197740622</v>
      </c>
      <c r="BF28" s="244">
        <v>310809.37119303684</v>
      </c>
      <c r="BG28" s="39">
        <v>0.49812147706360288</v>
      </c>
      <c r="BH28" s="36">
        <v>207192.97197705845</v>
      </c>
      <c r="BI28" s="39">
        <v>0.63085116637454841</v>
      </c>
      <c r="BJ28" s="36">
        <v>518002.34317009529</v>
      </c>
      <c r="BK28" s="40">
        <v>0.54389329572656708</v>
      </c>
      <c r="BL28" s="116">
        <f t="shared" si="36"/>
        <v>411096.04845907242</v>
      </c>
      <c r="BM28" s="117">
        <f t="shared" si="37"/>
        <v>259675.33551066983</v>
      </c>
      <c r="BN28" s="118">
        <f t="shared" si="38"/>
        <v>670771.38396974222</v>
      </c>
      <c r="BO28" s="32"/>
      <c r="BP28" s="38">
        <v>51106.444592248081</v>
      </c>
      <c r="BQ28" s="39">
        <v>0.50372517019277208</v>
      </c>
      <c r="BR28" s="36">
        <v>36377.450113646308</v>
      </c>
      <c r="BS28" s="39">
        <v>1.586525801982045</v>
      </c>
      <c r="BT28" s="36">
        <v>87483.894705894389</v>
      </c>
      <c r="BU28" s="40">
        <v>0.70332589444064753</v>
      </c>
      <c r="BV28" s="244">
        <v>182217.81910856158</v>
      </c>
      <c r="BW28" s="39">
        <v>0.56500072589776285</v>
      </c>
      <c r="BX28" s="36">
        <v>161193.10480749066</v>
      </c>
      <c r="BY28" s="39">
        <v>0.72230783104573615</v>
      </c>
      <c r="BZ28" s="36">
        <v>343410.92391605221</v>
      </c>
      <c r="CA28" s="40">
        <v>0.62933464532064476</v>
      </c>
      <c r="CB28" s="116">
        <f t="shared" si="39"/>
        <v>233324.26370080968</v>
      </c>
      <c r="CC28" s="117">
        <f t="shared" si="40"/>
        <v>197570.55492113697</v>
      </c>
      <c r="CD28" s="118">
        <f t="shared" si="41"/>
        <v>430894.81862194662</v>
      </c>
      <c r="CE28" s="32"/>
      <c r="CF28" s="3">
        <v>204224.84999999811</v>
      </c>
      <c r="CG28" s="5">
        <v>1.6097935584562848</v>
      </c>
      <c r="CH28" s="3">
        <v>88113.589999999909</v>
      </c>
      <c r="CI28" s="5">
        <v>3.3227841466173884</v>
      </c>
      <c r="CJ28" s="3">
        <v>292338.43999999802</v>
      </c>
      <c r="CK28" s="5">
        <v>1.9059501114863415</v>
      </c>
      <c r="CL28" s="244">
        <v>1040780.8000000441</v>
      </c>
      <c r="CM28" s="39">
        <v>1.6354654908530475</v>
      </c>
      <c r="CN28" s="36">
        <v>533121.79000001436</v>
      </c>
      <c r="CO28" s="39">
        <v>1.5914653360717828</v>
      </c>
      <c r="CP28" s="36">
        <v>1573902.5900000585</v>
      </c>
      <c r="CQ28" s="40">
        <v>1.6202915366956552</v>
      </c>
      <c r="CR28" s="116">
        <f t="shared" si="42"/>
        <v>1245005.6500000423</v>
      </c>
      <c r="CS28" s="117">
        <f t="shared" si="43"/>
        <v>621235.38000001432</v>
      </c>
      <c r="CT28" s="118">
        <f t="shared" si="44"/>
        <v>1866241.0300000566</v>
      </c>
      <c r="CU28" s="32"/>
      <c r="CV28" s="38">
        <f t="shared" si="45"/>
        <v>746175.00620757008</v>
      </c>
      <c r="CW28" s="39">
        <f t="shared" si="46"/>
        <v>1.041434059199275</v>
      </c>
      <c r="CX28" s="36">
        <f t="shared" si="47"/>
        <v>455738.5888465874</v>
      </c>
      <c r="CY28" s="39">
        <f t="shared" si="48"/>
        <v>2.2183753193011388</v>
      </c>
      <c r="CZ28" s="36">
        <f t="shared" si="49"/>
        <v>1201913.5950541575</v>
      </c>
      <c r="DA28" s="40">
        <f t="shared" si="50"/>
        <v>1.303698556125066</v>
      </c>
      <c r="DB28" s="38">
        <f t="shared" si="51"/>
        <v>3431149.083272398</v>
      </c>
      <c r="DC28" s="39">
        <f t="shared" si="52"/>
        <v>1.0854327815473683</v>
      </c>
      <c r="DD28" s="36">
        <f t="shared" si="53"/>
        <v>1851562.9894460579</v>
      </c>
      <c r="DE28" s="39">
        <f t="shared" si="54"/>
        <v>1.0101811168551609</v>
      </c>
      <c r="DF28" s="36">
        <f t="shared" si="55"/>
        <v>5282712.0727184564</v>
      </c>
      <c r="DG28" s="40">
        <f t="shared" si="56"/>
        <v>1.0578138009510543</v>
      </c>
      <c r="DH28" s="152"/>
      <c r="DI28" s="161" t="s">
        <v>27</v>
      </c>
      <c r="DJ28" s="38">
        <f t="shared" si="57"/>
        <v>1201913.5950541575</v>
      </c>
      <c r="DK28" s="36">
        <f t="shared" si="58"/>
        <v>5282712.0727184564</v>
      </c>
      <c r="DL28" s="37">
        <f t="shared" si="59"/>
        <v>6484625.6677726135</v>
      </c>
      <c r="DM28"/>
    </row>
    <row r="29" spans="1:117" s="19" customFormat="1" ht="15.75">
      <c r="A29" s="26">
        <v>17</v>
      </c>
      <c r="B29" s="26" t="s">
        <v>28</v>
      </c>
      <c r="C29" s="34"/>
      <c r="D29" s="38">
        <v>91580.319999999992</v>
      </c>
      <c r="E29" s="39">
        <v>0.82981750965006063</v>
      </c>
      <c r="F29" s="36">
        <v>80764.03</v>
      </c>
      <c r="G29" s="39">
        <v>2.4623930607640476</v>
      </c>
      <c r="H29" s="36">
        <v>172344.34999999998</v>
      </c>
      <c r="I29" s="40">
        <v>1.2038498613449191</v>
      </c>
      <c r="J29" s="244">
        <v>27058.82</v>
      </c>
      <c r="K29" s="39">
        <v>7.4542614559859832E-2</v>
      </c>
      <c r="L29" s="36">
        <v>117707.59999999999</v>
      </c>
      <c r="M29" s="39">
        <v>0.3665361919441979</v>
      </c>
      <c r="N29" s="36">
        <v>144766.41999999998</v>
      </c>
      <c r="O29" s="40">
        <v>0.2116056673190739</v>
      </c>
      <c r="P29" s="116">
        <f t="shared" si="27"/>
        <v>118639.13999999998</v>
      </c>
      <c r="Q29" s="117">
        <f t="shared" si="28"/>
        <v>198471.63</v>
      </c>
      <c r="R29" s="118">
        <f t="shared" si="29"/>
        <v>317110.77</v>
      </c>
      <c r="S29" s="32"/>
      <c r="T29" s="38">
        <v>1611134.7074161842</v>
      </c>
      <c r="U29" s="39">
        <v>7.7430107624915143</v>
      </c>
      <c r="V29" s="36">
        <v>341309.25678036176</v>
      </c>
      <c r="W29" s="39">
        <v>5.5190526952615011</v>
      </c>
      <c r="X29" s="36">
        <v>1952443.964196546</v>
      </c>
      <c r="Y29" s="40">
        <v>7.2334707733331829</v>
      </c>
      <c r="Z29" s="244">
        <v>102814.14869477876</v>
      </c>
      <c r="AA29" s="39">
        <v>9.8243469518882284E-2</v>
      </c>
      <c r="AB29" s="36">
        <v>278940.61528016924</v>
      </c>
      <c r="AC29" s="39">
        <v>0.59414169841458031</v>
      </c>
      <c r="AD29" s="36">
        <v>381754.76397494797</v>
      </c>
      <c r="AE29" s="40">
        <v>0.25181563168486992</v>
      </c>
      <c r="AF29" s="116">
        <f t="shared" si="30"/>
        <v>1713948.856110963</v>
      </c>
      <c r="AG29" s="117">
        <f t="shared" si="31"/>
        <v>620249.87206053105</v>
      </c>
      <c r="AH29" s="118">
        <f t="shared" si="32"/>
        <v>2334198.7281714939</v>
      </c>
      <c r="AI29" s="32"/>
      <c r="AJ29" s="38">
        <v>132824.34773809317</v>
      </c>
      <c r="AK29" s="39">
        <v>2.2489730399270771</v>
      </c>
      <c r="AL29" s="36">
        <v>158992.9109458662</v>
      </c>
      <c r="AM29" s="39">
        <v>5.9155750621671395</v>
      </c>
      <c r="AN29" s="36">
        <v>291817.25868395937</v>
      </c>
      <c r="AO29" s="40">
        <v>3.3957114942802211</v>
      </c>
      <c r="AP29" s="244">
        <v>13612.774906667566</v>
      </c>
      <c r="AQ29" s="39">
        <v>8.0686226015663137E-2</v>
      </c>
      <c r="AR29" s="36">
        <v>67224.533382722104</v>
      </c>
      <c r="AS29" s="39">
        <v>0.43176788987977921</v>
      </c>
      <c r="AT29" s="36">
        <v>80837.308289389664</v>
      </c>
      <c r="AU29" s="40">
        <v>0.2491836936744557</v>
      </c>
      <c r="AV29" s="116">
        <f t="shared" si="33"/>
        <v>146437.12264476073</v>
      </c>
      <c r="AW29" s="117">
        <f t="shared" si="34"/>
        <v>226217.44432858832</v>
      </c>
      <c r="AX29" s="118">
        <f t="shared" si="35"/>
        <v>372654.56697334908</v>
      </c>
      <c r="AY29" s="32"/>
      <c r="AZ29" s="3">
        <v>330019.41619919211</v>
      </c>
      <c r="BA29" s="5">
        <v>2.9820402840830957</v>
      </c>
      <c r="BB29" s="3">
        <v>165034.60233544072</v>
      </c>
      <c r="BC29" s="5">
        <v>4.787358290123886</v>
      </c>
      <c r="BD29" s="3">
        <v>495054.01853463287</v>
      </c>
      <c r="BE29" s="5">
        <v>3.4108253884790956</v>
      </c>
      <c r="BF29" s="244">
        <v>54089.294001912145</v>
      </c>
      <c r="BG29" s="39">
        <v>8.6686700977321007E-2</v>
      </c>
      <c r="BH29" s="36">
        <v>202860.93166431462</v>
      </c>
      <c r="BI29" s="39">
        <v>0.61766117900191397</v>
      </c>
      <c r="BJ29" s="36">
        <v>256950.22566622676</v>
      </c>
      <c r="BK29" s="40">
        <v>0.26979319093427084</v>
      </c>
      <c r="BL29" s="116">
        <f t="shared" si="36"/>
        <v>384108.71020110429</v>
      </c>
      <c r="BM29" s="117">
        <f t="shared" si="37"/>
        <v>367895.53399975534</v>
      </c>
      <c r="BN29" s="118">
        <f t="shared" si="38"/>
        <v>752004.24420085968</v>
      </c>
      <c r="BO29" s="32"/>
      <c r="BP29" s="38">
        <v>341315.84300400683</v>
      </c>
      <c r="BQ29" s="39">
        <v>3.3641428684467987</v>
      </c>
      <c r="BR29" s="36">
        <v>847404.5863503674</v>
      </c>
      <c r="BS29" s="39">
        <v>36.95776468011546</v>
      </c>
      <c r="BT29" s="36">
        <v>1188720.4293543743</v>
      </c>
      <c r="BU29" s="40">
        <v>9.5567059745821421</v>
      </c>
      <c r="BV29" s="244">
        <v>17586.063557028989</v>
      </c>
      <c r="BW29" s="39">
        <v>5.4528907897233837E-2</v>
      </c>
      <c r="BX29" s="36">
        <v>72239.226249194238</v>
      </c>
      <c r="BY29" s="39">
        <v>0.32370465778169527</v>
      </c>
      <c r="BZ29" s="36">
        <v>89825.289806223227</v>
      </c>
      <c r="CA29" s="40">
        <v>0.16461377016312559</v>
      </c>
      <c r="CB29" s="116">
        <f t="shared" si="39"/>
        <v>358901.90656103584</v>
      </c>
      <c r="CC29" s="117">
        <f t="shared" si="40"/>
        <v>919643.81259956164</v>
      </c>
      <c r="CD29" s="118">
        <f t="shared" si="41"/>
        <v>1278545.7191605975</v>
      </c>
      <c r="CE29" s="32"/>
      <c r="CF29" s="3">
        <v>217597.87000000002</v>
      </c>
      <c r="CG29" s="5">
        <v>1.7152058109471562</v>
      </c>
      <c r="CH29" s="3">
        <v>125852.1</v>
      </c>
      <c r="CI29" s="5">
        <v>4.74591221057395</v>
      </c>
      <c r="CJ29" s="3">
        <v>343449.97000000003</v>
      </c>
      <c r="CK29" s="5">
        <v>2.239180412303921</v>
      </c>
      <c r="CL29" s="244">
        <v>18697.660000000003</v>
      </c>
      <c r="CM29" s="39">
        <v>2.938118928568062E-2</v>
      </c>
      <c r="CN29" s="36">
        <v>110303.08</v>
      </c>
      <c r="CO29" s="39">
        <v>0.32927472028848798</v>
      </c>
      <c r="CP29" s="36">
        <v>129000.74</v>
      </c>
      <c r="CQ29" s="40">
        <v>0.13280288664463594</v>
      </c>
      <c r="CR29" s="116">
        <f t="shared" si="42"/>
        <v>236295.53000000003</v>
      </c>
      <c r="CS29" s="117">
        <f t="shared" si="43"/>
        <v>236155.18</v>
      </c>
      <c r="CT29" s="118">
        <f t="shared" si="44"/>
        <v>472450.71</v>
      </c>
      <c r="CU29" s="32"/>
      <c r="CV29" s="38">
        <f t="shared" si="45"/>
        <v>2724472.5043574767</v>
      </c>
      <c r="CW29" s="39">
        <f t="shared" si="46"/>
        <v>3.8025375224113689</v>
      </c>
      <c r="CX29" s="36">
        <f t="shared" si="47"/>
        <v>1719357.4864120362</v>
      </c>
      <c r="CY29" s="39">
        <f t="shared" si="48"/>
        <v>8.3692281194912148</v>
      </c>
      <c r="CZ29" s="36">
        <f t="shared" si="49"/>
        <v>4443829.990769513</v>
      </c>
      <c r="DA29" s="40">
        <f t="shared" si="50"/>
        <v>4.8201590916944665</v>
      </c>
      <c r="DB29" s="38">
        <f t="shared" si="51"/>
        <v>233858.76116038745</v>
      </c>
      <c r="DC29" s="39">
        <f t="shared" si="52"/>
        <v>7.3980453619184483E-2</v>
      </c>
      <c r="DD29" s="36">
        <f t="shared" si="53"/>
        <v>849275.98657640012</v>
      </c>
      <c r="DE29" s="39">
        <f t="shared" si="54"/>
        <v>0.46335046095012178</v>
      </c>
      <c r="DF29" s="36">
        <f t="shared" si="55"/>
        <v>1083134.7477367877</v>
      </c>
      <c r="DG29" s="40">
        <f t="shared" si="56"/>
        <v>0.21688762678599161</v>
      </c>
      <c r="DH29" s="152"/>
      <c r="DI29" s="161" t="s">
        <v>28</v>
      </c>
      <c r="DJ29" s="38">
        <f t="shared" si="57"/>
        <v>4443829.990769513</v>
      </c>
      <c r="DK29" s="36">
        <f t="shared" si="58"/>
        <v>1083134.7477367877</v>
      </c>
      <c r="DL29" s="37">
        <f t="shared" si="59"/>
        <v>5526964.7385063004</v>
      </c>
      <c r="DM29"/>
    </row>
    <row r="30" spans="1:117" s="19" customFormat="1" ht="15.75">
      <c r="A30" s="26">
        <v>18</v>
      </c>
      <c r="B30" s="26" t="s">
        <v>29</v>
      </c>
      <c r="C30" s="34"/>
      <c r="D30" s="38">
        <v>181429.63</v>
      </c>
      <c r="E30" s="39">
        <v>1.6439501821279063</v>
      </c>
      <c r="F30" s="36">
        <v>107955.64</v>
      </c>
      <c r="G30" s="39">
        <v>3.291430836305985</v>
      </c>
      <c r="H30" s="36">
        <v>289385.27</v>
      </c>
      <c r="I30" s="40">
        <v>2.0213973777774674</v>
      </c>
      <c r="J30" s="244">
        <v>6341.5599999999995</v>
      </c>
      <c r="K30" s="39">
        <v>1.7469958512168111E-2</v>
      </c>
      <c r="L30" s="36">
        <v>21380.9</v>
      </c>
      <c r="M30" s="39">
        <v>6.6579164525822479E-2</v>
      </c>
      <c r="N30" s="36">
        <v>27722.46</v>
      </c>
      <c r="O30" s="40">
        <v>4.0522032996507987E-2</v>
      </c>
      <c r="P30" s="116">
        <f t="shared" si="27"/>
        <v>187771.19</v>
      </c>
      <c r="Q30" s="117">
        <f t="shared" si="28"/>
        <v>129336.54000000001</v>
      </c>
      <c r="R30" s="118">
        <f t="shared" si="29"/>
        <v>317107.73</v>
      </c>
      <c r="S30" s="32"/>
      <c r="T30" s="38">
        <v>1076422.6007126342</v>
      </c>
      <c r="U30" s="39">
        <v>5.1732184428412413</v>
      </c>
      <c r="V30" s="36">
        <v>282856.97741967428</v>
      </c>
      <c r="W30" s="39">
        <v>4.5738652925143795</v>
      </c>
      <c r="X30" s="36">
        <v>1359279.5781323086</v>
      </c>
      <c r="Y30" s="40">
        <v>5.0358982288410132</v>
      </c>
      <c r="Z30" s="244">
        <v>33833.70244084351</v>
      </c>
      <c r="AA30" s="39">
        <v>3.2329600124644545E-2</v>
      </c>
      <c r="AB30" s="36">
        <v>7831.1176929409303</v>
      </c>
      <c r="AC30" s="39">
        <v>1.6680229811263256E-2</v>
      </c>
      <c r="AD30" s="36">
        <v>41664.820133784437</v>
      </c>
      <c r="AE30" s="40">
        <v>2.7483227430565672E-2</v>
      </c>
      <c r="AF30" s="116">
        <f t="shared" si="30"/>
        <v>1110256.3031534776</v>
      </c>
      <c r="AG30" s="117">
        <f t="shared" si="31"/>
        <v>290688.09511261521</v>
      </c>
      <c r="AH30" s="118">
        <f t="shared" si="32"/>
        <v>1400944.3982660929</v>
      </c>
      <c r="AI30" s="32"/>
      <c r="AJ30" s="38">
        <v>22376.627035981495</v>
      </c>
      <c r="AK30" s="39">
        <v>0.3788795637653487</v>
      </c>
      <c r="AL30" s="36">
        <v>14310.48483960639</v>
      </c>
      <c r="AM30" s="39">
        <v>0.53244353311777315</v>
      </c>
      <c r="AN30" s="36">
        <v>36687.111875587885</v>
      </c>
      <c r="AO30" s="40">
        <v>0.4269070583751805</v>
      </c>
      <c r="AP30" s="244">
        <v>0</v>
      </c>
      <c r="AQ30" s="39">
        <v>0</v>
      </c>
      <c r="AR30" s="36">
        <v>10356.48379253231</v>
      </c>
      <c r="AS30" s="39">
        <v>6.6517340153454868E-2</v>
      </c>
      <c r="AT30" s="36">
        <v>10356.48379253231</v>
      </c>
      <c r="AU30" s="40">
        <v>3.1924206032000732E-2</v>
      </c>
      <c r="AV30" s="116">
        <f t="shared" si="33"/>
        <v>22376.627035981495</v>
      </c>
      <c r="AW30" s="117">
        <f t="shared" si="34"/>
        <v>24666.968632138698</v>
      </c>
      <c r="AX30" s="118">
        <f t="shared" si="35"/>
        <v>47043.595668120193</v>
      </c>
      <c r="AY30" s="32"/>
      <c r="AZ30" s="3">
        <v>547832.0305061324</v>
      </c>
      <c r="BA30" s="5">
        <v>4.9501850609125624</v>
      </c>
      <c r="BB30" s="3">
        <v>181513.50385531038</v>
      </c>
      <c r="BC30" s="5">
        <v>5.2653817148292976</v>
      </c>
      <c r="BD30" s="3">
        <v>729345.53436144278</v>
      </c>
      <c r="BE30" s="5">
        <v>5.0250481208846702</v>
      </c>
      <c r="BF30" s="244">
        <v>4931.3428807585078</v>
      </c>
      <c r="BG30" s="39">
        <v>7.9032617010279579E-3</v>
      </c>
      <c r="BH30" s="36">
        <v>9208.9210642979997</v>
      </c>
      <c r="BI30" s="39">
        <v>2.8038878631012624E-2</v>
      </c>
      <c r="BJ30" s="36">
        <v>14140.263945056508</v>
      </c>
      <c r="BK30" s="40">
        <v>1.484702696990489E-2</v>
      </c>
      <c r="BL30" s="116">
        <f t="shared" si="36"/>
        <v>552763.37338689086</v>
      </c>
      <c r="BM30" s="117">
        <f t="shared" si="37"/>
        <v>190722.42491960837</v>
      </c>
      <c r="BN30" s="118">
        <f t="shared" si="38"/>
        <v>743485.79830649926</v>
      </c>
      <c r="BO30" s="32"/>
      <c r="BP30" s="38">
        <v>463980.80035052483</v>
      </c>
      <c r="BQ30" s="39">
        <v>4.5731768172775151</v>
      </c>
      <c r="BR30" s="36">
        <v>39908.731707240047</v>
      </c>
      <c r="BS30" s="39">
        <v>1.7405352046421583</v>
      </c>
      <c r="BT30" s="36">
        <v>503889.53205776488</v>
      </c>
      <c r="BU30" s="40">
        <v>4.0510148413628935</v>
      </c>
      <c r="BV30" s="244">
        <v>24787.665890949225</v>
      </c>
      <c r="BW30" s="39">
        <v>7.6858834609109278E-2</v>
      </c>
      <c r="BX30" s="36">
        <v>10545.471349020847</v>
      </c>
      <c r="BY30" s="39">
        <v>4.7254357105182047E-2</v>
      </c>
      <c r="BZ30" s="36">
        <v>35333.13723997007</v>
      </c>
      <c r="CA30" s="40">
        <v>6.4751485303414444E-2</v>
      </c>
      <c r="CB30" s="116">
        <f t="shared" si="39"/>
        <v>488768.46624147403</v>
      </c>
      <c r="CC30" s="117">
        <f t="shared" si="40"/>
        <v>50454.203056260892</v>
      </c>
      <c r="CD30" s="118">
        <f t="shared" si="41"/>
        <v>539222.66929773497</v>
      </c>
      <c r="CE30" s="32"/>
      <c r="CF30" s="3">
        <v>498900.16000000003</v>
      </c>
      <c r="CG30" s="5">
        <v>3.9325589607768952</v>
      </c>
      <c r="CH30" s="3">
        <v>121756.33000000005</v>
      </c>
      <c r="CI30" s="5">
        <v>4.5914597631797287</v>
      </c>
      <c r="CJ30" s="3">
        <v>620656.49000000011</v>
      </c>
      <c r="CK30" s="5">
        <v>4.0464754012856794</v>
      </c>
      <c r="CL30" s="244">
        <v>2233.7800000000002</v>
      </c>
      <c r="CM30" s="39">
        <v>3.5101244221238189E-3</v>
      </c>
      <c r="CN30" s="36">
        <v>16626.460000000003</v>
      </c>
      <c r="CO30" s="39">
        <v>4.9633001779168219E-2</v>
      </c>
      <c r="CP30" s="36">
        <v>18860.240000000002</v>
      </c>
      <c r="CQ30" s="40">
        <v>1.9416123619218219E-2</v>
      </c>
      <c r="CR30" s="116">
        <f t="shared" si="42"/>
        <v>501133.94000000006</v>
      </c>
      <c r="CS30" s="117">
        <f t="shared" si="43"/>
        <v>138382.79000000004</v>
      </c>
      <c r="CT30" s="118">
        <f t="shared" si="44"/>
        <v>639516.7300000001</v>
      </c>
      <c r="CU30" s="32"/>
      <c r="CV30" s="38">
        <f t="shared" si="45"/>
        <v>2790941.8486052728</v>
      </c>
      <c r="CW30" s="39">
        <f t="shared" si="46"/>
        <v>3.8953085726561683</v>
      </c>
      <c r="CX30" s="36">
        <f t="shared" si="47"/>
        <v>748301.66782183107</v>
      </c>
      <c r="CY30" s="39">
        <f t="shared" si="48"/>
        <v>3.642469590931722</v>
      </c>
      <c r="CZ30" s="36">
        <f t="shared" si="49"/>
        <v>3539243.5164271039</v>
      </c>
      <c r="DA30" s="40">
        <f t="shared" si="50"/>
        <v>3.8389670281856723</v>
      </c>
      <c r="DB30" s="38">
        <f t="shared" si="51"/>
        <v>72128.051212551247</v>
      </c>
      <c r="DC30" s="39">
        <f t="shared" si="52"/>
        <v>2.2817472909268832E-2</v>
      </c>
      <c r="DD30" s="36">
        <f t="shared" si="53"/>
        <v>75949.353898792091</v>
      </c>
      <c r="DE30" s="39">
        <f t="shared" si="54"/>
        <v>4.1436669226610094E-2</v>
      </c>
      <c r="DF30" s="36">
        <f t="shared" si="55"/>
        <v>148077.40511134334</v>
      </c>
      <c r="DG30" s="40">
        <f t="shared" si="56"/>
        <v>2.9651118701836406E-2</v>
      </c>
      <c r="DH30" s="152"/>
      <c r="DI30" s="161" t="s">
        <v>29</v>
      </c>
      <c r="DJ30" s="38">
        <f t="shared" si="57"/>
        <v>3539243.5164271039</v>
      </c>
      <c r="DK30" s="36">
        <f t="shared" si="58"/>
        <v>148077.40511134334</v>
      </c>
      <c r="DL30" s="37">
        <f t="shared" si="59"/>
        <v>3687320.921538447</v>
      </c>
      <c r="DM30"/>
    </row>
    <row r="31" spans="1:117" s="19" customFormat="1" ht="15.75">
      <c r="A31" s="26">
        <v>19</v>
      </c>
      <c r="B31" s="26" t="s">
        <v>59</v>
      </c>
      <c r="C31" s="34"/>
      <c r="D31" s="38">
        <v>131777.18</v>
      </c>
      <c r="E31" s="39">
        <v>1.1940448705170257</v>
      </c>
      <c r="F31" s="36">
        <v>101552.23999999999</v>
      </c>
      <c r="G31" s="39">
        <v>3.0961992743681206</v>
      </c>
      <c r="H31" s="36">
        <v>233329.41999999998</v>
      </c>
      <c r="I31" s="40">
        <v>1.6298392718687351</v>
      </c>
      <c r="J31" s="244">
        <v>4724482.8</v>
      </c>
      <c r="K31" s="39">
        <v>13.015175841189206</v>
      </c>
      <c r="L31" s="36">
        <v>1604843.86</v>
      </c>
      <c r="M31" s="39">
        <v>4.9974118672832297</v>
      </c>
      <c r="N31" s="36">
        <v>6329326.6600000001</v>
      </c>
      <c r="O31" s="40">
        <v>9.251602626974579</v>
      </c>
      <c r="P31" s="116">
        <f t="shared" si="27"/>
        <v>4856259.9799999995</v>
      </c>
      <c r="Q31" s="117">
        <f t="shared" si="28"/>
        <v>1706396.1</v>
      </c>
      <c r="R31" s="118">
        <f t="shared" si="29"/>
        <v>6562656.0800000001</v>
      </c>
      <c r="S31" s="32"/>
      <c r="T31" s="38">
        <v>155939.18928789784</v>
      </c>
      <c r="U31" s="39">
        <v>0.74943380922306191</v>
      </c>
      <c r="V31" s="36">
        <v>243821.09024862864</v>
      </c>
      <c r="W31" s="39">
        <v>3.9426456170341941</v>
      </c>
      <c r="X31" s="36">
        <v>399760.27953652648</v>
      </c>
      <c r="Y31" s="40">
        <v>1.4810434262869705</v>
      </c>
      <c r="Z31" s="244">
        <v>9719001.5037797559</v>
      </c>
      <c r="AA31" s="39">
        <v>9.2869360891673356</v>
      </c>
      <c r="AB31" s="36">
        <v>2810567.8309321059</v>
      </c>
      <c r="AC31" s="39">
        <v>5.986491221087161</v>
      </c>
      <c r="AD31" s="36">
        <v>12529569.334711861</v>
      </c>
      <c r="AE31" s="40">
        <v>8.2648383582893388</v>
      </c>
      <c r="AF31" s="116">
        <f t="shared" si="30"/>
        <v>9874940.6930676531</v>
      </c>
      <c r="AG31" s="117">
        <f t="shared" si="31"/>
        <v>3054388.9211807344</v>
      </c>
      <c r="AH31" s="118">
        <f t="shared" si="32"/>
        <v>12929329.614248388</v>
      </c>
      <c r="AI31" s="32"/>
      <c r="AJ31" s="38">
        <v>114709.39739338256</v>
      </c>
      <c r="AK31" s="39">
        <v>1.9422519030372936</v>
      </c>
      <c r="AL31" s="36">
        <v>61584.811516975118</v>
      </c>
      <c r="AM31" s="39">
        <v>2.2913573507822718</v>
      </c>
      <c r="AN31" s="36">
        <v>176294.20891035767</v>
      </c>
      <c r="AO31" s="40">
        <v>2.0514354574904603</v>
      </c>
      <c r="AP31" s="244">
        <v>4073799.8772707721</v>
      </c>
      <c r="AQ31" s="39">
        <v>24.146402176903148</v>
      </c>
      <c r="AR31" s="36">
        <v>1005552.7807109124</v>
      </c>
      <c r="AS31" s="39">
        <v>6.4584368301749073</v>
      </c>
      <c r="AT31" s="36">
        <v>5079352.6579816844</v>
      </c>
      <c r="AU31" s="40">
        <v>15.657273647212341</v>
      </c>
      <c r="AV31" s="116">
        <f t="shared" si="33"/>
        <v>4188509.2746641547</v>
      </c>
      <c r="AW31" s="117">
        <f t="shared" si="34"/>
        <v>1067137.5922278876</v>
      </c>
      <c r="AX31" s="118">
        <f t="shared" si="35"/>
        <v>5255646.8668920426</v>
      </c>
      <c r="AY31" s="32"/>
      <c r="AZ31" s="3">
        <v>216452.4376095917</v>
      </c>
      <c r="BA31" s="5">
        <v>1.9558542826770975</v>
      </c>
      <c r="BB31" s="3">
        <v>98362.498247397205</v>
      </c>
      <c r="BC31" s="5">
        <v>2.8533199387171759</v>
      </c>
      <c r="BD31" s="3">
        <v>314814.93585698889</v>
      </c>
      <c r="BE31" s="5">
        <v>2.1690133514557393</v>
      </c>
      <c r="BF31" s="244">
        <v>6804966.1791942343</v>
      </c>
      <c r="BG31" s="39">
        <v>10.906041190253644</v>
      </c>
      <c r="BH31" s="36">
        <v>2161314.5290995897</v>
      </c>
      <c r="BI31" s="39">
        <v>6.5806662193913832</v>
      </c>
      <c r="BJ31" s="36">
        <v>8966280.7082938235</v>
      </c>
      <c r="BK31" s="40">
        <v>9.4144361104600538</v>
      </c>
      <c r="BL31" s="116">
        <f t="shared" si="36"/>
        <v>7021418.6168038258</v>
      </c>
      <c r="BM31" s="117">
        <f t="shared" si="37"/>
        <v>2259677.0273469868</v>
      </c>
      <c r="BN31" s="118">
        <f t="shared" si="38"/>
        <v>9281095.6441508122</v>
      </c>
      <c r="BO31" s="32"/>
      <c r="BP31" s="38">
        <v>43995.049218890344</v>
      </c>
      <c r="BQ31" s="39">
        <v>0.43363246714263526</v>
      </c>
      <c r="BR31" s="36">
        <v>31030.759359601201</v>
      </c>
      <c r="BS31" s="39">
        <v>1.3533411557242445</v>
      </c>
      <c r="BT31" s="36">
        <v>75025.808578491546</v>
      </c>
      <c r="BU31" s="40">
        <v>0.60316923591474558</v>
      </c>
      <c r="BV31" s="244">
        <v>4104620.5528268265</v>
      </c>
      <c r="BW31" s="39">
        <v>12.727150413870083</v>
      </c>
      <c r="BX31" s="36">
        <v>322295.69647412247</v>
      </c>
      <c r="BY31" s="39">
        <v>1.4442100718490547</v>
      </c>
      <c r="BZ31" s="36">
        <v>4426916.2493009493</v>
      </c>
      <c r="CA31" s="40">
        <v>8.1127639617517247</v>
      </c>
      <c r="CB31" s="116">
        <f t="shared" si="39"/>
        <v>4148615.6020457167</v>
      </c>
      <c r="CC31" s="117">
        <f t="shared" si="40"/>
        <v>353326.45583372365</v>
      </c>
      <c r="CD31" s="118">
        <f t="shared" si="41"/>
        <v>4501942.0578794405</v>
      </c>
      <c r="CE31" s="32"/>
      <c r="CF31" s="3">
        <v>100095.55000000002</v>
      </c>
      <c r="CG31" s="5">
        <v>0.78899884916130669</v>
      </c>
      <c r="CH31" s="3">
        <v>72858.450000000012</v>
      </c>
      <c r="CI31" s="5">
        <v>2.7475092390074671</v>
      </c>
      <c r="CJ31" s="3">
        <v>172954.00000000003</v>
      </c>
      <c r="CK31" s="5">
        <v>1.1276029781851848</v>
      </c>
      <c r="CL31" s="244">
        <v>4327129.2099999906</v>
      </c>
      <c r="CM31" s="39">
        <v>6.7995782564560132</v>
      </c>
      <c r="CN31" s="36">
        <v>1557490.5399999977</v>
      </c>
      <c r="CO31" s="39">
        <v>4.6493920379237395</v>
      </c>
      <c r="CP31" s="36">
        <v>5884619.7499999888</v>
      </c>
      <c r="CQ31" s="40">
        <v>6.0580620669775564</v>
      </c>
      <c r="CR31" s="116">
        <f t="shared" si="42"/>
        <v>4427224.7599999905</v>
      </c>
      <c r="CS31" s="117">
        <f t="shared" si="43"/>
        <v>1630348.9899999977</v>
      </c>
      <c r="CT31" s="118">
        <f t="shared" si="44"/>
        <v>6057573.7499999879</v>
      </c>
      <c r="CU31" s="32"/>
      <c r="CV31" s="38">
        <f t="shared" si="45"/>
        <v>762968.80350976251</v>
      </c>
      <c r="CW31" s="39">
        <f t="shared" si="46"/>
        <v>1.0648731081466298</v>
      </c>
      <c r="CX31" s="36">
        <f t="shared" si="47"/>
        <v>609209.84937260207</v>
      </c>
      <c r="CY31" s="39">
        <f t="shared" si="48"/>
        <v>2.9654194909052953</v>
      </c>
      <c r="CZ31" s="36">
        <f t="shared" si="49"/>
        <v>1372178.6528823646</v>
      </c>
      <c r="DA31" s="40">
        <f t="shared" si="50"/>
        <v>1.4883826390430084</v>
      </c>
      <c r="DB31" s="38">
        <f t="shared" si="51"/>
        <v>33754000.123071581</v>
      </c>
      <c r="DC31" s="39">
        <f t="shared" si="52"/>
        <v>10.677967454271394</v>
      </c>
      <c r="DD31" s="36">
        <f t="shared" si="53"/>
        <v>9462065.2372167297</v>
      </c>
      <c r="DE31" s="39">
        <f t="shared" si="54"/>
        <v>5.1623410510855079</v>
      </c>
      <c r="DF31" s="36">
        <f t="shared" si="55"/>
        <v>43216065.360288307</v>
      </c>
      <c r="DG31" s="40">
        <f t="shared" si="56"/>
        <v>8.6536138505446303</v>
      </c>
      <c r="DH31" s="152"/>
      <c r="DI31" s="161" t="s">
        <v>59</v>
      </c>
      <c r="DJ31" s="38">
        <f t="shared" si="57"/>
        <v>1372178.6528823646</v>
      </c>
      <c r="DK31" s="36">
        <f t="shared" si="58"/>
        <v>43216065.360288307</v>
      </c>
      <c r="DL31" s="37">
        <f t="shared" si="59"/>
        <v>44588244.013170674</v>
      </c>
      <c r="DM31"/>
    </row>
    <row r="32" spans="1:117" s="19" customFormat="1" ht="15.75">
      <c r="A32" s="26">
        <v>20</v>
      </c>
      <c r="B32" s="26" t="s">
        <v>30</v>
      </c>
      <c r="C32" s="34"/>
      <c r="D32" s="38">
        <v>30309685.460000001</v>
      </c>
      <c r="E32" s="39">
        <v>274.63878382051792</v>
      </c>
      <c r="F32" s="36">
        <v>15635129.32</v>
      </c>
      <c r="G32" s="39">
        <v>476.69530534467515</v>
      </c>
      <c r="H32" s="36">
        <v>45944814.780000001</v>
      </c>
      <c r="I32" s="40">
        <v>320.93108304636041</v>
      </c>
      <c r="J32" s="244">
        <v>37302999.350000001</v>
      </c>
      <c r="K32" s="39">
        <v>102.76364979972342</v>
      </c>
      <c r="L32" s="36">
        <v>44597781.519999996</v>
      </c>
      <c r="M32" s="39">
        <v>138.87549323493235</v>
      </c>
      <c r="N32" s="36">
        <v>81900780.870000005</v>
      </c>
      <c r="O32" s="40">
        <v>119.71470586859573</v>
      </c>
      <c r="P32" s="116">
        <f t="shared" si="27"/>
        <v>67612684.810000002</v>
      </c>
      <c r="Q32" s="117">
        <f t="shared" si="28"/>
        <v>60232910.839999996</v>
      </c>
      <c r="R32" s="118">
        <f t="shared" si="29"/>
        <v>127845595.65000001</v>
      </c>
      <c r="S32" s="32"/>
      <c r="T32" s="38">
        <v>22731606.6335264</v>
      </c>
      <c r="U32" s="39">
        <v>109.24665330709163</v>
      </c>
      <c r="V32" s="36">
        <v>13916571.245332409</v>
      </c>
      <c r="W32" s="39">
        <v>225.03430104673859</v>
      </c>
      <c r="X32" s="36">
        <v>36648177.878858805</v>
      </c>
      <c r="Y32" s="40">
        <v>135.77522758340979</v>
      </c>
      <c r="Z32" s="244">
        <v>34990225.643779203</v>
      </c>
      <c r="AA32" s="39">
        <v>33.434709231493215</v>
      </c>
      <c r="AB32" s="36">
        <v>16887326.065555677</v>
      </c>
      <c r="AC32" s="39">
        <v>35.969894811454417</v>
      </c>
      <c r="AD32" s="36">
        <v>51877551.70933488</v>
      </c>
      <c r="AE32" s="40">
        <v>34.219817764495382</v>
      </c>
      <c r="AF32" s="116">
        <f t="shared" si="30"/>
        <v>57721832.277305603</v>
      </c>
      <c r="AG32" s="117">
        <f t="shared" si="31"/>
        <v>30803897.310888086</v>
      </c>
      <c r="AH32" s="118">
        <f t="shared" si="32"/>
        <v>88525729.588193685</v>
      </c>
      <c r="AI32" s="32"/>
      <c r="AJ32" s="38">
        <v>6438512.3739338899</v>
      </c>
      <c r="AK32" s="39">
        <v>109.01646417090907</v>
      </c>
      <c r="AL32" s="36">
        <v>6007531.1301324973</v>
      </c>
      <c r="AM32" s="39">
        <v>223.51940804898231</v>
      </c>
      <c r="AN32" s="36">
        <v>12446043.504066387</v>
      </c>
      <c r="AO32" s="40">
        <v>144.82753068022373</v>
      </c>
      <c r="AP32" s="244">
        <v>6820584.387756587</v>
      </c>
      <c r="AQ32" s="39">
        <v>40.427261689303322</v>
      </c>
      <c r="AR32" s="36">
        <v>7953740.8367163679</v>
      </c>
      <c r="AS32" s="39">
        <v>51.085068574121159</v>
      </c>
      <c r="AT32" s="36">
        <v>14774325.224472955</v>
      </c>
      <c r="AU32" s="40">
        <v>45.542349304882443</v>
      </c>
      <c r="AV32" s="116">
        <f t="shared" si="33"/>
        <v>13259096.761690477</v>
      </c>
      <c r="AW32" s="117">
        <f t="shared" si="34"/>
        <v>13961271.966848865</v>
      </c>
      <c r="AX32" s="118">
        <f t="shared" si="35"/>
        <v>27220368.72853934</v>
      </c>
      <c r="AY32" s="32"/>
      <c r="AZ32" s="3">
        <v>21840543.017518472</v>
      </c>
      <c r="BA32" s="5">
        <v>197.35014337816799</v>
      </c>
      <c r="BB32" s="3">
        <v>8604364.9463468194</v>
      </c>
      <c r="BC32" s="5">
        <v>249.59721945716413</v>
      </c>
      <c r="BD32" s="3">
        <v>30444907.963865291</v>
      </c>
      <c r="BE32" s="5">
        <v>209.75946289747483</v>
      </c>
      <c r="BF32" s="244">
        <v>24383149.117636513</v>
      </c>
      <c r="BG32" s="39">
        <v>39.077876601074927</v>
      </c>
      <c r="BH32" s="36">
        <v>21738972.65195075</v>
      </c>
      <c r="BI32" s="39">
        <v>66.189775272812042</v>
      </c>
      <c r="BJ32" s="36">
        <v>46122121.769587263</v>
      </c>
      <c r="BK32" s="40">
        <v>48.427411856176853</v>
      </c>
      <c r="BL32" s="116">
        <f t="shared" si="36"/>
        <v>46223692.135154985</v>
      </c>
      <c r="BM32" s="117">
        <f t="shared" si="37"/>
        <v>30343337.59829757</v>
      </c>
      <c r="BN32" s="118">
        <f t="shared" si="38"/>
        <v>76567029.733452559</v>
      </c>
      <c r="BO32" s="32"/>
      <c r="BP32" s="38">
        <v>5603828.4292014912</v>
      </c>
      <c r="BQ32" s="39">
        <v>55.23353173464119</v>
      </c>
      <c r="BR32" s="36">
        <v>4787668.8253459064</v>
      </c>
      <c r="BS32" s="39">
        <v>208.80408327209676</v>
      </c>
      <c r="BT32" s="36">
        <v>10391497.254547399</v>
      </c>
      <c r="BU32" s="40">
        <v>83.542338000638324</v>
      </c>
      <c r="BV32" s="244">
        <v>10861296.025022348</v>
      </c>
      <c r="BW32" s="39">
        <v>33.67749744975287</v>
      </c>
      <c r="BX32" s="36">
        <v>10969877.605089532</v>
      </c>
      <c r="BY32" s="39">
        <v>49.156125562767883</v>
      </c>
      <c r="BZ32" s="36">
        <v>21831173.630111881</v>
      </c>
      <c r="CA32" s="40">
        <v>40.007795199894225</v>
      </c>
      <c r="CB32" s="116">
        <f t="shared" si="39"/>
        <v>16465124.45422384</v>
      </c>
      <c r="CC32" s="117">
        <f t="shared" si="40"/>
        <v>15757546.430435438</v>
      </c>
      <c r="CD32" s="118">
        <f t="shared" si="41"/>
        <v>32222670.884659275</v>
      </c>
      <c r="CE32" s="32"/>
      <c r="CF32" s="3">
        <v>21106460.189999938</v>
      </c>
      <c r="CG32" s="5">
        <v>166.37076073590569</v>
      </c>
      <c r="CH32" s="3">
        <v>7067737.590000011</v>
      </c>
      <c r="CI32" s="5">
        <v>266.52604231088361</v>
      </c>
      <c r="CJ32" s="3">
        <v>28174197.779999949</v>
      </c>
      <c r="CK32" s="5">
        <v>183.68646764287823</v>
      </c>
      <c r="CL32" s="244">
        <v>14904996.259999989</v>
      </c>
      <c r="CM32" s="39">
        <v>23.421461103550993</v>
      </c>
      <c r="CN32" s="36">
        <v>17121615.820000004</v>
      </c>
      <c r="CO32" s="39">
        <v>51.111131801736192</v>
      </c>
      <c r="CP32" s="36">
        <v>32026612.079999991</v>
      </c>
      <c r="CQ32" s="40">
        <v>32.970559189598184</v>
      </c>
      <c r="CR32" s="116">
        <f t="shared" si="42"/>
        <v>36011456.449999928</v>
      </c>
      <c r="CS32" s="117">
        <f t="shared" si="43"/>
        <v>24189353.410000015</v>
      </c>
      <c r="CT32" s="118">
        <f t="shared" si="44"/>
        <v>60200809.85999994</v>
      </c>
      <c r="CU32" s="32"/>
      <c r="CV32" s="38">
        <f t="shared" si="45"/>
        <v>108030636.10418019</v>
      </c>
      <c r="CW32" s="39">
        <f t="shared" si="46"/>
        <v>150.77801177993237</v>
      </c>
      <c r="CX32" s="36">
        <f t="shared" si="47"/>
        <v>56019003.057157643</v>
      </c>
      <c r="CY32" s="39">
        <f t="shared" si="48"/>
        <v>272.68082368966617</v>
      </c>
      <c r="CZ32" s="36">
        <f t="shared" si="49"/>
        <v>164049639.16133782</v>
      </c>
      <c r="DA32" s="40">
        <f t="shared" si="50"/>
        <v>177.94230682434147</v>
      </c>
      <c r="DB32" s="38">
        <f t="shared" si="51"/>
        <v>129263250.78419465</v>
      </c>
      <c r="DC32" s="39">
        <f t="shared" si="52"/>
        <v>40.89200627701333</v>
      </c>
      <c r="DD32" s="36">
        <f t="shared" si="53"/>
        <v>119269314.49931233</v>
      </c>
      <c r="DE32" s="39">
        <f t="shared" si="54"/>
        <v>65.071299228934407</v>
      </c>
      <c r="DF32" s="36">
        <f t="shared" si="55"/>
        <v>248532565.28350699</v>
      </c>
      <c r="DG32" s="40">
        <f t="shared" si="56"/>
        <v>49.766327205369528</v>
      </c>
      <c r="DH32" s="152"/>
      <c r="DI32" s="161" t="s">
        <v>30</v>
      </c>
      <c r="DJ32" s="38">
        <f t="shared" si="57"/>
        <v>164049639.16133782</v>
      </c>
      <c r="DK32" s="36">
        <f t="shared" si="58"/>
        <v>248532565.28350699</v>
      </c>
      <c r="DL32" s="37">
        <f t="shared" si="59"/>
        <v>412582204.44484484</v>
      </c>
      <c r="DM32"/>
    </row>
    <row r="33" spans="1:117" s="19" customFormat="1" ht="15.75">
      <c r="A33" s="26">
        <v>21</v>
      </c>
      <c r="B33" s="26" t="s">
        <v>31</v>
      </c>
      <c r="C33" s="34"/>
      <c r="D33" s="38">
        <v>132421.15</v>
      </c>
      <c r="E33" s="39">
        <v>1.1998799405592504</v>
      </c>
      <c r="F33" s="36">
        <v>-34137.14</v>
      </c>
      <c r="G33" s="39">
        <v>-1.0407981950669227</v>
      </c>
      <c r="H33" s="36">
        <v>98284.01</v>
      </c>
      <c r="I33" s="40">
        <v>0.68652782531555379</v>
      </c>
      <c r="J33" s="244">
        <v>1457932.37</v>
      </c>
      <c r="K33" s="39">
        <v>4.0163647458112717</v>
      </c>
      <c r="L33" s="36">
        <v>2953177.12</v>
      </c>
      <c r="M33" s="39">
        <v>9.1960612203590397</v>
      </c>
      <c r="N33" s="36">
        <v>4411109.49</v>
      </c>
      <c r="O33" s="40">
        <v>6.4477367558647227</v>
      </c>
      <c r="P33" s="116">
        <f t="shared" si="27"/>
        <v>1590353.52</v>
      </c>
      <c r="Q33" s="117">
        <f t="shared" si="28"/>
        <v>2919039.98</v>
      </c>
      <c r="R33" s="118">
        <f t="shared" si="29"/>
        <v>4509393.5</v>
      </c>
      <c r="S33" s="32"/>
      <c r="T33" s="38">
        <v>2267263.1868938971</v>
      </c>
      <c r="U33" s="39">
        <v>10.896322434561878</v>
      </c>
      <c r="V33" s="36">
        <v>2074907.0729985815</v>
      </c>
      <c r="W33" s="39">
        <v>33.551745949331867</v>
      </c>
      <c r="X33" s="36">
        <v>4342170.2598924786</v>
      </c>
      <c r="Y33" s="40">
        <v>16.086997754475355</v>
      </c>
      <c r="Z33" s="244">
        <v>5112605.9211190371</v>
      </c>
      <c r="AA33" s="39">
        <v>4.8853212359382461</v>
      </c>
      <c r="AB33" s="36">
        <v>2565804.5128618032</v>
      </c>
      <c r="AC33" s="39">
        <v>5.4651469436974622</v>
      </c>
      <c r="AD33" s="36">
        <v>7678410.4339808403</v>
      </c>
      <c r="AE33" s="40">
        <v>5.0648844657128294</v>
      </c>
      <c r="AF33" s="116">
        <f t="shared" si="30"/>
        <v>7379869.1080129342</v>
      </c>
      <c r="AG33" s="117">
        <f t="shared" si="31"/>
        <v>4640711.5858603846</v>
      </c>
      <c r="AH33" s="118">
        <f t="shared" si="32"/>
        <v>12020580.69387332</v>
      </c>
      <c r="AI33" s="32"/>
      <c r="AJ33" s="38">
        <v>1181267.0536632417</v>
      </c>
      <c r="AK33" s="39">
        <v>20.001135348175442</v>
      </c>
      <c r="AL33" s="36">
        <v>1459108.8401920251</v>
      </c>
      <c r="AM33" s="39">
        <v>54.288381895004093</v>
      </c>
      <c r="AN33" s="36">
        <v>2640375.8938552667</v>
      </c>
      <c r="AO33" s="40">
        <v>30.724552798623023</v>
      </c>
      <c r="AP33" s="244">
        <v>1032541.1067726957</v>
      </c>
      <c r="AQ33" s="39">
        <v>6.1201221413510893</v>
      </c>
      <c r="AR33" s="36">
        <v>1724133.7242205273</v>
      </c>
      <c r="AS33" s="39">
        <v>11.073718812432736</v>
      </c>
      <c r="AT33" s="36">
        <v>2756674.830993223</v>
      </c>
      <c r="AU33" s="40">
        <v>8.4975419293675198</v>
      </c>
      <c r="AV33" s="116">
        <f t="shared" si="33"/>
        <v>2213808.1604359373</v>
      </c>
      <c r="AW33" s="117">
        <f t="shared" si="34"/>
        <v>3183242.5644125524</v>
      </c>
      <c r="AX33" s="118">
        <f t="shared" si="35"/>
        <v>5397050.7248484902</v>
      </c>
      <c r="AY33" s="32"/>
      <c r="AZ33" s="3">
        <v>2481354.5956898588</v>
      </c>
      <c r="BA33" s="5">
        <v>22.421406136224768</v>
      </c>
      <c r="BB33" s="3">
        <v>1640234.4038660612</v>
      </c>
      <c r="BC33" s="5">
        <v>47.580262926523986</v>
      </c>
      <c r="BD33" s="3">
        <v>4121588.9995559203</v>
      </c>
      <c r="BE33" s="5">
        <v>28.396942301717768</v>
      </c>
      <c r="BF33" s="244">
        <v>3085177.1725441688</v>
      </c>
      <c r="BG33" s="39">
        <v>4.9444873695141682</v>
      </c>
      <c r="BH33" s="36">
        <v>2945439.105255323</v>
      </c>
      <c r="BI33" s="39">
        <v>8.9681309037898718</v>
      </c>
      <c r="BJ33" s="36">
        <v>6030616.2777994918</v>
      </c>
      <c r="BK33" s="40">
        <v>6.3320403968087797</v>
      </c>
      <c r="BL33" s="116">
        <f t="shared" si="36"/>
        <v>5566531.7682340275</v>
      </c>
      <c r="BM33" s="117">
        <f t="shared" si="37"/>
        <v>4585673.5091213845</v>
      </c>
      <c r="BN33" s="118">
        <f t="shared" si="38"/>
        <v>10152205.277355412</v>
      </c>
      <c r="BO33" s="32"/>
      <c r="BP33" s="38">
        <v>-88271.561461665668</v>
      </c>
      <c r="BQ33" s="39">
        <v>-0.87003914428443252</v>
      </c>
      <c r="BR33" s="36">
        <v>-144956.82914396143</v>
      </c>
      <c r="BS33" s="39">
        <v>-6.3219865298949554</v>
      </c>
      <c r="BT33" s="36">
        <v>-233228.39060562709</v>
      </c>
      <c r="BU33" s="40">
        <v>-1.8750373081024159</v>
      </c>
      <c r="BV33" s="244">
        <v>338698.18063181359</v>
      </c>
      <c r="BW33" s="39">
        <v>1.0501976088475471</v>
      </c>
      <c r="BX33" s="36">
        <v>652737.53491057456</v>
      </c>
      <c r="BY33" s="39">
        <v>2.9249230830715285</v>
      </c>
      <c r="BZ33" s="36">
        <v>991435.71554238815</v>
      </c>
      <c r="CA33" s="40">
        <v>1.8169044749188399</v>
      </c>
      <c r="CB33" s="116">
        <f t="shared" si="39"/>
        <v>250426.61917014793</v>
      </c>
      <c r="CC33" s="117">
        <f t="shared" si="40"/>
        <v>507780.70576661313</v>
      </c>
      <c r="CD33" s="118">
        <f t="shared" si="41"/>
        <v>758207.32493676106</v>
      </c>
      <c r="CE33" s="32"/>
      <c r="CF33" s="3">
        <v>1796830.4500000004</v>
      </c>
      <c r="CG33" s="5">
        <v>14.163438406482536</v>
      </c>
      <c r="CH33" s="3">
        <v>1258554.3399999999</v>
      </c>
      <c r="CI33" s="5">
        <v>47.460379364959643</v>
      </c>
      <c r="CJ33" s="3">
        <v>3055384.79</v>
      </c>
      <c r="CK33" s="5">
        <v>19.920100076932105</v>
      </c>
      <c r="CL33" s="244">
        <v>2625331.6399999945</v>
      </c>
      <c r="CM33" s="39">
        <v>4.1254021012536413</v>
      </c>
      <c r="CN33" s="36">
        <v>2485127.5199999991</v>
      </c>
      <c r="CO33" s="39">
        <v>7.4185568438272389</v>
      </c>
      <c r="CP33" s="36">
        <v>5110459.1599999936</v>
      </c>
      <c r="CQ33" s="40">
        <v>5.2610839947702663</v>
      </c>
      <c r="CR33" s="116">
        <f t="shared" si="42"/>
        <v>4422162.0899999952</v>
      </c>
      <c r="CS33" s="117">
        <f t="shared" si="43"/>
        <v>3743681.8599999989</v>
      </c>
      <c r="CT33" s="118">
        <f t="shared" si="44"/>
        <v>8165843.9499999937</v>
      </c>
      <c r="CU33" s="32"/>
      <c r="CV33" s="38">
        <f t="shared" si="45"/>
        <v>7770864.874785332</v>
      </c>
      <c r="CW33" s="39">
        <f t="shared" si="46"/>
        <v>10.845771143111024</v>
      </c>
      <c r="CX33" s="36">
        <f t="shared" si="47"/>
        <v>6253710.6879127063</v>
      </c>
      <c r="CY33" s="39">
        <f t="shared" si="48"/>
        <v>30.44086628526712</v>
      </c>
      <c r="CZ33" s="36">
        <f t="shared" si="49"/>
        <v>14024575.562698038</v>
      </c>
      <c r="DA33" s="40">
        <f t="shared" si="50"/>
        <v>15.212257342452689</v>
      </c>
      <c r="DB33" s="38">
        <f t="shared" si="51"/>
        <v>13652286.391067712</v>
      </c>
      <c r="DC33" s="39">
        <f t="shared" si="52"/>
        <v>4.318856112718044</v>
      </c>
      <c r="DD33" s="36">
        <f t="shared" si="53"/>
        <v>13326419.517248228</v>
      </c>
      <c r="DE33" s="39">
        <f t="shared" si="54"/>
        <v>7.2706666898984391</v>
      </c>
      <c r="DF33" s="36">
        <f t="shared" si="55"/>
        <v>26978705.908315942</v>
      </c>
      <c r="DG33" s="40">
        <f t="shared" si="56"/>
        <v>5.4022341268602618</v>
      </c>
      <c r="DH33" s="152"/>
      <c r="DI33" s="161" t="s">
        <v>31</v>
      </c>
      <c r="DJ33" s="38">
        <f t="shared" si="57"/>
        <v>14024575.562698038</v>
      </c>
      <c r="DK33" s="36">
        <f t="shared" si="58"/>
        <v>26978705.908315942</v>
      </c>
      <c r="DL33" s="37">
        <f t="shared" si="59"/>
        <v>41003281.471013978</v>
      </c>
      <c r="DM33"/>
    </row>
    <row r="34" spans="1:117" s="19" customFormat="1" ht="15.75">
      <c r="A34" s="26">
        <v>22</v>
      </c>
      <c r="B34" s="26" t="s">
        <v>32</v>
      </c>
      <c r="C34" s="34"/>
      <c r="D34" s="38">
        <v>1015129.77</v>
      </c>
      <c r="E34" s="39">
        <v>9.1981820735398063</v>
      </c>
      <c r="F34" s="36">
        <v>744403.95</v>
      </c>
      <c r="G34" s="39">
        <v>22.695934327266073</v>
      </c>
      <c r="H34" s="36">
        <v>1759533.72</v>
      </c>
      <c r="I34" s="40">
        <v>12.290593946675422</v>
      </c>
      <c r="J34" s="244">
        <v>2756712.47</v>
      </c>
      <c r="K34" s="39">
        <v>7.5942910704742177</v>
      </c>
      <c r="L34" s="36">
        <v>3702988.4499999997</v>
      </c>
      <c r="M34" s="39">
        <v>11.530940103071917</v>
      </c>
      <c r="N34" s="36">
        <v>6459700.9199999999</v>
      </c>
      <c r="O34" s="40">
        <v>9.4421712152461588</v>
      </c>
      <c r="P34" s="116">
        <f t="shared" si="27"/>
        <v>3771842.24</v>
      </c>
      <c r="Q34" s="117">
        <f t="shared" si="28"/>
        <v>4447392.3999999994</v>
      </c>
      <c r="R34" s="118">
        <f t="shared" si="29"/>
        <v>8219234.6399999997</v>
      </c>
      <c r="S34" s="32"/>
      <c r="T34" s="38">
        <v>1119405.6000242471</v>
      </c>
      <c r="U34" s="39">
        <v>5.3797919991937899</v>
      </c>
      <c r="V34" s="36">
        <v>933158.03000732185</v>
      </c>
      <c r="W34" s="39">
        <v>15.089389573547457</v>
      </c>
      <c r="X34" s="36">
        <v>2052563.6300315689</v>
      </c>
      <c r="Y34" s="40">
        <v>7.6043970021694323</v>
      </c>
      <c r="Z34" s="244">
        <v>7026795.792466783</v>
      </c>
      <c r="AA34" s="39">
        <v>6.7144143779471692</v>
      </c>
      <c r="AB34" s="36">
        <v>4294771.8832925307</v>
      </c>
      <c r="AC34" s="39">
        <v>9.1478362105126489</v>
      </c>
      <c r="AD34" s="36">
        <v>11321567.675759314</v>
      </c>
      <c r="AE34" s="40">
        <v>7.4680082214283114</v>
      </c>
      <c r="AF34" s="116">
        <f t="shared" si="30"/>
        <v>8146201.3924910296</v>
      </c>
      <c r="AG34" s="117">
        <f t="shared" si="31"/>
        <v>5227929.913299853</v>
      </c>
      <c r="AH34" s="118">
        <f t="shared" si="32"/>
        <v>13374131.305790883</v>
      </c>
      <c r="AI34" s="32"/>
      <c r="AJ34" s="38">
        <v>467285.13538030064</v>
      </c>
      <c r="AK34" s="39">
        <v>7.912040897058934</v>
      </c>
      <c r="AL34" s="36">
        <v>591127.42307663639</v>
      </c>
      <c r="AM34" s="39">
        <v>21.993802250125995</v>
      </c>
      <c r="AN34" s="36">
        <v>1058412.5584569371</v>
      </c>
      <c r="AO34" s="40">
        <v>12.316145065070192</v>
      </c>
      <c r="AP34" s="244">
        <v>1289667.8423537477</v>
      </c>
      <c r="AQ34" s="39">
        <v>7.6441748083499901</v>
      </c>
      <c r="AR34" s="36">
        <v>1501341.0050566026</v>
      </c>
      <c r="AS34" s="39">
        <v>9.6427718442130992</v>
      </c>
      <c r="AT34" s="36">
        <v>2791008.8474103501</v>
      </c>
      <c r="AU34" s="40">
        <v>8.6033776778671029</v>
      </c>
      <c r="AV34" s="116">
        <f t="shared" si="33"/>
        <v>1756952.9777340484</v>
      </c>
      <c r="AW34" s="117">
        <f t="shared" si="34"/>
        <v>2092468.428133239</v>
      </c>
      <c r="AX34" s="118">
        <f t="shared" si="35"/>
        <v>3849421.4058672874</v>
      </c>
      <c r="AY34" s="32"/>
      <c r="AZ34" s="3">
        <v>1496010.0475754039</v>
      </c>
      <c r="BA34" s="5">
        <v>13.517878064999268</v>
      </c>
      <c r="BB34" s="3">
        <v>902609.97602368228</v>
      </c>
      <c r="BC34" s="5">
        <v>26.183099121738238</v>
      </c>
      <c r="BD34" s="3">
        <v>2398620.0235990863</v>
      </c>
      <c r="BE34" s="5">
        <v>16.526022954066267</v>
      </c>
      <c r="BF34" s="244">
        <v>4180094.6395026539</v>
      </c>
      <c r="BG34" s="39">
        <v>6.6992668467563847</v>
      </c>
      <c r="BH34" s="36">
        <v>4128105.442707282</v>
      </c>
      <c r="BI34" s="39">
        <v>12.569056317882076</v>
      </c>
      <c r="BJ34" s="36">
        <v>8308200.0822099354</v>
      </c>
      <c r="BK34" s="40">
        <v>8.723463095967265</v>
      </c>
      <c r="BL34" s="116">
        <f t="shared" si="36"/>
        <v>5676104.6870780578</v>
      </c>
      <c r="BM34" s="117">
        <f t="shared" si="37"/>
        <v>5030715.418730964</v>
      </c>
      <c r="BN34" s="118">
        <f t="shared" si="38"/>
        <v>10706820.105809022</v>
      </c>
      <c r="BO34" s="32"/>
      <c r="BP34" s="38">
        <v>984813.95125731232</v>
      </c>
      <c r="BQ34" s="39">
        <v>9.7067127084115672</v>
      </c>
      <c r="BR34" s="36">
        <v>630295.96184086613</v>
      </c>
      <c r="BS34" s="39">
        <v>27.489029693439143</v>
      </c>
      <c r="BT34" s="36">
        <v>1615109.9130981783</v>
      </c>
      <c r="BU34" s="40">
        <v>12.984659954481842</v>
      </c>
      <c r="BV34" s="244">
        <v>2462871.2004279392</v>
      </c>
      <c r="BW34" s="39">
        <v>7.6365968094779966</v>
      </c>
      <c r="BX34" s="36">
        <v>2172766.16863361</v>
      </c>
      <c r="BY34" s="39">
        <v>9.7361858034163671</v>
      </c>
      <c r="BZ34" s="36">
        <v>4635637.3690615492</v>
      </c>
      <c r="CA34" s="40">
        <v>8.4952661558507554</v>
      </c>
      <c r="CB34" s="116">
        <f t="shared" si="39"/>
        <v>3447685.1516852514</v>
      </c>
      <c r="CC34" s="117">
        <f t="shared" si="40"/>
        <v>2803062.1304744761</v>
      </c>
      <c r="CD34" s="118">
        <f t="shared" si="41"/>
        <v>6250747.2821597271</v>
      </c>
      <c r="CE34" s="32"/>
      <c r="CF34" s="3">
        <v>1505221.9099999936</v>
      </c>
      <c r="CG34" s="5">
        <v>11.86484668621511</v>
      </c>
      <c r="CH34" s="3">
        <v>698770.82999999623</v>
      </c>
      <c r="CI34" s="5">
        <v>26.350811901349886</v>
      </c>
      <c r="CJ34" s="3">
        <v>2203992.73999999</v>
      </c>
      <c r="CK34" s="5">
        <v>14.369305003194572</v>
      </c>
      <c r="CL34" s="244">
        <v>3699484.1899998719</v>
      </c>
      <c r="CM34" s="39">
        <v>5.8133074002719622</v>
      </c>
      <c r="CN34" s="36">
        <v>4272894.0199998366</v>
      </c>
      <c r="CO34" s="39">
        <v>12.755364430964203</v>
      </c>
      <c r="CP34" s="36">
        <v>7972378.2099997085</v>
      </c>
      <c r="CQ34" s="40">
        <v>8.2073547772730358</v>
      </c>
      <c r="CR34" s="116">
        <f t="shared" si="42"/>
        <v>5204706.0999998655</v>
      </c>
      <c r="CS34" s="117">
        <f t="shared" si="43"/>
        <v>4971664.8499998329</v>
      </c>
      <c r="CT34" s="118">
        <f t="shared" si="44"/>
        <v>10176370.949999698</v>
      </c>
      <c r="CU34" s="32"/>
      <c r="CV34" s="38">
        <f t="shared" si="45"/>
        <v>6587866.414237258</v>
      </c>
      <c r="CW34" s="39">
        <f t="shared" si="46"/>
        <v>9.1946639919122966</v>
      </c>
      <c r="CX34" s="36">
        <f t="shared" si="47"/>
        <v>4500366.1709485026</v>
      </c>
      <c r="CY34" s="39">
        <f t="shared" si="48"/>
        <v>21.906201242946789</v>
      </c>
      <c r="CZ34" s="36">
        <f t="shared" si="49"/>
        <v>11088232.585185761</v>
      </c>
      <c r="DA34" s="40">
        <f t="shared" si="50"/>
        <v>12.027247940925585</v>
      </c>
      <c r="DB34" s="38">
        <f t="shared" si="51"/>
        <v>21415626.134750996</v>
      </c>
      <c r="DC34" s="39">
        <f t="shared" si="52"/>
        <v>6.774763229422712</v>
      </c>
      <c r="DD34" s="36">
        <f t="shared" si="53"/>
        <v>20072866.969689861</v>
      </c>
      <c r="DE34" s="39">
        <f t="shared" si="54"/>
        <v>10.951413097748739</v>
      </c>
      <c r="DF34" s="36">
        <f t="shared" si="55"/>
        <v>41488493.104440853</v>
      </c>
      <c r="DG34" s="40">
        <f t="shared" si="56"/>
        <v>8.3076836258380649</v>
      </c>
      <c r="DH34" s="152"/>
      <c r="DI34" s="161" t="s">
        <v>32</v>
      </c>
      <c r="DJ34" s="38">
        <f t="shared" si="57"/>
        <v>11088232.585185761</v>
      </c>
      <c r="DK34" s="36">
        <f t="shared" si="58"/>
        <v>41488493.104440853</v>
      </c>
      <c r="DL34" s="37">
        <f t="shared" si="59"/>
        <v>52576725.689626612</v>
      </c>
      <c r="DM34"/>
    </row>
    <row r="35" spans="1:117" s="19" customFormat="1" ht="15.75">
      <c r="A35" s="26">
        <v>23</v>
      </c>
      <c r="B35" s="26" t="s">
        <v>33</v>
      </c>
      <c r="C35" s="34"/>
      <c r="D35" s="38">
        <v>203219.97</v>
      </c>
      <c r="E35" s="39">
        <v>1.8413944111197695</v>
      </c>
      <c r="F35" s="36">
        <v>1928.15</v>
      </c>
      <c r="G35" s="39">
        <v>5.8786853257721275E-2</v>
      </c>
      <c r="H35" s="36">
        <v>205148.12</v>
      </c>
      <c r="I35" s="40">
        <v>1.4329888726678355</v>
      </c>
      <c r="J35" s="244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203219.97</v>
      </c>
      <c r="Q35" s="117">
        <f t="shared" si="28"/>
        <v>1928.15</v>
      </c>
      <c r="R35" s="118">
        <f t="shared" si="29"/>
        <v>205148.12</v>
      </c>
      <c r="S35" s="32"/>
      <c r="T35" s="38">
        <v>523132.46570788138</v>
      </c>
      <c r="U35" s="39">
        <v>2.5141413027349691</v>
      </c>
      <c r="V35" s="36">
        <v>28762.057341196942</v>
      </c>
      <c r="W35" s="39">
        <v>0.46508937843531811</v>
      </c>
      <c r="X35" s="36">
        <v>551894.5230490783</v>
      </c>
      <c r="Y35" s="40">
        <v>2.0446747643694687</v>
      </c>
      <c r="Z35" s="244">
        <v>0</v>
      </c>
      <c r="AA35" s="39">
        <v>0</v>
      </c>
      <c r="AB35" s="36">
        <v>0</v>
      </c>
      <c r="AC35" s="39">
        <v>0</v>
      </c>
      <c r="AD35" s="36">
        <v>0</v>
      </c>
      <c r="AE35" s="40">
        <v>0</v>
      </c>
      <c r="AF35" s="116">
        <f t="shared" si="30"/>
        <v>523132.46570788138</v>
      </c>
      <c r="AG35" s="117">
        <f t="shared" si="31"/>
        <v>28762.057341196942</v>
      </c>
      <c r="AH35" s="118">
        <f t="shared" si="32"/>
        <v>551894.5230490783</v>
      </c>
      <c r="AI35" s="32"/>
      <c r="AJ35" s="38">
        <v>556941.00663889048</v>
      </c>
      <c r="AK35" s="39">
        <v>9.4300881584641125</v>
      </c>
      <c r="AL35" s="36">
        <v>0</v>
      </c>
      <c r="AM35" s="39">
        <v>0</v>
      </c>
      <c r="AN35" s="36">
        <v>556941.00663889048</v>
      </c>
      <c r="AO35" s="40">
        <v>6.4808057837589219</v>
      </c>
      <c r="AP35" s="244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556941.00663889048</v>
      </c>
      <c r="AW35" s="117">
        <f t="shared" si="34"/>
        <v>0</v>
      </c>
      <c r="AX35" s="118">
        <f t="shared" si="35"/>
        <v>556941.00663889048</v>
      </c>
      <c r="AY35" s="32"/>
      <c r="AZ35" s="3">
        <v>121694.77680066199</v>
      </c>
      <c r="BA35" s="5">
        <v>1.0996284126599318</v>
      </c>
      <c r="BB35" s="3">
        <v>5947.6819513233932</v>
      </c>
      <c r="BC35" s="5">
        <v>0.17253160303203646</v>
      </c>
      <c r="BD35" s="3">
        <v>127642.45875198538</v>
      </c>
      <c r="BE35" s="5">
        <v>0.87943158253286702</v>
      </c>
      <c r="BF35" s="244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121694.77680066199</v>
      </c>
      <c r="BM35" s="117">
        <f t="shared" si="37"/>
        <v>5947.6819513233932</v>
      </c>
      <c r="BN35" s="118">
        <f t="shared" si="38"/>
        <v>127642.45875198538</v>
      </c>
      <c r="BO35" s="32"/>
      <c r="BP35" s="38">
        <v>1694693.4459483898</v>
      </c>
      <c r="BQ35" s="39">
        <v>16.70356353872468</v>
      </c>
      <c r="BR35" s="36">
        <v>121959.34869552015</v>
      </c>
      <c r="BS35" s="39">
        <v>5.318999899494969</v>
      </c>
      <c r="BT35" s="36">
        <v>1816652.7946439099</v>
      </c>
      <c r="BU35" s="40">
        <v>14.604961930152188</v>
      </c>
      <c r="BV35" s="244">
        <v>-1339.2110182172873</v>
      </c>
      <c r="BW35" s="39">
        <v>-4.1524764214868034E-3</v>
      </c>
      <c r="BX35" s="36">
        <v>3708.2621849989046</v>
      </c>
      <c r="BY35" s="39">
        <v>1.6616758012040045E-2</v>
      </c>
      <c r="BZ35" s="36">
        <v>2369.0511667816172</v>
      </c>
      <c r="CA35" s="40">
        <v>4.3415216929949202E-3</v>
      </c>
      <c r="CB35" s="116">
        <f t="shared" si="39"/>
        <v>1693354.2349301726</v>
      </c>
      <c r="CC35" s="117">
        <f t="shared" si="40"/>
        <v>125667.61088051906</v>
      </c>
      <c r="CD35" s="118">
        <f t="shared" si="41"/>
        <v>1819021.8458106916</v>
      </c>
      <c r="CE35" s="32"/>
      <c r="CF35" s="3">
        <v>333338.43000000011</v>
      </c>
      <c r="CG35" s="5">
        <v>2.6275257756337504</v>
      </c>
      <c r="CH35" s="3">
        <v>20712.52</v>
      </c>
      <c r="CI35" s="5">
        <v>0.78107398748020218</v>
      </c>
      <c r="CJ35" s="3">
        <v>354050.95000000013</v>
      </c>
      <c r="CK35" s="5">
        <v>2.3082953019259111</v>
      </c>
      <c r="CL35" s="244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333338.43000000011</v>
      </c>
      <c r="CS35" s="117">
        <f t="shared" si="43"/>
        <v>20712.52</v>
      </c>
      <c r="CT35" s="118">
        <f t="shared" si="44"/>
        <v>354050.95000000013</v>
      </c>
      <c r="CU35" s="32"/>
      <c r="CV35" s="38">
        <f t="shared" si="45"/>
        <v>3433020.095095824</v>
      </c>
      <c r="CW35" s="39">
        <f t="shared" si="46"/>
        <v>4.7914551187121406</v>
      </c>
      <c r="CX35" s="36">
        <f t="shared" si="47"/>
        <v>179309.75798804048</v>
      </c>
      <c r="CY35" s="39">
        <f t="shared" si="48"/>
        <v>0.87281689847078181</v>
      </c>
      <c r="CZ35" s="36">
        <f t="shared" si="49"/>
        <v>3612329.8530838643</v>
      </c>
      <c r="DA35" s="40">
        <f t="shared" si="50"/>
        <v>3.9182427364928034</v>
      </c>
      <c r="DB35" s="38">
        <f t="shared" si="51"/>
        <v>-1339.2110182172873</v>
      </c>
      <c r="DC35" s="39">
        <f t="shared" si="52"/>
        <v>-4.2365502206511693E-4</v>
      </c>
      <c r="DD35" s="36">
        <f t="shared" si="53"/>
        <v>3708.2621849989046</v>
      </c>
      <c r="DE35" s="39">
        <f t="shared" si="54"/>
        <v>2.0231644599650743E-3</v>
      </c>
      <c r="DF35" s="36">
        <f t="shared" si="55"/>
        <v>2369.0511667816172</v>
      </c>
      <c r="DG35" s="40">
        <f t="shared" si="56"/>
        <v>4.7438039114844474E-4</v>
      </c>
      <c r="DH35" s="152"/>
      <c r="DI35" s="161" t="s">
        <v>33</v>
      </c>
      <c r="DJ35" s="38">
        <f t="shared" si="57"/>
        <v>3612329.8530838643</v>
      </c>
      <c r="DK35" s="36">
        <f t="shared" si="58"/>
        <v>2369.0511667816172</v>
      </c>
      <c r="DL35" s="37">
        <f t="shared" si="59"/>
        <v>3614698.904250646</v>
      </c>
      <c r="DM35"/>
    </row>
    <row r="36" spans="1:117" s="19" customFormat="1" ht="15.75">
      <c r="A36" s="26">
        <v>24</v>
      </c>
      <c r="B36" s="26" t="s">
        <v>34</v>
      </c>
      <c r="C36" s="34"/>
      <c r="D36" s="38">
        <v>100638.94</v>
      </c>
      <c r="E36" s="39">
        <v>0.91189847954912018</v>
      </c>
      <c r="F36" s="36">
        <v>0</v>
      </c>
      <c r="G36" s="39">
        <v>0</v>
      </c>
      <c r="H36" s="36">
        <v>100638.94</v>
      </c>
      <c r="I36" s="40">
        <v>0.70297734718254279</v>
      </c>
      <c r="J36" s="244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100638.94</v>
      </c>
      <c r="Q36" s="117">
        <f t="shared" si="28"/>
        <v>0</v>
      </c>
      <c r="R36" s="118">
        <f t="shared" si="29"/>
        <v>100638.94</v>
      </c>
      <c r="S36" s="32"/>
      <c r="T36" s="38">
        <v>92328.48622784717</v>
      </c>
      <c r="U36" s="39">
        <v>0.44372482279478254</v>
      </c>
      <c r="V36" s="36">
        <v>492.51068686476032</v>
      </c>
      <c r="W36" s="39">
        <v>7.9640161518831909E-3</v>
      </c>
      <c r="X36" s="36">
        <v>92820.996914711926</v>
      </c>
      <c r="Y36" s="40">
        <v>0.34388590947884884</v>
      </c>
      <c r="Z36" s="244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92328.48622784717</v>
      </c>
      <c r="AG36" s="117">
        <f t="shared" si="31"/>
        <v>492.51068686476032</v>
      </c>
      <c r="AH36" s="118">
        <f t="shared" si="32"/>
        <v>92820.996914711926</v>
      </c>
      <c r="AI36" s="32"/>
      <c r="AJ36" s="38">
        <v>145365.77054074313</v>
      </c>
      <c r="AK36" s="39">
        <v>2.4613235784074354</v>
      </c>
      <c r="AL36" s="36">
        <v>0</v>
      </c>
      <c r="AM36" s="39">
        <v>0</v>
      </c>
      <c r="AN36" s="36">
        <v>145365.77054074313</v>
      </c>
      <c r="AO36" s="40">
        <v>1.691538807972621</v>
      </c>
      <c r="AP36" s="244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145365.77054074313</v>
      </c>
      <c r="AW36" s="117">
        <f t="shared" si="34"/>
        <v>0</v>
      </c>
      <c r="AX36" s="118">
        <f t="shared" si="35"/>
        <v>145365.77054074313</v>
      </c>
      <c r="AY36" s="32"/>
      <c r="AZ36" s="3">
        <v>37337.151035177434</v>
      </c>
      <c r="BA36" s="5">
        <v>0.33737678153030598</v>
      </c>
      <c r="BB36" s="3">
        <v>4.8064421781141613</v>
      </c>
      <c r="BC36" s="5">
        <v>1.3942628080277787E-4</v>
      </c>
      <c r="BD36" s="3">
        <v>37341.957477355551</v>
      </c>
      <c r="BE36" s="5">
        <v>0.25727878544704874</v>
      </c>
      <c r="BF36" s="244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37337.151035177434</v>
      </c>
      <c r="BM36" s="117">
        <f t="shared" si="37"/>
        <v>4.8064421781141613</v>
      </c>
      <c r="BN36" s="118">
        <f t="shared" si="38"/>
        <v>37341.957477355551</v>
      </c>
      <c r="BO36" s="32"/>
      <c r="BP36" s="38">
        <v>678453.76280785608</v>
      </c>
      <c r="BQ36" s="39">
        <v>6.6871064865692471</v>
      </c>
      <c r="BR36" s="36">
        <v>7096.281230091884</v>
      </c>
      <c r="BS36" s="39">
        <v>0.30948934668288558</v>
      </c>
      <c r="BT36" s="36">
        <v>685550.04403794801</v>
      </c>
      <c r="BU36" s="40">
        <v>5.511472706236618</v>
      </c>
      <c r="BV36" s="244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678453.76280785608</v>
      </c>
      <c r="CC36" s="117">
        <f t="shared" si="40"/>
        <v>7096.281230091884</v>
      </c>
      <c r="CD36" s="118">
        <f t="shared" si="41"/>
        <v>685550.04403794801</v>
      </c>
      <c r="CE36" s="32"/>
      <c r="CF36" s="3">
        <v>180258.08999999976</v>
      </c>
      <c r="CG36" s="5">
        <v>1.4208766080211861</v>
      </c>
      <c r="CH36" s="3">
        <v>1592.7699999999998</v>
      </c>
      <c r="CI36" s="5">
        <v>6.0063730296402433E-2</v>
      </c>
      <c r="CJ36" s="3">
        <v>181850.85999999975</v>
      </c>
      <c r="CK36" s="5">
        <v>1.1856075680327531</v>
      </c>
      <c r="CL36" s="244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180258.08999999976</v>
      </c>
      <c r="CS36" s="117">
        <f t="shared" si="43"/>
        <v>1592.7699999999998</v>
      </c>
      <c r="CT36" s="118">
        <f t="shared" si="44"/>
        <v>181850.85999999975</v>
      </c>
      <c r="CU36" s="32"/>
      <c r="CV36" s="38">
        <f t="shared" si="45"/>
        <v>1234382.2006116237</v>
      </c>
      <c r="CW36" s="39">
        <f t="shared" si="46"/>
        <v>1.7228232721436001</v>
      </c>
      <c r="CX36" s="36">
        <f t="shared" si="47"/>
        <v>9186.3683591347581</v>
      </c>
      <c r="CY36" s="39">
        <f t="shared" si="48"/>
        <v>4.4716013391557348E-2</v>
      </c>
      <c r="CZ36" s="36">
        <f t="shared" si="49"/>
        <v>1243568.5689707585</v>
      </c>
      <c r="DA36" s="40">
        <f t="shared" si="50"/>
        <v>1.3488811129860299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1243568.5689707585</v>
      </c>
      <c r="DK36" s="36">
        <f t="shared" si="58"/>
        <v>0</v>
      </c>
      <c r="DL36" s="37">
        <f t="shared" si="59"/>
        <v>1243568.5689707585</v>
      </c>
      <c r="DM36"/>
    </row>
    <row r="37" spans="1:117" s="19" customFormat="1" ht="15.75">
      <c r="A37" s="26">
        <v>25</v>
      </c>
      <c r="B37" s="26" t="s">
        <v>35</v>
      </c>
      <c r="C37" s="34"/>
      <c r="D37" s="38">
        <v>34894.04</v>
      </c>
      <c r="E37" s="39">
        <v>0.31617803229372432</v>
      </c>
      <c r="F37" s="36">
        <v>591.91</v>
      </c>
      <c r="G37" s="39">
        <v>1.8046586786182504E-2</v>
      </c>
      <c r="H37" s="36">
        <v>35485.950000000004</v>
      </c>
      <c r="I37" s="40">
        <v>0.24787442110630692</v>
      </c>
      <c r="J37" s="244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34894.04</v>
      </c>
      <c r="Q37" s="117">
        <f t="shared" si="28"/>
        <v>591.91</v>
      </c>
      <c r="R37" s="118">
        <f t="shared" si="29"/>
        <v>35485.950000000004</v>
      </c>
      <c r="S37" s="32"/>
      <c r="T37" s="38">
        <v>698328.37805825588</v>
      </c>
      <c r="U37" s="39">
        <v>3.3561216961987728</v>
      </c>
      <c r="V37" s="36">
        <v>53425.800560716227</v>
      </c>
      <c r="W37" s="39">
        <v>0.86390803274014794</v>
      </c>
      <c r="X37" s="36">
        <v>751754.17861897207</v>
      </c>
      <c r="Y37" s="40">
        <v>2.7851205870633753</v>
      </c>
      <c r="Z37" s="244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30"/>
        <v>698328.37805825588</v>
      </c>
      <c r="AG37" s="117">
        <f t="shared" si="31"/>
        <v>53425.800560716227</v>
      </c>
      <c r="AH37" s="118">
        <f t="shared" si="32"/>
        <v>751754.17861897207</v>
      </c>
      <c r="AI37" s="32"/>
      <c r="AJ37" s="38">
        <v>898576.77398920828</v>
      </c>
      <c r="AK37" s="39">
        <v>15.214642295787476</v>
      </c>
      <c r="AL37" s="36">
        <v>0</v>
      </c>
      <c r="AM37" s="39">
        <v>0</v>
      </c>
      <c r="AN37" s="36">
        <v>898576.77398920828</v>
      </c>
      <c r="AO37" s="40">
        <v>10.456226933558401</v>
      </c>
      <c r="AP37" s="244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898576.77398920828</v>
      </c>
      <c r="AW37" s="117">
        <f t="shared" si="34"/>
        <v>0</v>
      </c>
      <c r="AX37" s="118">
        <f t="shared" si="35"/>
        <v>898576.77398920828</v>
      </c>
      <c r="AY37" s="32"/>
      <c r="AZ37" s="3">
        <v>164907.55378866411</v>
      </c>
      <c r="BA37" s="5">
        <v>1.4900970803808122</v>
      </c>
      <c r="BB37" s="3">
        <v>15030.827301429428</v>
      </c>
      <c r="BC37" s="5">
        <v>0.43601738466131257</v>
      </c>
      <c r="BD37" s="3">
        <v>179938.38109009355</v>
      </c>
      <c r="BE37" s="5">
        <v>1.2397402618821123</v>
      </c>
      <c r="BF37" s="244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164907.55378866411</v>
      </c>
      <c r="BM37" s="117">
        <f t="shared" si="37"/>
        <v>15030.827301429428</v>
      </c>
      <c r="BN37" s="118">
        <f t="shared" si="38"/>
        <v>179938.38109009355</v>
      </c>
      <c r="BO37" s="32"/>
      <c r="BP37" s="38">
        <v>2381318.8758572461</v>
      </c>
      <c r="BQ37" s="39">
        <v>23.471213182503387</v>
      </c>
      <c r="BR37" s="36">
        <v>148642.59979770501</v>
      </c>
      <c r="BS37" s="39">
        <v>6.4827336472460644</v>
      </c>
      <c r="BT37" s="36">
        <v>2529961.4756549513</v>
      </c>
      <c r="BU37" s="40">
        <v>20.339599920046879</v>
      </c>
      <c r="BV37" s="244">
        <v>-4623.9173119836232</v>
      </c>
      <c r="BW37" s="39">
        <v>-1.4337327987695299E-2</v>
      </c>
      <c r="BX37" s="36">
        <v>5933.2768660100173</v>
      </c>
      <c r="BY37" s="39">
        <v>2.6587069894830784E-2</v>
      </c>
      <c r="BZ37" s="36">
        <v>1309.3595540263941</v>
      </c>
      <c r="CA37" s="40">
        <v>2.3995315033479652E-3</v>
      </c>
      <c r="CB37" s="116">
        <f t="shared" si="39"/>
        <v>2376694.9585452625</v>
      </c>
      <c r="CC37" s="117">
        <f t="shared" si="40"/>
        <v>154575.87666371503</v>
      </c>
      <c r="CD37" s="118">
        <f t="shared" si="41"/>
        <v>2531270.8352089776</v>
      </c>
      <c r="CE37" s="32"/>
      <c r="CF37" s="3">
        <v>696845.32999999961</v>
      </c>
      <c r="CG37" s="5">
        <v>5.4928532128893899</v>
      </c>
      <c r="CH37" s="3">
        <v>66334.710000000065</v>
      </c>
      <c r="CI37" s="5">
        <v>2.501497473414287</v>
      </c>
      <c r="CJ37" s="3">
        <v>763180.03999999969</v>
      </c>
      <c r="CK37" s="5">
        <v>4.9756818922689732</v>
      </c>
      <c r="CL37" s="244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696845.32999999961</v>
      </c>
      <c r="CS37" s="117">
        <f t="shared" si="43"/>
        <v>66334.710000000065</v>
      </c>
      <c r="CT37" s="118">
        <f t="shared" si="44"/>
        <v>763180.03999999969</v>
      </c>
      <c r="CU37" s="32"/>
      <c r="CV37" s="38">
        <f t="shared" si="45"/>
        <v>4874870.9516933747</v>
      </c>
      <c r="CW37" s="39">
        <f t="shared" si="46"/>
        <v>6.803841727556323</v>
      </c>
      <c r="CX37" s="36">
        <f t="shared" si="47"/>
        <v>284025.84765985073</v>
      </c>
      <c r="CY37" s="39">
        <f t="shared" si="48"/>
        <v>1.3825380292830476</v>
      </c>
      <c r="CZ37" s="36">
        <f t="shared" si="49"/>
        <v>5158896.7993532252</v>
      </c>
      <c r="DA37" s="40">
        <f t="shared" si="50"/>
        <v>5.5957818733317266</v>
      </c>
      <c r="DB37" s="38">
        <f t="shared" si="51"/>
        <v>-4623.9173119836232</v>
      </c>
      <c r="DC37" s="39">
        <f t="shared" si="52"/>
        <v>-1.4627611064934193E-3</v>
      </c>
      <c r="DD37" s="36">
        <f t="shared" si="53"/>
        <v>5933.2768660100173</v>
      </c>
      <c r="DE37" s="39">
        <f t="shared" si="54"/>
        <v>3.2370944360418708E-3</v>
      </c>
      <c r="DF37" s="36">
        <f t="shared" si="55"/>
        <v>1309.3595540263941</v>
      </c>
      <c r="DG37" s="40">
        <f t="shared" si="56"/>
        <v>2.6218703340072315E-4</v>
      </c>
      <c r="DH37" s="152"/>
      <c r="DI37" s="161" t="s">
        <v>35</v>
      </c>
      <c r="DJ37" s="38">
        <f t="shared" si="57"/>
        <v>5158896.7993532252</v>
      </c>
      <c r="DK37" s="36">
        <f t="shared" si="58"/>
        <v>1309.3595540263941</v>
      </c>
      <c r="DL37" s="37">
        <f t="shared" si="59"/>
        <v>5160206.1589072514</v>
      </c>
      <c r="DM37"/>
    </row>
    <row r="38" spans="1:117" s="19" customFormat="1" ht="15.75">
      <c r="A38" s="26">
        <v>26</v>
      </c>
      <c r="B38" s="26" t="s">
        <v>36</v>
      </c>
      <c r="C38" s="34"/>
      <c r="D38" s="38">
        <v>211283.71</v>
      </c>
      <c r="E38" s="39">
        <v>1.9144606839310632</v>
      </c>
      <c r="F38" s="36">
        <v>5851.57</v>
      </c>
      <c r="G38" s="39">
        <v>0.17840696362693984</v>
      </c>
      <c r="H38" s="36">
        <v>217135.28</v>
      </c>
      <c r="I38" s="40">
        <v>1.5167208946570645</v>
      </c>
      <c r="J38" s="244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211283.71</v>
      </c>
      <c r="Q38" s="117">
        <f t="shared" si="28"/>
        <v>5851.57</v>
      </c>
      <c r="R38" s="118">
        <f t="shared" si="29"/>
        <v>217135.28</v>
      </c>
      <c r="S38" s="32"/>
      <c r="T38" s="38">
        <v>223518.06418817275</v>
      </c>
      <c r="U38" s="39">
        <v>1.0742135767131853</v>
      </c>
      <c r="V38" s="36">
        <v>10542.364613822012</v>
      </c>
      <c r="W38" s="39">
        <v>0.17047256902787769</v>
      </c>
      <c r="X38" s="36">
        <v>234060.42880199477</v>
      </c>
      <c r="Y38" s="40">
        <v>0.8671538348757577</v>
      </c>
      <c r="Z38" s="244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30"/>
        <v>223518.06418817275</v>
      </c>
      <c r="AG38" s="117">
        <f t="shared" si="31"/>
        <v>10542.364613822012</v>
      </c>
      <c r="AH38" s="118">
        <f t="shared" si="32"/>
        <v>234060.42880199477</v>
      </c>
      <c r="AI38" s="32"/>
      <c r="AJ38" s="38">
        <v>222075.79669931353</v>
      </c>
      <c r="AK38" s="39">
        <v>3.7601726498359893</v>
      </c>
      <c r="AL38" s="36">
        <v>0</v>
      </c>
      <c r="AM38" s="39">
        <v>0</v>
      </c>
      <c r="AN38" s="36">
        <v>222075.79669931353</v>
      </c>
      <c r="AO38" s="40">
        <v>2.5841697603978906</v>
      </c>
      <c r="AP38" s="244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222075.79669931353</v>
      </c>
      <c r="AW38" s="117">
        <f t="shared" si="34"/>
        <v>0</v>
      </c>
      <c r="AX38" s="118">
        <f t="shared" si="35"/>
        <v>222075.79669931353</v>
      </c>
      <c r="AY38" s="32"/>
      <c r="AZ38" s="3">
        <v>139574.43114206727</v>
      </c>
      <c r="BA38" s="5">
        <v>1.2611881479191758</v>
      </c>
      <c r="BB38" s="3">
        <v>8181.0580021082005</v>
      </c>
      <c r="BC38" s="5">
        <v>0.23731784301070985</v>
      </c>
      <c r="BD38" s="3">
        <v>147755.48914417549</v>
      </c>
      <c r="BE38" s="5">
        <v>1.018006429180909</v>
      </c>
      <c r="BF38" s="244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139574.43114206727</v>
      </c>
      <c r="BM38" s="117">
        <f t="shared" si="37"/>
        <v>8181.0580021082005</v>
      </c>
      <c r="BN38" s="118">
        <f t="shared" si="38"/>
        <v>147755.48914417549</v>
      </c>
      <c r="BO38" s="32"/>
      <c r="BP38" s="38">
        <v>734808.36585631757</v>
      </c>
      <c r="BQ38" s="39">
        <v>7.2425595656910566</v>
      </c>
      <c r="BR38" s="36">
        <v>40069.958385015707</v>
      </c>
      <c r="BS38" s="39">
        <v>1.7475667663228098</v>
      </c>
      <c r="BT38" s="36">
        <v>774878.32424133329</v>
      </c>
      <c r="BU38" s="40">
        <v>6.2296265193939293</v>
      </c>
      <c r="BV38" s="244">
        <v>153.16889710092363</v>
      </c>
      <c r="BW38" s="39">
        <v>4.7492906275770172E-4</v>
      </c>
      <c r="BX38" s="36">
        <v>2265.915472703839</v>
      </c>
      <c r="BY38" s="39">
        <v>1.015358871817963E-2</v>
      </c>
      <c r="BZ38" s="36">
        <v>2419.0843698047624</v>
      </c>
      <c r="CA38" s="40">
        <v>4.4332125096985964E-3</v>
      </c>
      <c r="CB38" s="116">
        <f t="shared" si="39"/>
        <v>734961.53475341853</v>
      </c>
      <c r="CC38" s="117">
        <f t="shared" si="40"/>
        <v>42335.873857719547</v>
      </c>
      <c r="CD38" s="118">
        <f t="shared" si="41"/>
        <v>777297.40861113812</v>
      </c>
      <c r="CE38" s="32"/>
      <c r="CF38" s="3">
        <v>201.85000000000002</v>
      </c>
      <c r="CG38" s="5">
        <v>1.5910739059149957E-3</v>
      </c>
      <c r="CH38" s="3">
        <v>-1</v>
      </c>
      <c r="CI38" s="5">
        <v>-3.771023455765895E-5</v>
      </c>
      <c r="CJ38" s="3">
        <v>200.85000000000002</v>
      </c>
      <c r="CK38" s="5">
        <v>1.3094756881511522E-3</v>
      </c>
      <c r="CL38" s="244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201.85000000000002</v>
      </c>
      <c r="CS38" s="117">
        <f t="shared" si="43"/>
        <v>-1</v>
      </c>
      <c r="CT38" s="118">
        <f t="shared" si="44"/>
        <v>200.85000000000002</v>
      </c>
      <c r="CU38" s="32"/>
      <c r="CV38" s="38">
        <f t="shared" si="45"/>
        <v>1531462.2178858714</v>
      </c>
      <c r="CW38" s="39">
        <f t="shared" si="46"/>
        <v>2.1374568979325144</v>
      </c>
      <c r="CX38" s="36">
        <f t="shared" si="47"/>
        <v>64643.951000945919</v>
      </c>
      <c r="CY38" s="39">
        <f t="shared" si="48"/>
        <v>0.31466403976355845</v>
      </c>
      <c r="CZ38" s="36">
        <f t="shared" si="49"/>
        <v>1596106.1688868173</v>
      </c>
      <c r="DA38" s="40">
        <f t="shared" si="50"/>
        <v>1.7312736259600199</v>
      </c>
      <c r="DB38" s="38">
        <f t="shared" si="51"/>
        <v>153.16889710092363</v>
      </c>
      <c r="DC38" s="39">
        <f t="shared" si="52"/>
        <v>4.8454479240591852E-5</v>
      </c>
      <c r="DD38" s="36">
        <f t="shared" si="53"/>
        <v>2265.915472703839</v>
      </c>
      <c r="DE38" s="39">
        <f t="shared" si="54"/>
        <v>1.2362447488757386E-3</v>
      </c>
      <c r="DF38" s="36">
        <f t="shared" si="55"/>
        <v>2419.0843698047624</v>
      </c>
      <c r="DG38" s="40">
        <f t="shared" si="56"/>
        <v>4.8439907320704003E-4</v>
      </c>
      <c r="DH38" s="152"/>
      <c r="DI38" s="161" t="s">
        <v>36</v>
      </c>
      <c r="DJ38" s="38">
        <f t="shared" si="57"/>
        <v>1596106.1688868173</v>
      </c>
      <c r="DK38" s="36">
        <f t="shared" si="58"/>
        <v>2419.0843698047624</v>
      </c>
      <c r="DL38" s="37">
        <f t="shared" si="59"/>
        <v>1598525.253256622</v>
      </c>
      <c r="DM38"/>
    </row>
    <row r="39" spans="1:117" s="19" customFormat="1" ht="15.75">
      <c r="A39" s="26">
        <v>27</v>
      </c>
      <c r="B39" s="26" t="s">
        <v>37</v>
      </c>
      <c r="C39" s="34"/>
      <c r="D39" s="38">
        <v>190887.57</v>
      </c>
      <c r="E39" s="39">
        <v>1.7296494264330113</v>
      </c>
      <c r="F39" s="36">
        <v>1547.75</v>
      </c>
      <c r="G39" s="39">
        <v>4.7188938687155096E-2</v>
      </c>
      <c r="H39" s="36">
        <v>192435.32</v>
      </c>
      <c r="I39" s="40">
        <v>1.3441881518011192</v>
      </c>
      <c r="J39" s="244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190887.57</v>
      </c>
      <c r="Q39" s="117">
        <f t="shared" si="28"/>
        <v>1547.75</v>
      </c>
      <c r="R39" s="118">
        <f t="shared" si="29"/>
        <v>192435.32</v>
      </c>
      <c r="S39" s="32"/>
      <c r="T39" s="38">
        <v>305662.76281745662</v>
      </c>
      <c r="U39" s="39">
        <v>1.4689957650928345</v>
      </c>
      <c r="V39" s="36">
        <v>32817.939933750953</v>
      </c>
      <c r="W39" s="39">
        <v>0.53067397454401466</v>
      </c>
      <c r="X39" s="36">
        <v>338480.70275120757</v>
      </c>
      <c r="Y39" s="40">
        <v>1.2540130808290206</v>
      </c>
      <c r="Z39" s="244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30"/>
        <v>305662.76281745662</v>
      </c>
      <c r="AG39" s="117">
        <f t="shared" si="31"/>
        <v>32817.939933750953</v>
      </c>
      <c r="AH39" s="118">
        <f t="shared" si="32"/>
        <v>338480.70275120757</v>
      </c>
      <c r="AI39" s="32"/>
      <c r="AJ39" s="38">
        <v>274972.18432858214</v>
      </c>
      <c r="AK39" s="39">
        <v>4.6558107742733172</v>
      </c>
      <c r="AL39" s="36">
        <v>0</v>
      </c>
      <c r="AM39" s="39">
        <v>0</v>
      </c>
      <c r="AN39" s="36">
        <v>274972.18432858214</v>
      </c>
      <c r="AO39" s="40">
        <v>3.1996949431395341</v>
      </c>
      <c r="AP39" s="244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274972.18432858214</v>
      </c>
      <c r="AW39" s="117">
        <f t="shared" si="34"/>
        <v>0</v>
      </c>
      <c r="AX39" s="118">
        <f t="shared" si="35"/>
        <v>274972.18432858214</v>
      </c>
      <c r="AY39" s="32"/>
      <c r="AZ39" s="3">
        <v>127593.36396367449</v>
      </c>
      <c r="BA39" s="5">
        <v>1.152927775290953</v>
      </c>
      <c r="BB39" s="3">
        <v>6431.6959030531607</v>
      </c>
      <c r="BC39" s="5">
        <v>0.18657198105918141</v>
      </c>
      <c r="BD39" s="3">
        <v>134025.05986672765</v>
      </c>
      <c r="BE39" s="5">
        <v>0.92340645620652639</v>
      </c>
      <c r="BF39" s="244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127593.36396367449</v>
      </c>
      <c r="BM39" s="117">
        <f t="shared" si="37"/>
        <v>6431.6959030531607</v>
      </c>
      <c r="BN39" s="118">
        <f t="shared" si="38"/>
        <v>134025.05986672765</v>
      </c>
      <c r="BO39" s="32"/>
      <c r="BP39" s="38">
        <v>2316890.7835632022</v>
      </c>
      <c r="BQ39" s="39">
        <v>22.836184625636498</v>
      </c>
      <c r="BR39" s="36">
        <v>110346.27838303003</v>
      </c>
      <c r="BS39" s="39">
        <v>4.8125203185062597</v>
      </c>
      <c r="BT39" s="36">
        <v>2427237.0619462323</v>
      </c>
      <c r="BU39" s="40">
        <v>19.513748025872946</v>
      </c>
      <c r="BV39" s="244">
        <v>311.03394557295547</v>
      </c>
      <c r="BW39" s="39">
        <v>9.6441942883130542E-4</v>
      </c>
      <c r="BX39" s="36">
        <v>1802.6412829330864</v>
      </c>
      <c r="BY39" s="39">
        <v>8.0776526811362336E-3</v>
      </c>
      <c r="BZ39" s="36">
        <v>2113.675228506042</v>
      </c>
      <c r="CA39" s="40">
        <v>3.8735199075381078E-3</v>
      </c>
      <c r="CB39" s="116">
        <f t="shared" si="39"/>
        <v>2317201.8175087753</v>
      </c>
      <c r="CC39" s="117">
        <f t="shared" si="40"/>
        <v>112148.91966596311</v>
      </c>
      <c r="CD39" s="118">
        <f t="shared" si="41"/>
        <v>2429350.7371747382</v>
      </c>
      <c r="CE39" s="32"/>
      <c r="CF39" s="3">
        <v>0</v>
      </c>
      <c r="CG39" s="5">
        <v>0</v>
      </c>
      <c r="CH39" s="3">
        <v>0</v>
      </c>
      <c r="CI39" s="5">
        <v>0</v>
      </c>
      <c r="CJ39" s="3">
        <v>0</v>
      </c>
      <c r="CK39" s="5">
        <v>0</v>
      </c>
      <c r="CL39" s="244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3216006.6646729158</v>
      </c>
      <c r="CW39" s="39">
        <f t="shared" si="46"/>
        <v>4.488570170990883</v>
      </c>
      <c r="CX39" s="36">
        <f t="shared" si="47"/>
        <v>151143.66421983414</v>
      </c>
      <c r="CY39" s="39">
        <f t="shared" si="48"/>
        <v>0.73571425062468554</v>
      </c>
      <c r="CZ39" s="36">
        <f t="shared" si="49"/>
        <v>3367150.3288927497</v>
      </c>
      <c r="DA39" s="40">
        <f t="shared" si="50"/>
        <v>3.6522999990159186</v>
      </c>
      <c r="DB39" s="38">
        <f t="shared" si="51"/>
        <v>311.03394557295547</v>
      </c>
      <c r="DC39" s="39">
        <f t="shared" si="52"/>
        <v>9.8394570595842378E-5</v>
      </c>
      <c r="DD39" s="36">
        <f t="shared" si="53"/>
        <v>1802.6412829330864</v>
      </c>
      <c r="DE39" s="39">
        <f t="shared" si="54"/>
        <v>9.8349027003794324E-4</v>
      </c>
      <c r="DF39" s="36">
        <f t="shared" si="55"/>
        <v>2113.675228506042</v>
      </c>
      <c r="DG39" s="40">
        <f t="shared" si="56"/>
        <v>4.2324374235514503E-4</v>
      </c>
      <c r="DH39" s="152"/>
      <c r="DI39" s="161" t="s">
        <v>37</v>
      </c>
      <c r="DJ39" s="38">
        <f t="shared" si="57"/>
        <v>3367150.3288927497</v>
      </c>
      <c r="DK39" s="36">
        <f t="shared" si="58"/>
        <v>2113.675228506042</v>
      </c>
      <c r="DL39" s="37">
        <f t="shared" si="59"/>
        <v>3369264.0041212556</v>
      </c>
      <c r="DM39"/>
    </row>
    <row r="40" spans="1:117" s="19" customFormat="1" ht="15.75">
      <c r="A40" s="26">
        <v>28</v>
      </c>
      <c r="B40" s="26" t="s">
        <v>38</v>
      </c>
      <c r="C40" s="34"/>
      <c r="D40" s="38">
        <v>56674032.759999998</v>
      </c>
      <c r="E40" s="39">
        <v>513.52850401406283</v>
      </c>
      <c r="F40" s="36">
        <v>4504779.17</v>
      </c>
      <c r="G40" s="39">
        <v>137.34501570169823</v>
      </c>
      <c r="H40" s="36">
        <v>61178811.93</v>
      </c>
      <c r="I40" s="40">
        <v>427.34272553279175</v>
      </c>
      <c r="J40" s="244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56674032.759999998</v>
      </c>
      <c r="Q40" s="117">
        <f t="shared" si="28"/>
        <v>4504779.17</v>
      </c>
      <c r="R40" s="118">
        <f t="shared" si="29"/>
        <v>61178811.93</v>
      </c>
      <c r="S40" s="32"/>
      <c r="T40" s="38">
        <v>75213536.889301389</v>
      </c>
      <c r="U40" s="39">
        <v>361.47146662422091</v>
      </c>
      <c r="V40" s="36">
        <v>5679464.9902255293</v>
      </c>
      <c r="W40" s="39">
        <v>91.838313609287042</v>
      </c>
      <c r="X40" s="36">
        <v>80893001.879526913</v>
      </c>
      <c r="Y40" s="40">
        <v>299.69472906411175</v>
      </c>
      <c r="Z40" s="244">
        <v>79433.034466643163</v>
      </c>
      <c r="AA40" s="39">
        <v>7.5901780051525966E-2</v>
      </c>
      <c r="AB40" s="36">
        <v>-59008.274071262291</v>
      </c>
      <c r="AC40" s="39">
        <v>-0.12568724042570539</v>
      </c>
      <c r="AD40" s="36">
        <v>20424.760395380872</v>
      </c>
      <c r="AE40" s="40">
        <v>1.3472717111429333E-2</v>
      </c>
      <c r="AF40" s="116">
        <f t="shared" si="30"/>
        <v>75292969.923768029</v>
      </c>
      <c r="AG40" s="117">
        <f t="shared" si="31"/>
        <v>5620456.7161542671</v>
      </c>
      <c r="AH40" s="118">
        <f t="shared" si="32"/>
        <v>80913426.639922291</v>
      </c>
      <c r="AI40" s="32"/>
      <c r="AJ40" s="38">
        <v>48637402.768529609</v>
      </c>
      <c r="AK40" s="39">
        <v>823.5252754576635</v>
      </c>
      <c r="AL40" s="36">
        <v>4813869.1112584993</v>
      </c>
      <c r="AM40" s="39">
        <v>179.10738219512965</v>
      </c>
      <c r="AN40" s="36">
        <v>53451271.879788108</v>
      </c>
      <c r="AO40" s="40">
        <v>621.98205522403748</v>
      </c>
      <c r="AP40" s="244">
        <v>0</v>
      </c>
      <c r="AQ40" s="39">
        <v>0</v>
      </c>
      <c r="AR40" s="36">
        <v>1394.1282522077418</v>
      </c>
      <c r="AS40" s="39">
        <v>8.9541687147244742E-3</v>
      </c>
      <c r="AT40" s="36">
        <v>1394.1282522077418</v>
      </c>
      <c r="AU40" s="40">
        <v>4.2974467444833958E-3</v>
      </c>
      <c r="AV40" s="116">
        <f t="shared" si="33"/>
        <v>48637402.768529609</v>
      </c>
      <c r="AW40" s="117">
        <f t="shared" si="34"/>
        <v>4815263.2395107066</v>
      </c>
      <c r="AX40" s="118">
        <f t="shared" si="35"/>
        <v>53452666.008040316</v>
      </c>
      <c r="AY40" s="32"/>
      <c r="AZ40" s="3">
        <v>50046737.655194208</v>
      </c>
      <c r="BA40" s="5">
        <v>452.22002236574116</v>
      </c>
      <c r="BB40" s="3">
        <v>4589051.7064256687</v>
      </c>
      <c r="BC40" s="5">
        <v>133.12017249516052</v>
      </c>
      <c r="BD40" s="3">
        <v>54635789.361619875</v>
      </c>
      <c r="BE40" s="5">
        <v>376.42990562083941</v>
      </c>
      <c r="BF40" s="244">
        <v>300129.16540341615</v>
      </c>
      <c r="BG40" s="39">
        <v>0.48100474772288765</v>
      </c>
      <c r="BH40" s="36">
        <v>510825.26480795501</v>
      </c>
      <c r="BI40" s="39">
        <v>1.5553361247859692</v>
      </c>
      <c r="BJ40" s="36">
        <v>810954.43021137116</v>
      </c>
      <c r="BK40" s="40">
        <v>0.85148780415243974</v>
      </c>
      <c r="BL40" s="116">
        <f t="shared" si="36"/>
        <v>50346866.820597626</v>
      </c>
      <c r="BM40" s="117">
        <f t="shared" si="37"/>
        <v>5099876.971233624</v>
      </c>
      <c r="BN40" s="118">
        <f t="shared" si="38"/>
        <v>55446743.791831248</v>
      </c>
      <c r="BO40" s="32"/>
      <c r="BP40" s="38">
        <v>68519037.739524484</v>
      </c>
      <c r="BQ40" s="39">
        <v>675.35052031426596</v>
      </c>
      <c r="BR40" s="36">
        <v>2994201.1173339188</v>
      </c>
      <c r="BS40" s="39">
        <v>130.58576986933224</v>
      </c>
      <c r="BT40" s="36">
        <v>71513238.856858402</v>
      </c>
      <c r="BU40" s="40">
        <v>574.92996685204446</v>
      </c>
      <c r="BV40" s="244">
        <v>24791.788329515002</v>
      </c>
      <c r="BW40" s="39">
        <v>7.6871617007633897E-2</v>
      </c>
      <c r="BX40" s="36">
        <v>16432.686712672279</v>
      </c>
      <c r="BY40" s="39">
        <v>7.3635024971197324E-2</v>
      </c>
      <c r="BZ40" s="36">
        <v>41224.475042187281</v>
      </c>
      <c r="CA40" s="40">
        <v>7.5547947291119924E-2</v>
      </c>
      <c r="CB40" s="116">
        <f t="shared" si="39"/>
        <v>68543829.527853996</v>
      </c>
      <c r="CC40" s="117">
        <f t="shared" si="40"/>
        <v>3010633.8040465913</v>
      </c>
      <c r="CD40" s="118">
        <f t="shared" si="41"/>
        <v>71554463.331900582</v>
      </c>
      <c r="CE40" s="32"/>
      <c r="CF40" s="3">
        <v>36933283.129999898</v>
      </c>
      <c r="CG40" s="5">
        <v>291.12500890717541</v>
      </c>
      <c r="CH40" s="3">
        <v>4067401.0900000036</v>
      </c>
      <c r="CI40" s="5">
        <v>153.3826491439778</v>
      </c>
      <c r="CJ40" s="3">
        <v>41000684.219999902</v>
      </c>
      <c r="CK40" s="5">
        <v>267.31092448918321</v>
      </c>
      <c r="CL40" s="244">
        <v>28</v>
      </c>
      <c r="CM40" s="39">
        <v>4.3998730322353558E-5</v>
      </c>
      <c r="CN40" s="36">
        <v>0</v>
      </c>
      <c r="CO40" s="39">
        <v>0</v>
      </c>
      <c r="CP40" s="36">
        <v>28</v>
      </c>
      <c r="CQ40" s="40">
        <v>2.882526740582888E-5</v>
      </c>
      <c r="CR40" s="116">
        <f t="shared" si="42"/>
        <v>36933311.129999898</v>
      </c>
      <c r="CS40" s="117">
        <f t="shared" si="43"/>
        <v>4067401.0900000036</v>
      </c>
      <c r="CT40" s="118">
        <f t="shared" si="44"/>
        <v>41000712.219999902</v>
      </c>
      <c r="CU40" s="32"/>
      <c r="CV40" s="38">
        <f t="shared" si="45"/>
        <v>336024030.94254959</v>
      </c>
      <c r="CW40" s="39">
        <f t="shared" si="46"/>
        <v>468.98766056451689</v>
      </c>
      <c r="CX40" s="36">
        <f t="shared" si="47"/>
        <v>26648767.185243621</v>
      </c>
      <c r="CY40" s="39">
        <f t="shared" si="48"/>
        <v>129.71683517773548</v>
      </c>
      <c r="CZ40" s="36">
        <f t="shared" si="49"/>
        <v>362672798.12779319</v>
      </c>
      <c r="DA40" s="40">
        <f t="shared" si="50"/>
        <v>393.38601810535033</v>
      </c>
      <c r="DB40" s="38">
        <f t="shared" si="51"/>
        <v>404381.98819957435</v>
      </c>
      <c r="DC40" s="39">
        <f t="shared" si="52"/>
        <v>0.1279249183310035</v>
      </c>
      <c r="DD40" s="36">
        <f t="shared" si="53"/>
        <v>469643.80570157274</v>
      </c>
      <c r="DE40" s="39">
        <f t="shared" si="54"/>
        <v>0.25622963240891916</v>
      </c>
      <c r="DF40" s="36">
        <f t="shared" si="55"/>
        <v>874025.79390114709</v>
      </c>
      <c r="DG40" s="40">
        <f t="shared" si="56"/>
        <v>0.1750155099216042</v>
      </c>
      <c r="DH40" s="152"/>
      <c r="DI40" s="161" t="s">
        <v>38</v>
      </c>
      <c r="DJ40" s="38">
        <f t="shared" si="57"/>
        <v>362672798.12779319</v>
      </c>
      <c r="DK40" s="36">
        <f t="shared" si="58"/>
        <v>874025.79390114709</v>
      </c>
      <c r="DL40" s="37">
        <f t="shared" si="59"/>
        <v>363546823.92169434</v>
      </c>
      <c r="DM40"/>
    </row>
    <row r="41" spans="1:117" s="19" customFormat="1" ht="15.75">
      <c r="A41" s="26">
        <v>29</v>
      </c>
      <c r="B41" s="26" t="s">
        <v>39</v>
      </c>
      <c r="C41" s="34"/>
      <c r="D41" s="38">
        <v>1293086.73</v>
      </c>
      <c r="E41" s="39">
        <v>11.71677506750512</v>
      </c>
      <c r="F41" s="36">
        <v>164162.58000000002</v>
      </c>
      <c r="G41" s="39">
        <v>5.0051093021128699</v>
      </c>
      <c r="H41" s="36">
        <v>1457249.31</v>
      </c>
      <c r="I41" s="40">
        <v>10.179094236558839</v>
      </c>
      <c r="J41" s="244">
        <v>360695.46</v>
      </c>
      <c r="K41" s="39">
        <v>0.9936568796522296</v>
      </c>
      <c r="L41" s="36">
        <v>147940.20000000001</v>
      </c>
      <c r="M41" s="39">
        <v>0.46067915362697937</v>
      </c>
      <c r="N41" s="36">
        <v>508635.66000000003</v>
      </c>
      <c r="O41" s="40">
        <v>0.74347482141630361</v>
      </c>
      <c r="P41" s="116">
        <f t="shared" si="27"/>
        <v>1653782.19</v>
      </c>
      <c r="Q41" s="117">
        <f t="shared" si="28"/>
        <v>312102.78000000003</v>
      </c>
      <c r="R41" s="118">
        <f t="shared" si="29"/>
        <v>1965884.97</v>
      </c>
      <c r="S41" s="32"/>
      <c r="T41" s="38">
        <v>1724596.3980910727</v>
      </c>
      <c r="U41" s="39">
        <v>8.288300419515334</v>
      </c>
      <c r="V41" s="36">
        <v>119038.91738776327</v>
      </c>
      <c r="W41" s="39">
        <v>1.9248878979942963</v>
      </c>
      <c r="X41" s="36">
        <v>1843635.315478836</v>
      </c>
      <c r="Y41" s="40">
        <v>6.8303533498278588</v>
      </c>
      <c r="Z41" s="244">
        <v>570467.07468325167</v>
      </c>
      <c r="AA41" s="39">
        <v>0.54510653810447884</v>
      </c>
      <c r="AB41" s="36">
        <v>149491.277001018</v>
      </c>
      <c r="AC41" s="39">
        <v>0.31841544884504935</v>
      </c>
      <c r="AD41" s="36">
        <v>719958.35168426973</v>
      </c>
      <c r="AE41" s="40">
        <v>0.47490374508612399</v>
      </c>
      <c r="AF41" s="116">
        <f t="shared" si="30"/>
        <v>2295063.4727743245</v>
      </c>
      <c r="AG41" s="117">
        <f t="shared" si="31"/>
        <v>268530.19438878127</v>
      </c>
      <c r="AH41" s="118">
        <f t="shared" si="32"/>
        <v>2563593.6671631057</v>
      </c>
      <c r="AI41" s="32"/>
      <c r="AJ41" s="38">
        <v>317544.21229968756</v>
      </c>
      <c r="AK41" s="39">
        <v>5.3766375262392065</v>
      </c>
      <c r="AL41" s="36">
        <v>57410.275600584071</v>
      </c>
      <c r="AM41" s="39">
        <v>2.136037340498719</v>
      </c>
      <c r="AN41" s="36">
        <v>374954.4879002716</v>
      </c>
      <c r="AO41" s="40">
        <v>4.3631321537902368</v>
      </c>
      <c r="AP41" s="244">
        <v>108035.06973623348</v>
      </c>
      <c r="AQ41" s="39">
        <v>0.64035012068598041</v>
      </c>
      <c r="AR41" s="36">
        <v>39252.898120116726</v>
      </c>
      <c r="AS41" s="39">
        <v>0.25211243782831111</v>
      </c>
      <c r="AT41" s="36">
        <v>147287.96785635021</v>
      </c>
      <c r="AU41" s="40">
        <v>0.45402006376636311</v>
      </c>
      <c r="AV41" s="116">
        <f t="shared" si="33"/>
        <v>425579.282035921</v>
      </c>
      <c r="AW41" s="117">
        <f t="shared" si="34"/>
        <v>96663.173720700797</v>
      </c>
      <c r="AX41" s="118">
        <f t="shared" si="35"/>
        <v>522242.45575662178</v>
      </c>
      <c r="AY41" s="32"/>
      <c r="AZ41" s="3">
        <v>1469140.1201887417</v>
      </c>
      <c r="BA41" s="5">
        <v>13.275082635505351</v>
      </c>
      <c r="BB41" s="3">
        <v>158558.42942759415</v>
      </c>
      <c r="BC41" s="5">
        <v>4.5994961107995866</v>
      </c>
      <c r="BD41" s="3">
        <v>1627698.5496163359</v>
      </c>
      <c r="BE41" s="5">
        <v>11.214524738644471</v>
      </c>
      <c r="BF41" s="244">
        <v>712769.09227585653</v>
      </c>
      <c r="BG41" s="39">
        <v>1.1423258947659662</v>
      </c>
      <c r="BH41" s="36">
        <v>128579.52239100418</v>
      </c>
      <c r="BI41" s="39">
        <v>0.39149272727855272</v>
      </c>
      <c r="BJ41" s="36">
        <v>841348.61466686067</v>
      </c>
      <c r="BK41" s="40">
        <v>0.88340116009065617</v>
      </c>
      <c r="BL41" s="116">
        <f t="shared" si="36"/>
        <v>2181909.212464598</v>
      </c>
      <c r="BM41" s="117">
        <f t="shared" si="37"/>
        <v>287137.95181859832</v>
      </c>
      <c r="BN41" s="118">
        <f t="shared" si="38"/>
        <v>2469047.1642831964</v>
      </c>
      <c r="BO41" s="32"/>
      <c r="BP41" s="38">
        <v>1163553.9943028912</v>
      </c>
      <c r="BQ41" s="39">
        <v>11.46844470369606</v>
      </c>
      <c r="BR41" s="36">
        <v>50124.04857573536</v>
      </c>
      <c r="BS41" s="39">
        <v>2.1860547156760157</v>
      </c>
      <c r="BT41" s="36">
        <v>1213678.0428786266</v>
      </c>
      <c r="BU41" s="40">
        <v>9.7573524583042026</v>
      </c>
      <c r="BV41" s="244">
        <v>329302.98208688392</v>
      </c>
      <c r="BW41" s="39">
        <v>1.0210660232331001</v>
      </c>
      <c r="BX41" s="36">
        <v>116376.85012389225</v>
      </c>
      <c r="BY41" s="39">
        <v>0.52148576886904807</v>
      </c>
      <c r="BZ41" s="36">
        <v>445679.83221077616</v>
      </c>
      <c r="CA41" s="40">
        <v>0.81675258297694076</v>
      </c>
      <c r="CB41" s="116">
        <f t="shared" si="39"/>
        <v>1492856.9763897751</v>
      </c>
      <c r="CC41" s="117">
        <f t="shared" si="40"/>
        <v>166500.89869962761</v>
      </c>
      <c r="CD41" s="118">
        <f t="shared" si="41"/>
        <v>1659357.8750894028</v>
      </c>
      <c r="CE41" s="32"/>
      <c r="CF41" s="3">
        <v>1561603.8199999218</v>
      </c>
      <c r="CG41" s="5">
        <v>12.309274656324266</v>
      </c>
      <c r="CH41" s="3">
        <v>131619.59</v>
      </c>
      <c r="CI41" s="5">
        <v>4.9634056112829024</v>
      </c>
      <c r="CJ41" s="3">
        <v>1693223.4099999219</v>
      </c>
      <c r="CK41" s="5">
        <v>11.039257605194363</v>
      </c>
      <c r="CL41" s="244">
        <v>780501.56999994395</v>
      </c>
      <c r="CM41" s="39">
        <v>1.2264670748071818</v>
      </c>
      <c r="CN41" s="36">
        <v>223731.23000000016</v>
      </c>
      <c r="CO41" s="39">
        <v>0.66787834191075546</v>
      </c>
      <c r="CP41" s="36">
        <v>1004232.7999999442</v>
      </c>
      <c r="CQ41" s="40">
        <v>1.0338313927750951</v>
      </c>
      <c r="CR41" s="116">
        <f t="shared" si="42"/>
        <v>2342105.3899998656</v>
      </c>
      <c r="CS41" s="117">
        <f t="shared" si="43"/>
        <v>355350.82000000018</v>
      </c>
      <c r="CT41" s="118">
        <f t="shared" si="44"/>
        <v>2697456.2099998659</v>
      </c>
      <c r="CU41" s="32"/>
      <c r="CV41" s="38">
        <f t="shared" si="45"/>
        <v>7529525.2748823157</v>
      </c>
      <c r="CW41" s="39">
        <f t="shared" si="46"/>
        <v>10.508934238790204</v>
      </c>
      <c r="CX41" s="36">
        <f t="shared" si="47"/>
        <v>680913.8409916769</v>
      </c>
      <c r="CY41" s="39">
        <f t="shared" si="48"/>
        <v>3.3144493277372096</v>
      </c>
      <c r="CZ41" s="36">
        <f t="shared" si="49"/>
        <v>8210439.1158739924</v>
      </c>
      <c r="DA41" s="40">
        <f t="shared" si="50"/>
        <v>8.9057463569462101</v>
      </c>
      <c r="DB41" s="38">
        <f t="shared" si="51"/>
        <v>2861771.2487821695</v>
      </c>
      <c r="DC41" s="39">
        <f t="shared" si="52"/>
        <v>0.90531196731194641</v>
      </c>
      <c r="DD41" s="36">
        <f t="shared" si="53"/>
        <v>805371.97763603134</v>
      </c>
      <c r="DE41" s="39">
        <f t="shared" si="54"/>
        <v>0.43939718415716245</v>
      </c>
      <c r="DF41" s="36">
        <f t="shared" si="55"/>
        <v>3667143.2264182009</v>
      </c>
      <c r="DG41" s="40">
        <f t="shared" si="56"/>
        <v>0.73431121393166465</v>
      </c>
      <c r="DH41" s="152"/>
      <c r="DI41" s="161" t="s">
        <v>39</v>
      </c>
      <c r="DJ41" s="38">
        <f t="shared" si="57"/>
        <v>8210439.1158739924</v>
      </c>
      <c r="DK41" s="36">
        <f t="shared" si="58"/>
        <v>3667143.2264182009</v>
      </c>
      <c r="DL41" s="37">
        <f t="shared" si="59"/>
        <v>11877582.342292193</v>
      </c>
      <c r="DM41"/>
    </row>
    <row r="42" spans="1:117" s="19" customFormat="1" ht="15.75">
      <c r="A42" s="26">
        <v>30</v>
      </c>
      <c r="B42" s="26" t="s">
        <v>55</v>
      </c>
      <c r="C42" s="34"/>
      <c r="D42" s="38">
        <v>1862407.69</v>
      </c>
      <c r="E42" s="39">
        <v>16.875443449738135</v>
      </c>
      <c r="F42" s="36">
        <v>1264045.94</v>
      </c>
      <c r="G42" s="39">
        <v>38.539160950028965</v>
      </c>
      <c r="H42" s="36">
        <v>3126453.63</v>
      </c>
      <c r="I42" s="40">
        <v>21.838724443109506</v>
      </c>
      <c r="J42" s="244">
        <v>5739748.9499999993</v>
      </c>
      <c r="K42" s="39">
        <v>15.812067697342684</v>
      </c>
      <c r="L42" s="36">
        <v>5821581.5499999998</v>
      </c>
      <c r="M42" s="39">
        <v>18.128144082706648</v>
      </c>
      <c r="N42" s="36">
        <v>11561330.5</v>
      </c>
      <c r="O42" s="40">
        <v>16.89924400664783</v>
      </c>
      <c r="P42" s="116">
        <f t="shared" si="27"/>
        <v>7602156.6399999987</v>
      </c>
      <c r="Q42" s="117">
        <f t="shared" si="28"/>
        <v>7085627.4900000002</v>
      </c>
      <c r="R42" s="118">
        <f t="shared" si="29"/>
        <v>14687784.129999999</v>
      </c>
      <c r="S42" s="32"/>
      <c r="T42" s="38">
        <v>5719445.7402151227</v>
      </c>
      <c r="U42" s="39">
        <v>27.487291855933037</v>
      </c>
      <c r="V42" s="36">
        <v>4227313.0821771976</v>
      </c>
      <c r="W42" s="39">
        <v>68.35666831889651</v>
      </c>
      <c r="X42" s="36">
        <v>9946758.8223923203</v>
      </c>
      <c r="Y42" s="40">
        <v>36.85103928745886</v>
      </c>
      <c r="Z42" s="244">
        <v>22988507.991648488</v>
      </c>
      <c r="AA42" s="39">
        <v>21.966536832073118</v>
      </c>
      <c r="AB42" s="36">
        <v>13999470.400840599</v>
      </c>
      <c r="AC42" s="39">
        <v>29.818781006508406</v>
      </c>
      <c r="AD42" s="36">
        <v>36987978.392489091</v>
      </c>
      <c r="AE42" s="40">
        <v>24.398257789029675</v>
      </c>
      <c r="AF42" s="116">
        <f t="shared" si="30"/>
        <v>28707953.73186361</v>
      </c>
      <c r="AG42" s="117">
        <f t="shared" si="31"/>
        <v>18226783.483017795</v>
      </c>
      <c r="AH42" s="118">
        <f t="shared" si="32"/>
        <v>46934737.214881405</v>
      </c>
      <c r="AI42" s="32"/>
      <c r="AJ42" s="38">
        <v>1135738.9868038923</v>
      </c>
      <c r="AK42" s="39">
        <v>19.230257141955509</v>
      </c>
      <c r="AL42" s="36">
        <v>1121839.7200387961</v>
      </c>
      <c r="AM42" s="39">
        <v>41.739767088543964</v>
      </c>
      <c r="AN42" s="36">
        <v>2257578.7068426884</v>
      </c>
      <c r="AO42" s="40">
        <v>26.270159615098134</v>
      </c>
      <c r="AP42" s="244">
        <v>3081908.4036535183</v>
      </c>
      <c r="AQ42" s="39">
        <v>18.267220292826664</v>
      </c>
      <c r="AR42" s="36">
        <v>2883293.2517397837</v>
      </c>
      <c r="AS42" s="39">
        <v>18.518736844490441</v>
      </c>
      <c r="AT42" s="36">
        <v>5965201.6553933024</v>
      </c>
      <c r="AU42" s="40">
        <v>18.38793266943777</v>
      </c>
      <c r="AV42" s="116">
        <f t="shared" si="33"/>
        <v>4217647.3904574104</v>
      </c>
      <c r="AW42" s="117">
        <f t="shared" si="34"/>
        <v>4005132.97177858</v>
      </c>
      <c r="AX42" s="118">
        <f t="shared" si="35"/>
        <v>8222780.3622359904</v>
      </c>
      <c r="AY42" s="32"/>
      <c r="AZ42" s="3">
        <v>2434871.8358733519</v>
      </c>
      <c r="BA42" s="5">
        <v>22.001390053884574</v>
      </c>
      <c r="BB42" s="3">
        <v>1228857.5657480056</v>
      </c>
      <c r="BC42" s="5">
        <v>35.646957495663436</v>
      </c>
      <c r="BD42" s="3">
        <v>3663729.4016213575</v>
      </c>
      <c r="BE42" s="5">
        <v>25.242379198449502</v>
      </c>
      <c r="BF42" s="244">
        <v>9379875.4769882839</v>
      </c>
      <c r="BG42" s="39">
        <v>15.032743090517041</v>
      </c>
      <c r="BH42" s="36">
        <v>6025188.1847092286</v>
      </c>
      <c r="BI42" s="39">
        <v>18.345202338092975</v>
      </c>
      <c r="BJ42" s="36">
        <v>15405063.661697512</v>
      </c>
      <c r="BK42" s="40">
        <v>16.175044295286014</v>
      </c>
      <c r="BL42" s="116">
        <f t="shared" si="36"/>
        <v>11814747.312861636</v>
      </c>
      <c r="BM42" s="117">
        <f t="shared" si="37"/>
        <v>7254045.7504572347</v>
      </c>
      <c r="BN42" s="118">
        <f t="shared" si="38"/>
        <v>19068793.063318871</v>
      </c>
      <c r="BO42" s="32"/>
      <c r="BP42" s="38">
        <v>1007954.2140113648</v>
      </c>
      <c r="BQ42" s="39">
        <v>9.9347922175046062</v>
      </c>
      <c r="BR42" s="36">
        <v>820999.65924467216</v>
      </c>
      <c r="BS42" s="39">
        <v>35.806169446756165</v>
      </c>
      <c r="BT42" s="36">
        <v>1828953.873256037</v>
      </c>
      <c r="BU42" s="40">
        <v>14.703856328333067</v>
      </c>
      <c r="BV42" s="244">
        <v>7282148.1343324445</v>
      </c>
      <c r="BW42" s="39">
        <v>22.579674162061973</v>
      </c>
      <c r="BX42" s="36">
        <v>5657676.5879278826</v>
      </c>
      <c r="BY42" s="39">
        <v>25.352102435553597</v>
      </c>
      <c r="BZ42" s="36">
        <v>12939824.722260326</v>
      </c>
      <c r="CA42" s="40">
        <v>23.713514728161968</v>
      </c>
      <c r="CB42" s="116">
        <f t="shared" si="39"/>
        <v>8290102.3483438091</v>
      </c>
      <c r="CC42" s="117">
        <f t="shared" si="40"/>
        <v>6478676.247172555</v>
      </c>
      <c r="CD42" s="118">
        <f t="shared" si="41"/>
        <v>14768778.595516365</v>
      </c>
      <c r="CE42" s="32"/>
      <c r="CF42" s="3">
        <v>3321760.2499999804</v>
      </c>
      <c r="CG42" s="5">
        <v>26.183631684323217</v>
      </c>
      <c r="CH42" s="3">
        <v>1546239.4100000004</v>
      </c>
      <c r="CI42" s="5">
        <v>58.309050833396199</v>
      </c>
      <c r="CJ42" s="3">
        <v>4867999.6599999806</v>
      </c>
      <c r="CK42" s="5">
        <v>31.737750583510323</v>
      </c>
      <c r="CL42" s="244">
        <v>10392026.500000419</v>
      </c>
      <c r="CM42" s="39">
        <v>16.329856124152503</v>
      </c>
      <c r="CN42" s="36">
        <v>7228186.9300000025</v>
      </c>
      <c r="CO42" s="39">
        <v>21.57745032657887</v>
      </c>
      <c r="CP42" s="36">
        <v>17620213.430000421</v>
      </c>
      <c r="CQ42" s="40">
        <v>18.13954870955498</v>
      </c>
      <c r="CR42" s="116">
        <f t="shared" si="42"/>
        <v>13713786.750000399</v>
      </c>
      <c r="CS42" s="117">
        <f t="shared" si="43"/>
        <v>8774426.3400000036</v>
      </c>
      <c r="CT42" s="118">
        <f t="shared" si="44"/>
        <v>22488213.090000402</v>
      </c>
      <c r="CU42" s="32"/>
      <c r="CV42" s="38">
        <f t="shared" si="45"/>
        <v>15482178.716903713</v>
      </c>
      <c r="CW42" s="39">
        <f t="shared" si="46"/>
        <v>21.608427101226695</v>
      </c>
      <c r="CX42" s="36">
        <f t="shared" si="47"/>
        <v>10209295.377208671</v>
      </c>
      <c r="CY42" s="39">
        <f t="shared" si="48"/>
        <v>49.695262693409546</v>
      </c>
      <c r="CZ42" s="36">
        <f t="shared" si="49"/>
        <v>25691474.094112381</v>
      </c>
      <c r="DA42" s="40">
        <f t="shared" si="50"/>
        <v>27.867175992555129</v>
      </c>
      <c r="DB42" s="38">
        <f t="shared" si="51"/>
        <v>58864215.456623152</v>
      </c>
      <c r="DC42" s="39">
        <f t="shared" si="52"/>
        <v>18.621501883488282</v>
      </c>
      <c r="DD42" s="36">
        <f t="shared" si="53"/>
        <v>41615396.905217499</v>
      </c>
      <c r="DE42" s="39">
        <f t="shared" si="54"/>
        <v>22.704649187582042</v>
      </c>
      <c r="DF42" s="36">
        <f t="shared" si="55"/>
        <v>100479612.36184065</v>
      </c>
      <c r="DG42" s="40">
        <f t="shared" si="56"/>
        <v>20.120104826358929</v>
      </c>
      <c r="DH42" s="152"/>
      <c r="DI42" s="161" t="s">
        <v>55</v>
      </c>
      <c r="DJ42" s="38">
        <f t="shared" si="57"/>
        <v>25691474.094112381</v>
      </c>
      <c r="DK42" s="36">
        <f t="shared" si="58"/>
        <v>100479612.36184065</v>
      </c>
      <c r="DL42" s="37">
        <f t="shared" si="59"/>
        <v>126171086.45595303</v>
      </c>
      <c r="DM42"/>
    </row>
    <row r="43" spans="1:117" s="19" customFormat="1" ht="15.75">
      <c r="A43" s="26">
        <v>31</v>
      </c>
      <c r="B43" s="26" t="s">
        <v>56</v>
      </c>
      <c r="C43" s="34"/>
      <c r="D43" s="38">
        <v>42298.55</v>
      </c>
      <c r="E43" s="39">
        <v>0.38327096283140938</v>
      </c>
      <c r="F43" s="36">
        <v>21195.82</v>
      </c>
      <c r="G43" s="39">
        <v>0.64623372663800727</v>
      </c>
      <c r="H43" s="36">
        <v>63494.37</v>
      </c>
      <c r="I43" s="40">
        <v>0.44351722885422706</v>
      </c>
      <c r="J43" s="244">
        <v>888561.79</v>
      </c>
      <c r="K43" s="39">
        <v>2.4478421093229166</v>
      </c>
      <c r="L43" s="36">
        <v>404940.1</v>
      </c>
      <c r="M43" s="39">
        <v>1.2609653261089573</v>
      </c>
      <c r="N43" s="36">
        <v>1293501.8900000001</v>
      </c>
      <c r="O43" s="40">
        <v>1.8907169950872127</v>
      </c>
      <c r="P43" s="116">
        <f t="shared" si="27"/>
        <v>930860.34000000008</v>
      </c>
      <c r="Q43" s="117">
        <f t="shared" si="28"/>
        <v>426135.92</v>
      </c>
      <c r="R43" s="118">
        <f t="shared" si="29"/>
        <v>1356996.26</v>
      </c>
      <c r="S43" s="32"/>
      <c r="T43" s="38">
        <v>31179.791082329793</v>
      </c>
      <c r="U43" s="39">
        <v>0.14984808955540185</v>
      </c>
      <c r="V43" s="36">
        <v>37123.833233463141</v>
      </c>
      <c r="W43" s="39">
        <v>0.60030130386247438</v>
      </c>
      <c r="X43" s="36">
        <v>68303.624315792928</v>
      </c>
      <c r="Y43" s="40">
        <v>0.2530532395608775</v>
      </c>
      <c r="Z43" s="244">
        <v>898485.07221668644</v>
      </c>
      <c r="AA43" s="39">
        <v>0.85854225246309346</v>
      </c>
      <c r="AB43" s="36">
        <v>424883.26222402987</v>
      </c>
      <c r="AC43" s="39">
        <v>0.90499858829148938</v>
      </c>
      <c r="AD43" s="36">
        <v>1323368.3344407163</v>
      </c>
      <c r="AE43" s="40">
        <v>0.87292907525002572</v>
      </c>
      <c r="AF43" s="116">
        <f t="shared" si="30"/>
        <v>929664.86329901626</v>
      </c>
      <c r="AG43" s="117">
        <f t="shared" si="31"/>
        <v>462007.09545749298</v>
      </c>
      <c r="AH43" s="118">
        <f t="shared" si="32"/>
        <v>1391671.9587565092</v>
      </c>
      <c r="AI43" s="32"/>
      <c r="AJ43" s="38">
        <v>22216.119134426957</v>
      </c>
      <c r="AK43" s="39">
        <v>0.37616185462964707</v>
      </c>
      <c r="AL43" s="36">
        <v>14254.631037304929</v>
      </c>
      <c r="AM43" s="39">
        <v>0.53036540675316923</v>
      </c>
      <c r="AN43" s="36">
        <v>36470.750171731888</v>
      </c>
      <c r="AO43" s="40">
        <v>0.42438938026381989</v>
      </c>
      <c r="AP43" s="244">
        <v>449477.22636693157</v>
      </c>
      <c r="AQ43" s="39">
        <v>2.6641607845709805</v>
      </c>
      <c r="AR43" s="36">
        <v>149978.4831273295</v>
      </c>
      <c r="AS43" s="39">
        <v>0.96327768939041147</v>
      </c>
      <c r="AT43" s="36">
        <v>599455.70949426107</v>
      </c>
      <c r="AU43" s="40">
        <v>1.8478421789017891</v>
      </c>
      <c r="AV43" s="116">
        <f t="shared" si="33"/>
        <v>471693.3455013585</v>
      </c>
      <c r="AW43" s="117">
        <f t="shared" si="34"/>
        <v>164233.11416463443</v>
      </c>
      <c r="AX43" s="118">
        <f t="shared" si="35"/>
        <v>635926.459665993</v>
      </c>
      <c r="AY43" s="32"/>
      <c r="AZ43" s="3">
        <v>51120.999737920043</v>
      </c>
      <c r="BA43" s="5">
        <v>0.46192700519495111</v>
      </c>
      <c r="BB43" s="3">
        <v>27577.092606771796</v>
      </c>
      <c r="BC43" s="5">
        <v>0.79996207486356841</v>
      </c>
      <c r="BD43" s="3">
        <v>78698.092344691831</v>
      </c>
      <c r="BE43" s="5">
        <v>0.54221446820831898</v>
      </c>
      <c r="BF43" s="244">
        <v>1059520.5171983633</v>
      </c>
      <c r="BG43" s="39">
        <v>1.698050232463084</v>
      </c>
      <c r="BH43" s="36">
        <v>486750.82610164868</v>
      </c>
      <c r="BI43" s="39">
        <v>1.4820354351304941</v>
      </c>
      <c r="BJ43" s="36">
        <v>1546271.3433000119</v>
      </c>
      <c r="BK43" s="40">
        <v>1.6235575535202358</v>
      </c>
      <c r="BL43" s="116">
        <f t="shared" si="36"/>
        <v>1110641.5169362833</v>
      </c>
      <c r="BM43" s="117">
        <f t="shared" si="37"/>
        <v>514327.91870842048</v>
      </c>
      <c r="BN43" s="118">
        <f t="shared" si="38"/>
        <v>1624969.4356447039</v>
      </c>
      <c r="BO43" s="32"/>
      <c r="BP43" s="38">
        <v>35521.206790941869</v>
      </c>
      <c r="BQ43" s="39">
        <v>0.35011095134827436</v>
      </c>
      <c r="BR43" s="36">
        <v>-2153.0404475357354</v>
      </c>
      <c r="BS43" s="39">
        <v>-9.3900320447282276E-2</v>
      </c>
      <c r="BT43" s="36">
        <v>33368.166343406134</v>
      </c>
      <c r="BU43" s="40">
        <v>0.26826303879380425</v>
      </c>
      <c r="BV43" s="244">
        <v>520514.7451900185</v>
      </c>
      <c r="BW43" s="39">
        <v>1.6139541693100612</v>
      </c>
      <c r="BX43" s="36">
        <v>135639.78087832278</v>
      </c>
      <c r="BY43" s="39">
        <v>0.6078031442272176</v>
      </c>
      <c r="BZ43" s="36">
        <v>656154.52606834122</v>
      </c>
      <c r="CA43" s="40">
        <v>1.2024683758740879</v>
      </c>
      <c r="CB43" s="116">
        <f t="shared" si="39"/>
        <v>556035.95198096032</v>
      </c>
      <c r="CC43" s="117">
        <f t="shared" si="40"/>
        <v>133486.74043078703</v>
      </c>
      <c r="CD43" s="118">
        <f t="shared" si="41"/>
        <v>689522.6924117473</v>
      </c>
      <c r="CE43" s="32"/>
      <c r="CF43" s="3">
        <v>50554.380000000005</v>
      </c>
      <c r="CG43" s="5">
        <v>0.39849271660991303</v>
      </c>
      <c r="CH43" s="3">
        <v>13128.079999999996</v>
      </c>
      <c r="CI43" s="5">
        <v>0.49506297609171113</v>
      </c>
      <c r="CJ43" s="3">
        <v>63682.46</v>
      </c>
      <c r="CK43" s="5">
        <v>0.41518861404858459</v>
      </c>
      <c r="CL43" s="244">
        <v>616099.08000000136</v>
      </c>
      <c r="CM43" s="39">
        <v>0.96812775974179244</v>
      </c>
      <c r="CN43" s="36">
        <v>263124.90000000008</v>
      </c>
      <c r="CO43" s="39">
        <v>0.78547559912593912</v>
      </c>
      <c r="CP43" s="36">
        <v>879223.98000000138</v>
      </c>
      <c r="CQ43" s="40">
        <v>0.90513808332561374</v>
      </c>
      <c r="CR43" s="116">
        <f t="shared" si="42"/>
        <v>666653.46000000136</v>
      </c>
      <c r="CS43" s="117">
        <f t="shared" si="43"/>
        <v>276252.9800000001</v>
      </c>
      <c r="CT43" s="118">
        <f t="shared" si="44"/>
        <v>942906.44000000146</v>
      </c>
      <c r="CU43" s="32"/>
      <c r="CV43" s="38">
        <f t="shared" si="45"/>
        <v>232891.04674561869</v>
      </c>
      <c r="CW43" s="39">
        <f t="shared" si="46"/>
        <v>0.32504528581863018</v>
      </c>
      <c r="CX43" s="36">
        <f t="shared" si="47"/>
        <v>111126.41643000413</v>
      </c>
      <c r="CY43" s="39">
        <f t="shared" si="48"/>
        <v>0.54092434909804477</v>
      </c>
      <c r="CZ43" s="36">
        <f t="shared" si="49"/>
        <v>344017.4631756228</v>
      </c>
      <c r="DA43" s="40">
        <f t="shared" si="50"/>
        <v>0.37315084201511056</v>
      </c>
      <c r="DB43" s="38">
        <f t="shared" si="51"/>
        <v>4432658.4309720006</v>
      </c>
      <c r="DC43" s="39">
        <f t="shared" si="52"/>
        <v>1.4022569855200195</v>
      </c>
      <c r="DD43" s="36">
        <f t="shared" si="53"/>
        <v>1865317.3523313308</v>
      </c>
      <c r="DE43" s="39">
        <f t="shared" si="54"/>
        <v>1.0176852621314891</v>
      </c>
      <c r="DF43" s="36">
        <f t="shared" si="55"/>
        <v>6297975.7833033316</v>
      </c>
      <c r="DG43" s="40">
        <f t="shared" si="56"/>
        <v>1.2611108858343507</v>
      </c>
      <c r="DH43" s="152"/>
      <c r="DI43" s="161" t="s">
        <v>56</v>
      </c>
      <c r="DJ43" s="38">
        <f t="shared" si="57"/>
        <v>344017.4631756228</v>
      </c>
      <c r="DK43" s="36">
        <f t="shared" si="58"/>
        <v>6297975.7833033316</v>
      </c>
      <c r="DL43" s="37">
        <f t="shared" si="59"/>
        <v>6641993.2464789543</v>
      </c>
      <c r="DM43"/>
    </row>
    <row r="44" spans="1:117" s="19" customFormat="1" ht="15.75">
      <c r="A44" s="26">
        <v>32</v>
      </c>
      <c r="B44" s="26" t="s">
        <v>60</v>
      </c>
      <c r="C44" s="34"/>
      <c r="D44" s="38">
        <v>21506212.32</v>
      </c>
      <c r="E44" s="39">
        <v>194.86972254942825</v>
      </c>
      <c r="F44" s="36">
        <v>13386417.58</v>
      </c>
      <c r="G44" s="39">
        <v>408.13493033324187</v>
      </c>
      <c r="H44" s="36">
        <v>34892629.899999999</v>
      </c>
      <c r="I44" s="40">
        <v>243.72999559936014</v>
      </c>
      <c r="J44" s="244">
        <v>23276640</v>
      </c>
      <c r="K44" s="39">
        <v>64.123328503187352</v>
      </c>
      <c r="L44" s="36">
        <v>42425813.100000001</v>
      </c>
      <c r="M44" s="39">
        <v>132.11208090055584</v>
      </c>
      <c r="N44" s="36">
        <v>65702453.100000001</v>
      </c>
      <c r="O44" s="40">
        <v>96.037544015564222</v>
      </c>
      <c r="P44" s="116">
        <f t="shared" si="27"/>
        <v>44782852.32</v>
      </c>
      <c r="Q44" s="117">
        <f t="shared" si="28"/>
        <v>55812230.68</v>
      </c>
      <c r="R44" s="118">
        <f t="shared" si="29"/>
        <v>100595083</v>
      </c>
      <c r="S44" s="32"/>
      <c r="T44" s="38">
        <v>14530124.010563575</v>
      </c>
      <c r="U44" s="39">
        <v>69.83085031701674</v>
      </c>
      <c r="V44" s="36">
        <v>11881335.320946857</v>
      </c>
      <c r="W44" s="39">
        <v>192.12404710305063</v>
      </c>
      <c r="X44" s="36">
        <v>26411459.331510432</v>
      </c>
      <c r="Y44" s="40">
        <v>97.849937134649906</v>
      </c>
      <c r="Z44" s="244">
        <v>24632107.198302116</v>
      </c>
      <c r="AA44" s="39">
        <v>23.537068617921918</v>
      </c>
      <c r="AB44" s="36">
        <v>25114002.86092367</v>
      </c>
      <c r="AC44" s="39">
        <v>53.492662941145447</v>
      </c>
      <c r="AD44" s="36">
        <v>49746110.059225783</v>
      </c>
      <c r="AE44" s="40">
        <v>32.813861962050211</v>
      </c>
      <c r="AF44" s="116">
        <f t="shared" si="30"/>
        <v>39162231.208865687</v>
      </c>
      <c r="AG44" s="117">
        <f t="shared" si="31"/>
        <v>36995338.181870528</v>
      </c>
      <c r="AH44" s="118">
        <f t="shared" si="32"/>
        <v>76157569.390736222</v>
      </c>
      <c r="AI44" s="32"/>
      <c r="AJ44" s="38">
        <v>4019960.6790210465</v>
      </c>
      <c r="AK44" s="39">
        <v>68.065707399611355</v>
      </c>
      <c r="AL44" s="36">
        <v>3820340.4165144013</v>
      </c>
      <c r="AM44" s="39">
        <v>142.14162356343346</v>
      </c>
      <c r="AN44" s="36">
        <v>7840301.0955354478</v>
      </c>
      <c r="AO44" s="40">
        <v>91.233125377141945</v>
      </c>
      <c r="AP44" s="244">
        <v>1192917.582655349</v>
      </c>
      <c r="AQ44" s="39">
        <v>7.0707124999946602</v>
      </c>
      <c r="AR44" s="36">
        <v>4678288.2466218574</v>
      </c>
      <c r="AS44" s="39">
        <v>30.047581483287029</v>
      </c>
      <c r="AT44" s="36">
        <v>5871205.8292772062</v>
      </c>
      <c r="AU44" s="40">
        <v>18.098187406548245</v>
      </c>
      <c r="AV44" s="116">
        <f t="shared" si="33"/>
        <v>5212878.2616763953</v>
      </c>
      <c r="AW44" s="117">
        <f t="shared" si="34"/>
        <v>8498628.6631362587</v>
      </c>
      <c r="AX44" s="118">
        <f t="shared" si="35"/>
        <v>13711506.924812654</v>
      </c>
      <c r="AY44" s="32"/>
      <c r="AZ44" s="3">
        <v>16435691.662736414</v>
      </c>
      <c r="BA44" s="5">
        <v>148.51215482869108</v>
      </c>
      <c r="BB44" s="3">
        <v>7156167.3973872578</v>
      </c>
      <c r="BC44" s="5">
        <v>207.58760181554428</v>
      </c>
      <c r="BD44" s="3">
        <v>23591859.060123671</v>
      </c>
      <c r="BE44" s="5">
        <v>162.54329594551317</v>
      </c>
      <c r="BF44" s="244">
        <v>19750394.8560858</v>
      </c>
      <c r="BG44" s="39">
        <v>31.653150677341124</v>
      </c>
      <c r="BH44" s="36">
        <v>22702810.592548147</v>
      </c>
      <c r="BI44" s="39">
        <v>69.124422540139406</v>
      </c>
      <c r="BJ44" s="36">
        <v>42453205.448633946</v>
      </c>
      <c r="BK44" s="40">
        <v>44.575114630384121</v>
      </c>
      <c r="BL44" s="116">
        <f t="shared" si="36"/>
        <v>36186086.518822215</v>
      </c>
      <c r="BM44" s="117">
        <f t="shared" si="37"/>
        <v>29858977.989935406</v>
      </c>
      <c r="BN44" s="118">
        <f t="shared" si="38"/>
        <v>66045064.508757621</v>
      </c>
      <c r="BO44" s="32"/>
      <c r="BP44" s="38">
        <v>6577786.4085358493</v>
      </c>
      <c r="BQ44" s="39">
        <v>64.833243724295514</v>
      </c>
      <c r="BR44" s="36">
        <v>5178150.3805750785</v>
      </c>
      <c r="BS44" s="39">
        <v>225.8341131569226</v>
      </c>
      <c r="BT44" s="36">
        <v>11755936.789110929</v>
      </c>
      <c r="BU44" s="40">
        <v>94.511735959922575</v>
      </c>
      <c r="BV44" s="244">
        <v>8518199.0889041293</v>
      </c>
      <c r="BW44" s="39">
        <v>26.412283343733446</v>
      </c>
      <c r="BX44" s="36">
        <v>13012236.227386786</v>
      </c>
      <c r="BY44" s="39">
        <v>58.307953914550673</v>
      </c>
      <c r="BZ44" s="36">
        <v>21530435.316290915</v>
      </c>
      <c r="CA44" s="40">
        <v>39.45666235326086</v>
      </c>
      <c r="CB44" s="116">
        <f t="shared" si="39"/>
        <v>15095985.497439979</v>
      </c>
      <c r="CC44" s="117">
        <f t="shared" si="40"/>
        <v>18190386.607961863</v>
      </c>
      <c r="CD44" s="118">
        <f t="shared" si="41"/>
        <v>33286372.105401844</v>
      </c>
      <c r="CE44" s="32"/>
      <c r="CF44" s="3">
        <v>19059519.150000077</v>
      </c>
      <c r="CG44" s="5">
        <v>150.23583640749209</v>
      </c>
      <c r="CH44" s="3">
        <v>4887116.8599999752</v>
      </c>
      <c r="CI44" s="5">
        <v>184.29432310128877</v>
      </c>
      <c r="CJ44" s="3">
        <v>23946636.01000005</v>
      </c>
      <c r="CK44" s="5">
        <v>156.12416065770461</v>
      </c>
      <c r="CL44" s="244">
        <v>15156166.560000386</v>
      </c>
      <c r="CM44" s="39">
        <v>23.816145899790357</v>
      </c>
      <c r="CN44" s="36">
        <v>15611850.500000149</v>
      </c>
      <c r="CO44" s="39">
        <v>46.604208210443801</v>
      </c>
      <c r="CP44" s="36">
        <v>30768017.060000535</v>
      </c>
      <c r="CQ44" s="40">
        <v>31.674868546486444</v>
      </c>
      <c r="CR44" s="116">
        <f t="shared" si="42"/>
        <v>34215685.710000463</v>
      </c>
      <c r="CS44" s="117">
        <f t="shared" si="43"/>
        <v>20498967.360000126</v>
      </c>
      <c r="CT44" s="118">
        <f t="shared" si="44"/>
        <v>54714653.070000589</v>
      </c>
      <c r="CU44" s="32"/>
      <c r="CV44" s="38">
        <f t="shared" si="45"/>
        <v>82129294.23085697</v>
      </c>
      <c r="CW44" s="39">
        <f t="shared" si="46"/>
        <v>114.62759213114103</v>
      </c>
      <c r="CX44" s="36">
        <f t="shared" si="47"/>
        <v>46309527.955423564</v>
      </c>
      <c r="CY44" s="39">
        <f t="shared" si="48"/>
        <v>225.41851047724163</v>
      </c>
      <c r="CZ44" s="36">
        <f t="shared" si="49"/>
        <v>128438822.18628053</v>
      </c>
      <c r="DA44" s="40">
        <f t="shared" si="50"/>
        <v>139.31576090302318</v>
      </c>
      <c r="DB44" s="38">
        <f t="shared" si="51"/>
        <v>92526425.285947785</v>
      </c>
      <c r="DC44" s="39">
        <f t="shared" si="52"/>
        <v>29.270431778783728</v>
      </c>
      <c r="DD44" s="36">
        <f t="shared" si="53"/>
        <v>123545001.52748062</v>
      </c>
      <c r="DE44" s="39">
        <f t="shared" si="54"/>
        <v>67.404040983904551</v>
      </c>
      <c r="DF44" s="36">
        <f t="shared" si="55"/>
        <v>216071426.8134284</v>
      </c>
      <c r="DG44" s="40">
        <f t="shared" si="56"/>
        <v>43.266287113166996</v>
      </c>
      <c r="DH44" s="152"/>
      <c r="DI44" s="161" t="s">
        <v>60</v>
      </c>
      <c r="DJ44" s="38">
        <f t="shared" si="57"/>
        <v>128438822.18628053</v>
      </c>
      <c r="DK44" s="36">
        <f t="shared" si="58"/>
        <v>216071426.8134284</v>
      </c>
      <c r="DL44" s="37">
        <f t="shared" si="59"/>
        <v>344510248.99970895</v>
      </c>
      <c r="DM44"/>
    </row>
    <row r="45" spans="1:117" s="19" customFormat="1" ht="15.75">
      <c r="A45" s="26">
        <v>33</v>
      </c>
      <c r="B45" s="26" t="s">
        <v>61</v>
      </c>
      <c r="C45" s="34"/>
      <c r="D45" s="38">
        <v>609752.47</v>
      </c>
      <c r="E45" s="39">
        <v>5.5250219278374804</v>
      </c>
      <c r="F45" s="36">
        <v>327240.03000000003</v>
      </c>
      <c r="G45" s="39">
        <v>9.9771343638525565</v>
      </c>
      <c r="H45" s="36">
        <v>936992.5</v>
      </c>
      <c r="I45" s="40">
        <v>6.5450262292104693</v>
      </c>
      <c r="J45" s="244">
        <v>1113548.76</v>
      </c>
      <c r="K45" s="39">
        <v>3.0676443396382349</v>
      </c>
      <c r="L45" s="36">
        <v>658147.18000000005</v>
      </c>
      <c r="M45" s="39">
        <v>2.0494408270664985</v>
      </c>
      <c r="N45" s="36">
        <v>1771695.94</v>
      </c>
      <c r="O45" s="40">
        <v>2.5896951908473937</v>
      </c>
      <c r="P45" s="116">
        <f t="shared" si="27"/>
        <v>1723301.23</v>
      </c>
      <c r="Q45" s="117">
        <f t="shared" si="28"/>
        <v>985387.21000000008</v>
      </c>
      <c r="R45" s="118">
        <f t="shared" si="29"/>
        <v>2708688.44</v>
      </c>
      <c r="S45" s="32"/>
      <c r="T45" s="38">
        <v>421139.48521949071</v>
      </c>
      <c r="U45" s="39">
        <v>2.0239695362247003</v>
      </c>
      <c r="V45" s="36">
        <v>280331.03447450045</v>
      </c>
      <c r="W45" s="39">
        <v>4.5330201881326682</v>
      </c>
      <c r="X45" s="36">
        <v>701470.51969399117</v>
      </c>
      <c r="Y45" s="40">
        <v>2.5988282355900352</v>
      </c>
      <c r="Z45" s="244">
        <v>1787929.8702831443</v>
      </c>
      <c r="AA45" s="39">
        <v>1.7084461228630632</v>
      </c>
      <c r="AB45" s="36">
        <v>419479.42416211916</v>
      </c>
      <c r="AC45" s="39">
        <v>0.89348844832554641</v>
      </c>
      <c r="AD45" s="36">
        <v>2207409.2944452632</v>
      </c>
      <c r="AE45" s="40">
        <v>1.4560660882918659</v>
      </c>
      <c r="AF45" s="116">
        <f t="shared" si="30"/>
        <v>2209069.3555026352</v>
      </c>
      <c r="AG45" s="117">
        <f t="shared" si="31"/>
        <v>699810.45863661962</v>
      </c>
      <c r="AH45" s="118">
        <f t="shared" si="32"/>
        <v>2908879.8141392549</v>
      </c>
      <c r="AI45" s="32"/>
      <c r="AJ45" s="38">
        <v>97514.094645745863</v>
      </c>
      <c r="AK45" s="39">
        <v>1.6511021782212303</v>
      </c>
      <c r="AL45" s="36">
        <v>111381.76667936445</v>
      </c>
      <c r="AM45" s="39">
        <v>4.1441294296001949</v>
      </c>
      <c r="AN45" s="36">
        <v>208895.86132511031</v>
      </c>
      <c r="AO45" s="40">
        <v>2.4308023473603955</v>
      </c>
      <c r="AP45" s="244">
        <v>323945.81192993122</v>
      </c>
      <c r="AQ45" s="39">
        <v>1.9201055756386232</v>
      </c>
      <c r="AR45" s="36">
        <v>155111.29379259277</v>
      </c>
      <c r="AS45" s="39">
        <v>0.99624456500226577</v>
      </c>
      <c r="AT45" s="36">
        <v>479057.10572252399</v>
      </c>
      <c r="AU45" s="40">
        <v>1.4767094750061234</v>
      </c>
      <c r="AV45" s="116">
        <f t="shared" si="33"/>
        <v>421459.9065756771</v>
      </c>
      <c r="AW45" s="117">
        <f t="shared" si="34"/>
        <v>266493.0604719572</v>
      </c>
      <c r="AX45" s="118">
        <f t="shared" si="35"/>
        <v>687952.9670476343</v>
      </c>
      <c r="AY45" s="32"/>
      <c r="AZ45" s="3">
        <v>360678.23060850578</v>
      </c>
      <c r="BA45" s="5">
        <v>3.2590719226568035</v>
      </c>
      <c r="BB45" s="3">
        <v>166904.1516109173</v>
      </c>
      <c r="BC45" s="5">
        <v>4.8415905668470192</v>
      </c>
      <c r="BD45" s="3">
        <v>527582.38221942307</v>
      </c>
      <c r="BE45" s="5">
        <v>3.634939453910123</v>
      </c>
      <c r="BF45" s="244">
        <v>1208785.7038632832</v>
      </c>
      <c r="BG45" s="39">
        <v>1.9372714469660592</v>
      </c>
      <c r="BH45" s="36">
        <v>387353.13503885304</v>
      </c>
      <c r="BI45" s="39">
        <v>1.179394140189058</v>
      </c>
      <c r="BJ45" s="36">
        <v>1596138.8389021363</v>
      </c>
      <c r="BK45" s="40">
        <v>1.6759175416366665</v>
      </c>
      <c r="BL45" s="116">
        <f t="shared" si="36"/>
        <v>1569463.9344717888</v>
      </c>
      <c r="BM45" s="117">
        <f t="shared" si="37"/>
        <v>554257.28664977034</v>
      </c>
      <c r="BN45" s="118">
        <f t="shared" si="38"/>
        <v>2123721.2211215589</v>
      </c>
      <c r="BO45" s="32"/>
      <c r="BP45" s="38">
        <v>156712.40425500408</v>
      </c>
      <c r="BQ45" s="39">
        <v>1.5446189445282639</v>
      </c>
      <c r="BR45" s="36">
        <v>84070.676890172603</v>
      </c>
      <c r="BS45" s="39">
        <v>3.666565349128728</v>
      </c>
      <c r="BT45" s="36">
        <v>240783.08114517666</v>
      </c>
      <c r="BU45" s="40">
        <v>1.9357731669575087</v>
      </c>
      <c r="BV45" s="244">
        <v>552341.94676819223</v>
      </c>
      <c r="BW45" s="39">
        <v>1.7126404124169936</v>
      </c>
      <c r="BX45" s="36">
        <v>356143.52637378738</v>
      </c>
      <c r="BY45" s="39">
        <v>1.5958825185683505</v>
      </c>
      <c r="BZ45" s="36">
        <v>908485.47314197966</v>
      </c>
      <c r="CA45" s="40">
        <v>1.6648899123503997</v>
      </c>
      <c r="CB45" s="116">
        <f t="shared" si="39"/>
        <v>709054.35102319624</v>
      </c>
      <c r="CC45" s="117">
        <f t="shared" si="40"/>
        <v>440214.20326395996</v>
      </c>
      <c r="CD45" s="118">
        <f t="shared" si="41"/>
        <v>1149268.5542871561</v>
      </c>
      <c r="CE45" s="32"/>
      <c r="CF45" s="3">
        <v>1173263.2200000011</v>
      </c>
      <c r="CG45" s="5">
        <v>9.2481966515323588</v>
      </c>
      <c r="CH45" s="3">
        <v>42784.030000000013</v>
      </c>
      <c r="CI45" s="5">
        <v>1.6133958066219176</v>
      </c>
      <c r="CJ45" s="3">
        <v>1216047.2500000012</v>
      </c>
      <c r="CK45" s="5">
        <v>7.9282265846057633</v>
      </c>
      <c r="CL45" s="244">
        <v>1375543.300000007</v>
      </c>
      <c r="CM45" s="39">
        <v>2.1615056679793065</v>
      </c>
      <c r="CN45" s="36">
        <v>162499.32000000004</v>
      </c>
      <c r="CO45" s="39">
        <v>0.48508997337218063</v>
      </c>
      <c r="CP45" s="36">
        <v>1538042.6200000071</v>
      </c>
      <c r="CQ45" s="40">
        <v>1.5833746358236378</v>
      </c>
      <c r="CR45" s="116">
        <f t="shared" si="42"/>
        <v>2548806.5200000079</v>
      </c>
      <c r="CS45" s="117">
        <f t="shared" si="43"/>
        <v>205283.35000000003</v>
      </c>
      <c r="CT45" s="118">
        <f t="shared" si="44"/>
        <v>2754089.870000008</v>
      </c>
      <c r="CU45" s="32"/>
      <c r="CV45" s="38">
        <f t="shared" si="45"/>
        <v>2819059.9047287474</v>
      </c>
      <c r="CW45" s="39">
        <f t="shared" si="46"/>
        <v>3.9345528532630656</v>
      </c>
      <c r="CX45" s="36">
        <f t="shared" si="47"/>
        <v>1012711.6896549549</v>
      </c>
      <c r="CY45" s="39">
        <f t="shared" si="48"/>
        <v>4.9295246724313655</v>
      </c>
      <c r="CZ45" s="36">
        <f t="shared" si="49"/>
        <v>3831771.5943837026</v>
      </c>
      <c r="DA45" s="40">
        <f t="shared" si="50"/>
        <v>4.1562680674844863</v>
      </c>
      <c r="DB45" s="38">
        <f t="shared" si="51"/>
        <v>6362095.3928445587</v>
      </c>
      <c r="DC45" s="39">
        <f t="shared" si="52"/>
        <v>2.0126280529142284</v>
      </c>
      <c r="DD45" s="36">
        <f t="shared" si="53"/>
        <v>2138733.8793673525</v>
      </c>
      <c r="DE45" s="39">
        <f t="shared" si="54"/>
        <v>1.166856645563894</v>
      </c>
      <c r="DF45" s="36">
        <f t="shared" si="55"/>
        <v>8500829.2722119112</v>
      </c>
      <c r="DG45" s="40">
        <f t="shared" si="56"/>
        <v>1.7022117427359766</v>
      </c>
      <c r="DH45" s="152"/>
      <c r="DI45" s="161" t="s">
        <v>61</v>
      </c>
      <c r="DJ45" s="38">
        <f t="shared" si="57"/>
        <v>3831771.5943837026</v>
      </c>
      <c r="DK45" s="36">
        <f t="shared" si="58"/>
        <v>8500829.2722119112</v>
      </c>
      <c r="DL45" s="37">
        <f t="shared" si="59"/>
        <v>12332600.866595615</v>
      </c>
      <c r="DM45"/>
    </row>
    <row r="46" spans="1:117" s="19" customFormat="1" ht="15.75">
      <c r="A46" s="26">
        <v>34</v>
      </c>
      <c r="B46" s="26" t="s">
        <v>47</v>
      </c>
      <c r="C46" s="34"/>
      <c r="D46" s="38">
        <v>24001484.740000002</v>
      </c>
      <c r="E46" s="39">
        <v>217.47961019191391</v>
      </c>
      <c r="F46" s="36">
        <v>1587221.83</v>
      </c>
      <c r="G46" s="39">
        <v>48.39238482880576</v>
      </c>
      <c r="H46" s="36">
        <v>25588706.57</v>
      </c>
      <c r="I46" s="40">
        <v>178.74076438415491</v>
      </c>
      <c r="J46" s="244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24001484.740000002</v>
      </c>
      <c r="Q46" s="117">
        <f t="shared" si="28"/>
        <v>1587221.83</v>
      </c>
      <c r="R46" s="118">
        <f t="shared" si="29"/>
        <v>25588706.57</v>
      </c>
      <c r="S46" s="32"/>
      <c r="T46" s="38">
        <v>77515483.800608695</v>
      </c>
      <c r="U46" s="39">
        <v>372.53447682870052</v>
      </c>
      <c r="V46" s="36">
        <v>4593234.5233881893</v>
      </c>
      <c r="W46" s="39">
        <v>74.27370595045744</v>
      </c>
      <c r="X46" s="36">
        <v>82108718.323996887</v>
      </c>
      <c r="Y46" s="40">
        <v>304.19875045012515</v>
      </c>
      <c r="Z46" s="244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77515483.800608695</v>
      </c>
      <c r="AG46" s="117">
        <f t="shared" si="31"/>
        <v>4593234.5233881893</v>
      </c>
      <c r="AH46" s="118">
        <f t="shared" si="32"/>
        <v>82108718.323996887</v>
      </c>
      <c r="AI46" s="32"/>
      <c r="AJ46" s="38">
        <v>7248892.2126265028</v>
      </c>
      <c r="AK46" s="39">
        <v>122.73776181216564</v>
      </c>
      <c r="AL46" s="36">
        <v>725326.01300738612</v>
      </c>
      <c r="AM46" s="39">
        <v>26.986866577645799</v>
      </c>
      <c r="AN46" s="36">
        <v>7974218.2256338894</v>
      </c>
      <c r="AO46" s="40">
        <v>92.791442866680114</v>
      </c>
      <c r="AP46" s="244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7248892.2126265028</v>
      </c>
      <c r="AW46" s="117">
        <f t="shared" si="34"/>
        <v>725326.01300738612</v>
      </c>
      <c r="AX46" s="118">
        <f t="shared" si="35"/>
        <v>7974218.2256338894</v>
      </c>
      <c r="AY46" s="32"/>
      <c r="AZ46" s="3">
        <v>21336472.046701182</v>
      </c>
      <c r="BA46" s="5">
        <v>192.79538124227363</v>
      </c>
      <c r="BB46" s="3">
        <v>0</v>
      </c>
      <c r="BC46" s="5">
        <v>0</v>
      </c>
      <c r="BD46" s="3">
        <v>21336472.046701182</v>
      </c>
      <c r="BE46" s="5">
        <v>147.00412042483347</v>
      </c>
      <c r="BF46" s="244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21336472.046701182</v>
      </c>
      <c r="BM46" s="117">
        <f t="shared" si="37"/>
        <v>0</v>
      </c>
      <c r="BN46" s="118">
        <f t="shared" si="38"/>
        <v>21336472.046701182</v>
      </c>
      <c r="BO46" s="32"/>
      <c r="BP46" s="38">
        <v>14173365.372843906</v>
      </c>
      <c r="BQ46" s="39">
        <v>139.69825022269441</v>
      </c>
      <c r="BR46" s="36">
        <v>0</v>
      </c>
      <c r="BS46" s="39">
        <v>0</v>
      </c>
      <c r="BT46" s="36">
        <v>14173365.372843906</v>
      </c>
      <c r="BU46" s="40">
        <v>113.94662882353244</v>
      </c>
      <c r="BV46" s="244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14173365.372843906</v>
      </c>
      <c r="CC46" s="117">
        <f t="shared" si="40"/>
        <v>0</v>
      </c>
      <c r="CD46" s="118">
        <f t="shared" si="41"/>
        <v>14173365.372843906</v>
      </c>
      <c r="CE46" s="32"/>
      <c r="CF46" s="3">
        <v>17290748.610001266</v>
      </c>
      <c r="CG46" s="5">
        <v>136.29357902952191</v>
      </c>
      <c r="CH46" s="3">
        <v>1623327.1500001021</v>
      </c>
      <c r="CI46" s="5">
        <v>61.21604759031986</v>
      </c>
      <c r="CJ46" s="3">
        <v>18914075.760001369</v>
      </c>
      <c r="CK46" s="5">
        <v>123.31352935808223</v>
      </c>
      <c r="CL46" s="244">
        <v>268557.97749999742</v>
      </c>
      <c r="CM46" s="39">
        <v>0.4220075009978243</v>
      </c>
      <c r="CN46" s="36">
        <v>0</v>
      </c>
      <c r="CO46" s="39">
        <v>0</v>
      </c>
      <c r="CP46" s="36">
        <v>268557.97749999742</v>
      </c>
      <c r="CQ46" s="40">
        <v>0.27647341126450004</v>
      </c>
      <c r="CR46" s="116">
        <f t="shared" si="42"/>
        <v>17559306.587501265</v>
      </c>
      <c r="CS46" s="117">
        <f t="shared" si="43"/>
        <v>1623327.1500001021</v>
      </c>
      <c r="CT46" s="118">
        <f t="shared" si="44"/>
        <v>19182633.737501368</v>
      </c>
      <c r="CU46" s="32"/>
      <c r="CV46" s="38">
        <f t="shared" si="45"/>
        <v>161566446.78278154</v>
      </c>
      <c r="CW46" s="39">
        <f t="shared" si="46"/>
        <v>225.497770769059</v>
      </c>
      <c r="CX46" s="36">
        <f t="shared" si="47"/>
        <v>8529109.5163956787</v>
      </c>
      <c r="CY46" s="39">
        <f t="shared" si="48"/>
        <v>41.516708283743412</v>
      </c>
      <c r="CZ46" s="36">
        <f t="shared" si="49"/>
        <v>170095556.29917723</v>
      </c>
      <c r="DA46" s="40">
        <f t="shared" si="50"/>
        <v>184.50022702383623</v>
      </c>
      <c r="DB46" s="38">
        <f t="shared" si="51"/>
        <v>268557.97749999742</v>
      </c>
      <c r="DC46" s="39">
        <f t="shared" si="52"/>
        <v>8.4957437129646138E-2</v>
      </c>
      <c r="DD46" s="36">
        <f t="shared" si="53"/>
        <v>0</v>
      </c>
      <c r="DE46" s="39">
        <f t="shared" si="54"/>
        <v>0</v>
      </c>
      <c r="DF46" s="36">
        <f t="shared" si="55"/>
        <v>268557.97749999742</v>
      </c>
      <c r="DG46" s="40">
        <f t="shared" si="56"/>
        <v>5.3776229149814649E-2</v>
      </c>
      <c r="DH46" s="152"/>
      <c r="DI46" s="161" t="s">
        <v>47</v>
      </c>
      <c r="DJ46" s="38">
        <f t="shared" si="57"/>
        <v>170095556.29917723</v>
      </c>
      <c r="DK46" s="36">
        <f t="shared" si="58"/>
        <v>268557.97749999742</v>
      </c>
      <c r="DL46" s="37">
        <f t="shared" si="59"/>
        <v>170364114.27667722</v>
      </c>
      <c r="DM46"/>
    </row>
    <row r="47" spans="1:117" s="19" customFormat="1" ht="15.75">
      <c r="A47" s="26">
        <v>35</v>
      </c>
      <c r="B47" s="26" t="s">
        <v>40</v>
      </c>
      <c r="C47" s="34"/>
      <c r="D47" s="38">
        <v>3023873.17</v>
      </c>
      <c r="E47" s="39">
        <v>27.399586542469329</v>
      </c>
      <c r="F47" s="36">
        <v>186711.03</v>
      </c>
      <c r="G47" s="39">
        <v>5.6925830055794382</v>
      </c>
      <c r="H47" s="36">
        <v>3210584.1999999997</v>
      </c>
      <c r="I47" s="40">
        <v>22.426388471720649</v>
      </c>
      <c r="J47" s="244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3023873.17</v>
      </c>
      <c r="Q47" s="117">
        <f t="shared" si="28"/>
        <v>186711.03</v>
      </c>
      <c r="R47" s="118">
        <f t="shared" si="29"/>
        <v>3210584.1999999997</v>
      </c>
      <c r="S47" s="32"/>
      <c r="T47" s="38">
        <v>1413831.3110503703</v>
      </c>
      <c r="U47" s="39">
        <v>6.7947832092618574</v>
      </c>
      <c r="V47" s="36">
        <v>0</v>
      </c>
      <c r="W47" s="39">
        <v>0</v>
      </c>
      <c r="X47" s="36">
        <v>1413831.3110503703</v>
      </c>
      <c r="Y47" s="40">
        <v>5.2380030640800923</v>
      </c>
      <c r="Z47" s="244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1413831.3110503703</v>
      </c>
      <c r="AG47" s="117">
        <f t="shared" si="31"/>
        <v>0</v>
      </c>
      <c r="AH47" s="118">
        <f t="shared" si="32"/>
        <v>1413831.3110503703</v>
      </c>
      <c r="AI47" s="32"/>
      <c r="AJ47" s="38">
        <v>1064325.7610629981</v>
      </c>
      <c r="AK47" s="39">
        <v>18.021093143633561</v>
      </c>
      <c r="AL47" s="36">
        <v>115232.88175156998</v>
      </c>
      <c r="AM47" s="39">
        <v>4.2874160714205445</v>
      </c>
      <c r="AN47" s="36">
        <v>1179558.642814568</v>
      </c>
      <c r="AO47" s="40">
        <v>13.725853157715164</v>
      </c>
      <c r="AP47" s="244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1064325.7610629981</v>
      </c>
      <c r="AW47" s="117">
        <f t="shared" si="34"/>
        <v>115232.88175156998</v>
      </c>
      <c r="AX47" s="118">
        <f t="shared" si="35"/>
        <v>1179558.642814568</v>
      </c>
      <c r="AY47" s="32"/>
      <c r="AZ47" s="3">
        <v>2162681.2013012678</v>
      </c>
      <c r="BA47" s="5">
        <v>19.541887983999747</v>
      </c>
      <c r="BB47" s="3">
        <v>0</v>
      </c>
      <c r="BC47" s="5">
        <v>0</v>
      </c>
      <c r="BD47" s="3">
        <v>2162681.2013012678</v>
      </c>
      <c r="BE47" s="5">
        <v>14.900450602177646</v>
      </c>
      <c r="BF47" s="244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2162681.2013012678</v>
      </c>
      <c r="BM47" s="117">
        <f t="shared" si="37"/>
        <v>0</v>
      </c>
      <c r="BN47" s="118">
        <f t="shared" si="38"/>
        <v>2162681.2013012678</v>
      </c>
      <c r="BO47" s="32"/>
      <c r="BP47" s="38">
        <v>3866744.40809986</v>
      </c>
      <c r="BQ47" s="39">
        <v>38.112150054701594</v>
      </c>
      <c r="BR47" s="36">
        <v>0</v>
      </c>
      <c r="BS47" s="39">
        <v>0</v>
      </c>
      <c r="BT47" s="36">
        <v>3866744.40809986</v>
      </c>
      <c r="BU47" s="40">
        <v>31.086652903862653</v>
      </c>
      <c r="BV47" s="244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3866744.40809986</v>
      </c>
      <c r="CC47" s="117">
        <f t="shared" si="40"/>
        <v>0</v>
      </c>
      <c r="CD47" s="118">
        <f t="shared" si="41"/>
        <v>3866744.40809986</v>
      </c>
      <c r="CE47" s="32"/>
      <c r="CF47" s="3">
        <v>2101306.2600002629</v>
      </c>
      <c r="CG47" s="5">
        <v>16.56345582671414</v>
      </c>
      <c r="CH47" s="3">
        <v>230895.20999999548</v>
      </c>
      <c r="CI47" s="5">
        <v>8.7071125273397492</v>
      </c>
      <c r="CJ47" s="3">
        <v>2332201.4700002582</v>
      </c>
      <c r="CK47" s="5">
        <v>15.205183593904488</v>
      </c>
      <c r="CL47" s="244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2101306.2600002629</v>
      </c>
      <c r="CS47" s="117">
        <f t="shared" si="43"/>
        <v>230895.20999999548</v>
      </c>
      <c r="CT47" s="118">
        <f t="shared" si="44"/>
        <v>2332201.4700002582</v>
      </c>
      <c r="CU47" s="32"/>
      <c r="CV47" s="38">
        <f t="shared" si="45"/>
        <v>13632762.111514758</v>
      </c>
      <c r="CW47" s="39">
        <f t="shared" si="46"/>
        <v>19.027202286032367</v>
      </c>
      <c r="CX47" s="36">
        <f t="shared" si="47"/>
        <v>532839.12175156549</v>
      </c>
      <c r="CY47" s="39">
        <f t="shared" si="48"/>
        <v>2.5936736229498218</v>
      </c>
      <c r="CZ47" s="36">
        <f t="shared" si="49"/>
        <v>14165601.233266324</v>
      </c>
      <c r="DA47" s="40">
        <f t="shared" si="50"/>
        <v>15.365225878504699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14165601.233266324</v>
      </c>
      <c r="DK47" s="36">
        <f t="shared" si="58"/>
        <v>0</v>
      </c>
      <c r="DL47" s="37">
        <f t="shared" si="59"/>
        <v>14165601.233266324</v>
      </c>
      <c r="DM47"/>
    </row>
    <row r="48" spans="1:117" s="19" customFormat="1" ht="15.75">
      <c r="A48" s="26">
        <v>36</v>
      </c>
      <c r="B48" s="26" t="s">
        <v>53</v>
      </c>
      <c r="C48" s="34"/>
      <c r="D48" s="38">
        <v>22394892.719999995</v>
      </c>
      <c r="E48" s="39">
        <v>202.92213551766002</v>
      </c>
      <c r="F48" s="36">
        <v>14786843.220000001</v>
      </c>
      <c r="G48" s="39">
        <v>450.83213573584561</v>
      </c>
      <c r="H48" s="36">
        <v>37181735.939999998</v>
      </c>
      <c r="I48" s="40">
        <v>259.71972771914136</v>
      </c>
      <c r="J48" s="244">
        <v>18141680.719999999</v>
      </c>
      <c r="K48" s="39">
        <v>49.977357230618345</v>
      </c>
      <c r="L48" s="36">
        <v>45082255.049999997</v>
      </c>
      <c r="M48" s="39">
        <v>140.38412209818298</v>
      </c>
      <c r="N48" s="36">
        <v>63223935.769999996</v>
      </c>
      <c r="O48" s="40">
        <v>92.414685112397734</v>
      </c>
      <c r="P48" s="116">
        <f t="shared" si="27"/>
        <v>40536573.439999998</v>
      </c>
      <c r="Q48" s="117">
        <f t="shared" si="28"/>
        <v>59869098.269999996</v>
      </c>
      <c r="R48" s="118">
        <f t="shared" si="29"/>
        <v>100405671.70999999</v>
      </c>
      <c r="S48" s="32"/>
      <c r="T48" s="38">
        <v>46008098.810000017</v>
      </c>
      <c r="U48" s="39">
        <v>221.11199182029651</v>
      </c>
      <c r="V48" s="36">
        <v>32375901.960000001</v>
      </c>
      <c r="W48" s="39">
        <v>523.52611429125841</v>
      </c>
      <c r="X48" s="36">
        <v>78384000.770000011</v>
      </c>
      <c r="Y48" s="40">
        <v>290.39930930875306</v>
      </c>
      <c r="Z48" s="244">
        <v>53034980.73999998</v>
      </c>
      <c r="AA48" s="39">
        <v>50.677271366925154</v>
      </c>
      <c r="AB48" s="36">
        <v>62961670.319999993</v>
      </c>
      <c r="AC48" s="39">
        <v>134.10794875235629</v>
      </c>
      <c r="AD48" s="36">
        <v>115996651.05999997</v>
      </c>
      <c r="AE48" s="40">
        <v>76.51448709077583</v>
      </c>
      <c r="AF48" s="116">
        <f t="shared" si="30"/>
        <v>99043079.549999997</v>
      </c>
      <c r="AG48" s="117">
        <f t="shared" si="31"/>
        <v>95337572.280000001</v>
      </c>
      <c r="AH48" s="118">
        <f t="shared" si="32"/>
        <v>194380651.82999998</v>
      </c>
      <c r="AI48" s="32"/>
      <c r="AJ48" s="38">
        <v>9479158.9299999997</v>
      </c>
      <c r="AK48" s="39">
        <v>160.5004898408398</v>
      </c>
      <c r="AL48" s="36">
        <v>9360143.0899999999</v>
      </c>
      <c r="AM48" s="39">
        <v>348.25847713658516</v>
      </c>
      <c r="AN48" s="36">
        <v>18839302.02</v>
      </c>
      <c r="AO48" s="40">
        <v>219.2222444348767</v>
      </c>
      <c r="AP48" s="244">
        <v>5761406.3799999999</v>
      </c>
      <c r="AQ48" s="39">
        <v>34.149256160628291</v>
      </c>
      <c r="AR48" s="36">
        <v>15682093.470000003</v>
      </c>
      <c r="AS48" s="39">
        <v>100.72251997482275</v>
      </c>
      <c r="AT48" s="36">
        <v>21443499.850000001</v>
      </c>
      <c r="AU48" s="40">
        <v>66.100302088262183</v>
      </c>
      <c r="AV48" s="116">
        <f t="shared" si="33"/>
        <v>15240565.309999999</v>
      </c>
      <c r="AW48" s="117">
        <f t="shared" si="34"/>
        <v>25042236.560000002</v>
      </c>
      <c r="AX48" s="118">
        <f t="shared" si="35"/>
        <v>40282801.870000005</v>
      </c>
      <c r="AY48" s="32"/>
      <c r="AZ48" s="3">
        <v>30891499.157258123</v>
      </c>
      <c r="BA48" s="5">
        <v>279.13416726687802</v>
      </c>
      <c r="BB48" s="3">
        <v>13332888.492741872</v>
      </c>
      <c r="BC48" s="5">
        <v>386.76322028085377</v>
      </c>
      <c r="BD48" s="3">
        <v>44224387.649999991</v>
      </c>
      <c r="BE48" s="5">
        <v>304.69738359675347</v>
      </c>
      <c r="BF48" s="244">
        <v>31874032.051893413</v>
      </c>
      <c r="BG48" s="39">
        <v>51.083208542643412</v>
      </c>
      <c r="BH48" s="36">
        <v>47502077.228106588</v>
      </c>
      <c r="BI48" s="39">
        <v>144.63203330990879</v>
      </c>
      <c r="BJ48" s="36">
        <v>79376109.280000001</v>
      </c>
      <c r="BK48" s="40">
        <v>83.343510405849656</v>
      </c>
      <c r="BL48" s="116">
        <f t="shared" si="36"/>
        <v>62765531.209151536</v>
      </c>
      <c r="BM48" s="117">
        <f t="shared" si="37"/>
        <v>60834965.720848456</v>
      </c>
      <c r="BN48" s="118">
        <f t="shared" si="38"/>
        <v>123600496.92999999</v>
      </c>
      <c r="BO48" s="32"/>
      <c r="BP48" s="38">
        <v>12196934.099999996</v>
      </c>
      <c r="BQ48" s="39">
        <v>120.21776811851322</v>
      </c>
      <c r="BR48" s="36">
        <v>9529050.950000003</v>
      </c>
      <c r="BS48" s="39">
        <v>415.58946966723374</v>
      </c>
      <c r="BT48" s="36">
        <v>21725985.049999997</v>
      </c>
      <c r="BU48" s="40">
        <v>174.66583900117374</v>
      </c>
      <c r="BV48" s="244">
        <v>10985532.559999997</v>
      </c>
      <c r="BW48" s="39">
        <v>34.062716265282511</v>
      </c>
      <c r="BX48" s="36">
        <v>28333673.699999999</v>
      </c>
      <c r="BY48" s="39">
        <v>126.96346050438243</v>
      </c>
      <c r="BZ48" s="36">
        <v>39319206.259999998</v>
      </c>
      <c r="CA48" s="40">
        <v>72.05635290732728</v>
      </c>
      <c r="CB48" s="116">
        <f t="shared" si="39"/>
        <v>23182466.659999993</v>
      </c>
      <c r="CC48" s="117">
        <f t="shared" si="40"/>
        <v>37862724.650000006</v>
      </c>
      <c r="CD48" s="118">
        <f t="shared" si="41"/>
        <v>61045191.310000002</v>
      </c>
      <c r="CE48" s="32"/>
      <c r="CF48" s="3">
        <v>31473404</v>
      </c>
      <c r="CG48" s="5">
        <v>248.08774750914364</v>
      </c>
      <c r="CH48" s="3">
        <v>12729254</v>
      </c>
      <c r="CI48" s="5">
        <v>480.02315408401842</v>
      </c>
      <c r="CJ48" s="3">
        <v>44202658</v>
      </c>
      <c r="CK48" s="5">
        <v>288.18673638366954</v>
      </c>
      <c r="CL48" s="244">
        <v>38945052</v>
      </c>
      <c r="CM48" s="39">
        <v>61.197601440644142</v>
      </c>
      <c r="CN48" s="36">
        <v>29616549</v>
      </c>
      <c r="CO48" s="39">
        <v>88.410775908390747</v>
      </c>
      <c r="CP48" s="36">
        <v>68561601</v>
      </c>
      <c r="CQ48" s="40">
        <v>70.582374378455171</v>
      </c>
      <c r="CR48" s="116">
        <f t="shared" si="42"/>
        <v>70418456</v>
      </c>
      <c r="CS48" s="117">
        <f t="shared" si="43"/>
        <v>42345803</v>
      </c>
      <c r="CT48" s="118">
        <f t="shared" si="44"/>
        <v>112764259</v>
      </c>
      <c r="CU48" s="32"/>
      <c r="CV48" s="38">
        <f t="shared" si="45"/>
        <v>152443987.71725813</v>
      </c>
      <c r="CW48" s="39">
        <f t="shared" si="46"/>
        <v>212.76558395570913</v>
      </c>
      <c r="CX48" s="36">
        <f t="shared" si="47"/>
        <v>92114081.712741867</v>
      </c>
      <c r="CY48" s="39">
        <f t="shared" si="48"/>
        <v>448.37898398904713</v>
      </c>
      <c r="CZ48" s="36">
        <f t="shared" si="49"/>
        <v>244558069.43000001</v>
      </c>
      <c r="DA48" s="40">
        <f t="shared" si="50"/>
        <v>265.26865434969835</v>
      </c>
      <c r="DB48" s="38">
        <f t="shared" si="51"/>
        <v>158742684.45189339</v>
      </c>
      <c r="DC48" s="39">
        <f t="shared" si="52"/>
        <v>50.217728624773834</v>
      </c>
      <c r="DD48" s="36">
        <f t="shared" si="53"/>
        <v>229178318.76810658</v>
      </c>
      <c r="DE48" s="39">
        <f t="shared" si="54"/>
        <v>125.03577319906169</v>
      </c>
      <c r="DF48" s="36">
        <f t="shared" si="55"/>
        <v>387921003.21999997</v>
      </c>
      <c r="DG48" s="40">
        <f t="shared" si="56"/>
        <v>77.677561304932397</v>
      </c>
      <c r="DH48" s="152"/>
      <c r="DI48" s="161" t="s">
        <v>53</v>
      </c>
      <c r="DJ48" s="38">
        <f t="shared" si="57"/>
        <v>244558069.43000001</v>
      </c>
      <c r="DK48" s="36">
        <f t="shared" si="58"/>
        <v>387921003.21999997</v>
      </c>
      <c r="DL48" s="37">
        <f t="shared" si="59"/>
        <v>632479072.64999998</v>
      </c>
      <c r="DM48"/>
    </row>
    <row r="49" spans="1:119" s="19" customFormat="1" ht="15.75">
      <c r="A49" s="26">
        <v>37</v>
      </c>
      <c r="B49" s="26" t="s">
        <v>41</v>
      </c>
      <c r="C49" s="34"/>
      <c r="D49" s="38">
        <v>2479.04</v>
      </c>
      <c r="E49" s="39">
        <v>2.2462804226092314E-2</v>
      </c>
      <c r="F49" s="36">
        <v>1542.72</v>
      </c>
      <c r="G49" s="39">
        <v>4.7035580353059547E-2</v>
      </c>
      <c r="H49" s="36">
        <v>4021.76</v>
      </c>
      <c r="I49" s="40">
        <v>2.8092567109757546E-2</v>
      </c>
      <c r="J49" s="244">
        <v>4391.1499999999996</v>
      </c>
      <c r="K49" s="39">
        <v>1.2096898605501958E-2</v>
      </c>
      <c r="L49" s="36">
        <v>3541.97</v>
      </c>
      <c r="M49" s="39">
        <v>1.1029535864978903E-2</v>
      </c>
      <c r="N49" s="36">
        <v>7933.119999999999</v>
      </c>
      <c r="O49" s="40">
        <v>1.1595873901712092E-2</v>
      </c>
      <c r="P49" s="116">
        <f t="shared" si="27"/>
        <v>6870.19</v>
      </c>
      <c r="Q49" s="117">
        <f t="shared" si="28"/>
        <v>5084.6899999999996</v>
      </c>
      <c r="R49" s="118">
        <f t="shared" si="29"/>
        <v>11954.88</v>
      </c>
      <c r="S49" s="32"/>
      <c r="T49" s="38">
        <v>50922.347060903441</v>
      </c>
      <c r="U49" s="39">
        <v>0.24472955583970973</v>
      </c>
      <c r="V49" s="36">
        <v>42370.841572603153</v>
      </c>
      <c r="W49" s="39">
        <v>0.68514668950879909</v>
      </c>
      <c r="X49" s="36">
        <v>93293.188633506594</v>
      </c>
      <c r="Y49" s="40">
        <v>0.34563529899268147</v>
      </c>
      <c r="Z49" s="244">
        <v>8036.4561759332919</v>
      </c>
      <c r="AA49" s="39">
        <v>7.6791895608063375E-3</v>
      </c>
      <c r="AB49" s="36">
        <v>6024.6223723572493</v>
      </c>
      <c r="AC49" s="39">
        <v>1.2832406514281072E-2</v>
      </c>
      <c r="AD49" s="36">
        <v>14061.078548290541</v>
      </c>
      <c r="AE49" s="40">
        <v>9.2750627128800299E-3</v>
      </c>
      <c r="AF49" s="116">
        <f t="shared" si="30"/>
        <v>58958.803236836735</v>
      </c>
      <c r="AG49" s="117">
        <f t="shared" si="31"/>
        <v>48395.4639449604</v>
      </c>
      <c r="AH49" s="118">
        <f t="shared" si="32"/>
        <v>107354.26718179713</v>
      </c>
      <c r="AI49" s="32"/>
      <c r="AJ49" s="38">
        <v>36815.416624120233</v>
      </c>
      <c r="AK49" s="39">
        <v>0.62335619072333615</v>
      </c>
      <c r="AL49" s="36">
        <v>0</v>
      </c>
      <c r="AM49" s="39">
        <v>0</v>
      </c>
      <c r="AN49" s="36">
        <v>36815.416624120233</v>
      </c>
      <c r="AO49" s="40">
        <v>0.4284000677719752</v>
      </c>
      <c r="AP49" s="244">
        <v>12925.541358972592</v>
      </c>
      <c r="AQ49" s="39">
        <v>7.6612825718145317E-2</v>
      </c>
      <c r="AR49" s="36">
        <v>1158.1252409445424</v>
      </c>
      <c r="AS49" s="39">
        <v>7.4383750446032166E-3</v>
      </c>
      <c r="AT49" s="36">
        <v>14083.666599917135</v>
      </c>
      <c r="AU49" s="40">
        <v>4.3413371104385784E-2</v>
      </c>
      <c r="AV49" s="116">
        <f t="shared" si="33"/>
        <v>49740.957983092827</v>
      </c>
      <c r="AW49" s="117">
        <f t="shared" si="34"/>
        <v>1158.1252409445424</v>
      </c>
      <c r="AX49" s="118">
        <f t="shared" si="35"/>
        <v>50899.083224037371</v>
      </c>
      <c r="AY49" s="32"/>
      <c r="AZ49" s="3">
        <v>43872.406030570637</v>
      </c>
      <c r="BA49" s="5">
        <v>0.39642904544696922</v>
      </c>
      <c r="BB49" s="3">
        <v>59299.204640595228</v>
      </c>
      <c r="BC49" s="5">
        <v>1.7201637409159407</v>
      </c>
      <c r="BD49" s="3">
        <v>103171.61067116586</v>
      </c>
      <c r="BE49" s="5">
        <v>0.7108322241058127</v>
      </c>
      <c r="BF49" s="244">
        <v>76608.037646747835</v>
      </c>
      <c r="BG49" s="39">
        <v>0.12277657112160149</v>
      </c>
      <c r="BH49" s="36">
        <v>33121.571212480201</v>
      </c>
      <c r="BI49" s="39">
        <v>0.10084696228916677</v>
      </c>
      <c r="BJ49" s="36">
        <v>109729.60885922803</v>
      </c>
      <c r="BK49" s="40">
        <v>0.11521414794379657</v>
      </c>
      <c r="BL49" s="116">
        <f t="shared" si="36"/>
        <v>120480.44367731847</v>
      </c>
      <c r="BM49" s="117">
        <f t="shared" si="37"/>
        <v>92420.775853075436</v>
      </c>
      <c r="BN49" s="118">
        <f t="shared" si="38"/>
        <v>212901.21953039389</v>
      </c>
      <c r="BO49" s="32"/>
      <c r="BP49" s="38">
        <v>331548.76694063796</v>
      </c>
      <c r="BQ49" s="39">
        <v>3.2678747345243595</v>
      </c>
      <c r="BR49" s="36">
        <v>63981.886542000648</v>
      </c>
      <c r="BS49" s="39">
        <v>2.7904351058485171</v>
      </c>
      <c r="BT49" s="36">
        <v>395530.65348263859</v>
      </c>
      <c r="BU49" s="40">
        <v>3.1798647233823627</v>
      </c>
      <c r="BV49" s="244">
        <v>12089.235026757811</v>
      </c>
      <c r="BW49" s="39">
        <v>3.7484953991230668E-2</v>
      </c>
      <c r="BX49" s="36">
        <v>3167.4225638460375</v>
      </c>
      <c r="BY49" s="39">
        <v>1.4193250541512241E-2</v>
      </c>
      <c r="BZ49" s="36">
        <v>15256.657590603849</v>
      </c>
      <c r="CA49" s="40">
        <v>2.7959341199956474E-2</v>
      </c>
      <c r="CB49" s="116">
        <f t="shared" si="39"/>
        <v>343638.00196739577</v>
      </c>
      <c r="CC49" s="117">
        <f t="shared" si="40"/>
        <v>67149.309105846682</v>
      </c>
      <c r="CD49" s="118">
        <f t="shared" si="41"/>
        <v>410787.31107324245</v>
      </c>
      <c r="CE49" s="32"/>
      <c r="CF49" s="3">
        <v>2987.91</v>
      </c>
      <c r="CG49" s="5">
        <v>2.3552071509648127E-2</v>
      </c>
      <c r="CH49" s="3">
        <v>254.20999999999998</v>
      </c>
      <c r="CI49" s="5">
        <v>9.5863187269024808E-3</v>
      </c>
      <c r="CJ49" s="3">
        <v>3242.12</v>
      </c>
      <c r="CK49" s="5">
        <v>2.1137551994367003E-2</v>
      </c>
      <c r="CL49" s="244">
        <v>17432.279999999988</v>
      </c>
      <c r="CM49" s="39">
        <v>2.739279237941989E-2</v>
      </c>
      <c r="CN49" s="36">
        <v>10001.070000000009</v>
      </c>
      <c r="CO49" s="39">
        <v>2.9855009731691907E-2</v>
      </c>
      <c r="CP49" s="36">
        <v>27433.35</v>
      </c>
      <c r="CQ49" s="40">
        <v>2.8241916056703419E-2</v>
      </c>
      <c r="CR49" s="116">
        <f t="shared" si="42"/>
        <v>20420.189999999988</v>
      </c>
      <c r="CS49" s="117">
        <f t="shared" si="43"/>
        <v>10255.280000000008</v>
      </c>
      <c r="CT49" s="118">
        <f t="shared" si="44"/>
        <v>30675.469999999994</v>
      </c>
      <c r="CU49" s="32"/>
      <c r="CV49" s="38">
        <f t="shared" si="45"/>
        <v>468625.88665623224</v>
      </c>
      <c r="CW49" s="39">
        <f t="shared" si="46"/>
        <v>0.65405964462242527</v>
      </c>
      <c r="CX49" s="36">
        <f t="shared" si="47"/>
        <v>167448.86275519902</v>
      </c>
      <c r="CY49" s="39">
        <f t="shared" si="48"/>
        <v>0.81508222799676311</v>
      </c>
      <c r="CZ49" s="36">
        <f t="shared" si="49"/>
        <v>636074.74941143126</v>
      </c>
      <c r="DA49" s="40">
        <f t="shared" si="50"/>
        <v>0.6899412202404871</v>
      </c>
      <c r="DB49" s="38">
        <f t="shared" si="51"/>
        <v>131482.70020841152</v>
      </c>
      <c r="DC49" s="39">
        <f t="shared" si="52"/>
        <v>4.1594121837592188E-2</v>
      </c>
      <c r="DD49" s="36">
        <f t="shared" si="53"/>
        <v>57014.781389628042</v>
      </c>
      <c r="DE49" s="39">
        <f t="shared" si="54"/>
        <v>3.1106290128783777E-2</v>
      </c>
      <c r="DF49" s="36">
        <f t="shared" si="55"/>
        <v>188497.48159803957</v>
      </c>
      <c r="DG49" s="40">
        <f t="shared" si="56"/>
        <v>3.7744861869088368E-2</v>
      </c>
      <c r="DH49" s="152"/>
      <c r="DI49" s="161" t="s">
        <v>41</v>
      </c>
      <c r="DJ49" s="38">
        <f t="shared" si="57"/>
        <v>636074.74941143126</v>
      </c>
      <c r="DK49" s="36">
        <f t="shared" si="58"/>
        <v>188497.48159803957</v>
      </c>
      <c r="DL49" s="37">
        <f t="shared" si="59"/>
        <v>824572.23100947076</v>
      </c>
      <c r="DM49"/>
    </row>
    <row r="50" spans="1:119" s="19" customFormat="1" ht="15.75">
      <c r="A50" s="26">
        <v>38</v>
      </c>
      <c r="B50" s="26" t="s">
        <v>42</v>
      </c>
      <c r="C50" s="34"/>
      <c r="D50" s="38">
        <v>19915.25</v>
      </c>
      <c r="E50" s="39">
        <v>0.18045386999148258</v>
      </c>
      <c r="F50" s="36">
        <v>14706.98</v>
      </c>
      <c r="G50" s="39">
        <v>0.44839720723192777</v>
      </c>
      <c r="H50" s="36">
        <v>34622.229999999996</v>
      </c>
      <c r="I50" s="40">
        <v>0.24184121373837844</v>
      </c>
      <c r="J50" s="244">
        <v>16200.509999999998</v>
      </c>
      <c r="K50" s="39">
        <v>4.4629750026170936E-2</v>
      </c>
      <c r="L50" s="36">
        <v>32190.630000000005</v>
      </c>
      <c r="M50" s="39">
        <v>0.10024017936381897</v>
      </c>
      <c r="N50" s="36">
        <v>48391.14</v>
      </c>
      <c r="O50" s="40">
        <v>7.0733526960400972E-2</v>
      </c>
      <c r="P50" s="116">
        <f t="shared" si="27"/>
        <v>36115.759999999995</v>
      </c>
      <c r="Q50" s="117">
        <f t="shared" si="28"/>
        <v>46897.61</v>
      </c>
      <c r="R50" s="118">
        <f t="shared" si="29"/>
        <v>83013.37</v>
      </c>
      <c r="S50" s="32"/>
      <c r="T50" s="38">
        <v>25946.44499468289</v>
      </c>
      <c r="U50" s="39">
        <v>0.12469696166152218</v>
      </c>
      <c r="V50" s="36">
        <v>21816.42263223201</v>
      </c>
      <c r="W50" s="39">
        <v>0.35277679622638353</v>
      </c>
      <c r="X50" s="36">
        <v>47762.8676269149</v>
      </c>
      <c r="Y50" s="40">
        <v>0.17695325108705198</v>
      </c>
      <c r="Z50" s="244">
        <v>57994.617496053128</v>
      </c>
      <c r="AA50" s="39">
        <v>5.5416423795396116E-2</v>
      </c>
      <c r="AB50" s="36">
        <v>26829.280023824955</v>
      </c>
      <c r="AC50" s="39">
        <v>5.7146192154861081E-2</v>
      </c>
      <c r="AD50" s="36">
        <v>84823.897519878083</v>
      </c>
      <c r="AE50" s="40">
        <v>5.5952106827781421E-2</v>
      </c>
      <c r="AF50" s="116">
        <f t="shared" si="30"/>
        <v>83941.062490736018</v>
      </c>
      <c r="AG50" s="117">
        <f t="shared" si="31"/>
        <v>48645.702656056965</v>
      </c>
      <c r="AH50" s="118">
        <f t="shared" si="32"/>
        <v>132586.76514679298</v>
      </c>
      <c r="AI50" s="32"/>
      <c r="AJ50" s="38">
        <v>14885.719953854417</v>
      </c>
      <c r="AK50" s="39">
        <v>0.25204402224609579</v>
      </c>
      <c r="AL50" s="36">
        <v>11131.677244762453</v>
      </c>
      <c r="AM50" s="39">
        <v>0.41417112195417843</v>
      </c>
      <c r="AN50" s="36">
        <v>26017.397198616869</v>
      </c>
      <c r="AO50" s="40">
        <v>0.30274965612735921</v>
      </c>
      <c r="AP50" s="244">
        <v>7745.0518844942417</v>
      </c>
      <c r="AQ50" s="39">
        <v>4.5906805272248601E-2</v>
      </c>
      <c r="AR50" s="36">
        <v>11431.672817810468</v>
      </c>
      <c r="AS50" s="39">
        <v>7.3423034745982343E-2</v>
      </c>
      <c r="AT50" s="36">
        <v>19176.724702304709</v>
      </c>
      <c r="AU50" s="40">
        <v>5.9112892240199347E-2</v>
      </c>
      <c r="AV50" s="116">
        <f t="shared" si="33"/>
        <v>22630.771838348657</v>
      </c>
      <c r="AW50" s="117">
        <f t="shared" si="34"/>
        <v>22563.350062572921</v>
      </c>
      <c r="AX50" s="118">
        <f t="shared" si="35"/>
        <v>45194.121900921578</v>
      </c>
      <c r="AY50" s="32"/>
      <c r="AZ50" s="3">
        <v>26125.192971188004</v>
      </c>
      <c r="BA50" s="5">
        <v>0.23606604352788951</v>
      </c>
      <c r="BB50" s="3">
        <v>17211.645951875289</v>
      </c>
      <c r="BC50" s="5">
        <v>0.49927902856946854</v>
      </c>
      <c r="BD50" s="3">
        <v>43336.838923063289</v>
      </c>
      <c r="BE50" s="5">
        <v>0.29858234641291487</v>
      </c>
      <c r="BF50" s="244">
        <v>32670.101160618979</v>
      </c>
      <c r="BG50" s="39">
        <v>5.2359035969470911E-2</v>
      </c>
      <c r="BH50" s="36">
        <v>36851.754094429671</v>
      </c>
      <c r="BI50" s="39">
        <v>0.11220444318928513</v>
      </c>
      <c r="BJ50" s="36">
        <v>69521.855255048649</v>
      </c>
      <c r="BK50" s="40">
        <v>7.2996718023102397E-2</v>
      </c>
      <c r="BL50" s="116">
        <f t="shared" si="36"/>
        <v>58795.294131806979</v>
      </c>
      <c r="BM50" s="117">
        <f t="shared" si="37"/>
        <v>54063.40004630496</v>
      </c>
      <c r="BN50" s="118">
        <f t="shared" si="38"/>
        <v>112858.69417811194</v>
      </c>
      <c r="BO50" s="32"/>
      <c r="BP50" s="38">
        <v>9399.5942123798268</v>
      </c>
      <c r="BQ50" s="39">
        <v>9.2646088612711064E-2</v>
      </c>
      <c r="BR50" s="36">
        <v>4128.7545677108446</v>
      </c>
      <c r="BS50" s="39">
        <v>0.18006692693579504</v>
      </c>
      <c r="BT50" s="36">
        <v>13528.348780090671</v>
      </c>
      <c r="BU50" s="40">
        <v>0.10876102439254154</v>
      </c>
      <c r="BV50" s="244">
        <v>22196.467338247665</v>
      </c>
      <c r="BW50" s="39">
        <v>6.882433463328981E-2</v>
      </c>
      <c r="BX50" s="36">
        <v>5793.4552916547182</v>
      </c>
      <c r="BY50" s="39">
        <v>2.5960528094382238E-2</v>
      </c>
      <c r="BZ50" s="36">
        <v>27989.922629902383</v>
      </c>
      <c r="CA50" s="40">
        <v>5.1294314781750942E-2</v>
      </c>
      <c r="CB50" s="116">
        <f t="shared" si="39"/>
        <v>31596.061550627492</v>
      </c>
      <c r="CC50" s="117">
        <f t="shared" si="40"/>
        <v>9922.2098593655628</v>
      </c>
      <c r="CD50" s="118">
        <f t="shared" si="41"/>
        <v>41518.271409993053</v>
      </c>
      <c r="CE50" s="32"/>
      <c r="CF50" s="3">
        <v>25167.069999999971</v>
      </c>
      <c r="CG50" s="5">
        <v>0.19837834216168473</v>
      </c>
      <c r="CH50" s="3">
        <v>20834.229999999992</v>
      </c>
      <c r="CI50" s="5">
        <v>0.78566370012821451</v>
      </c>
      <c r="CJ50" s="3">
        <v>46001.299999999959</v>
      </c>
      <c r="CK50" s="5">
        <v>0.29991328839107562</v>
      </c>
      <c r="CL50" s="244">
        <v>43826.97</v>
      </c>
      <c r="CM50" s="39">
        <v>6.8868965495567133E-2</v>
      </c>
      <c r="CN50" s="36">
        <v>2535892.8999999994</v>
      </c>
      <c r="CO50" s="39">
        <v>7.5701007200257902</v>
      </c>
      <c r="CP50" s="36">
        <v>2579719.8699999996</v>
      </c>
      <c r="CQ50" s="40">
        <v>2.6557541101742896</v>
      </c>
      <c r="CR50" s="116">
        <f t="shared" si="42"/>
        <v>68994.039999999979</v>
      </c>
      <c r="CS50" s="117">
        <f t="shared" si="43"/>
        <v>2556727.1299999994</v>
      </c>
      <c r="CT50" s="118">
        <f t="shared" si="44"/>
        <v>2625721.1699999995</v>
      </c>
      <c r="CU50" s="32"/>
      <c r="CV50" s="38">
        <f t="shared" si="45"/>
        <v>121439.27213210511</v>
      </c>
      <c r="CW50" s="39">
        <f t="shared" si="46"/>
        <v>0.16949240201106663</v>
      </c>
      <c r="CX50" s="36">
        <f t="shared" si="47"/>
        <v>89829.710396580602</v>
      </c>
      <c r="CY50" s="39">
        <f t="shared" si="48"/>
        <v>0.43725946707318314</v>
      </c>
      <c r="CZ50" s="36">
        <f t="shared" si="49"/>
        <v>211268.98252868571</v>
      </c>
      <c r="DA50" s="40">
        <f t="shared" si="50"/>
        <v>0.22916045596792553</v>
      </c>
      <c r="DB50" s="38">
        <f t="shared" si="51"/>
        <v>180633.71787941401</v>
      </c>
      <c r="DC50" s="39">
        <f t="shared" si="52"/>
        <v>5.7142885395146011E-2</v>
      </c>
      <c r="DD50" s="36">
        <f t="shared" si="53"/>
        <v>2648989.6922277194</v>
      </c>
      <c r="DE50" s="39">
        <f t="shared" si="54"/>
        <v>1.4452434948664574</v>
      </c>
      <c r="DF50" s="36">
        <f t="shared" si="55"/>
        <v>2829623.4101071334</v>
      </c>
      <c r="DG50" s="40">
        <f t="shared" si="56"/>
        <v>0.56660568539470257</v>
      </c>
      <c r="DH50" s="152"/>
      <c r="DI50" s="161" t="s">
        <v>42</v>
      </c>
      <c r="DJ50" s="38">
        <f t="shared" si="57"/>
        <v>211268.98252868571</v>
      </c>
      <c r="DK50" s="36">
        <f t="shared" si="58"/>
        <v>2829623.4101071334</v>
      </c>
      <c r="DL50" s="37">
        <f t="shared" si="59"/>
        <v>3040892.392635819</v>
      </c>
      <c r="DM50"/>
    </row>
    <row r="51" spans="1:119" s="19" customFormat="1" ht="15.75">
      <c r="A51" s="26">
        <v>39</v>
      </c>
      <c r="B51" s="26" t="s">
        <v>62</v>
      </c>
      <c r="C51" s="34"/>
      <c r="D51" s="38">
        <v>43639.33</v>
      </c>
      <c r="E51" s="39">
        <v>0.39541989090447799</v>
      </c>
      <c r="F51" s="36">
        <v>18244.21</v>
      </c>
      <c r="G51" s="39">
        <v>0.55624287325833099</v>
      </c>
      <c r="H51" s="36">
        <v>61883.54</v>
      </c>
      <c r="I51" s="40">
        <v>0.43226535159715285</v>
      </c>
      <c r="J51" s="244">
        <v>1734923.14</v>
      </c>
      <c r="K51" s="39">
        <v>4.7794289224734019</v>
      </c>
      <c r="L51" s="36">
        <v>605320.22</v>
      </c>
      <c r="M51" s="39">
        <v>1.884940040792813</v>
      </c>
      <c r="N51" s="36">
        <v>2340243.36</v>
      </c>
      <c r="O51" s="40">
        <v>3.4207432765266401</v>
      </c>
      <c r="P51" s="116">
        <f t="shared" si="27"/>
        <v>1778562.47</v>
      </c>
      <c r="Q51" s="117">
        <f t="shared" si="28"/>
        <v>623564.42999999993</v>
      </c>
      <c r="R51" s="118">
        <f t="shared" si="29"/>
        <v>2402126.9</v>
      </c>
      <c r="S51" s="32"/>
      <c r="T51" s="38">
        <v>83254.567241277866</v>
      </c>
      <c r="U51" s="39">
        <v>0.40011614622194708</v>
      </c>
      <c r="V51" s="36">
        <v>80669.582553196524</v>
      </c>
      <c r="W51" s="39">
        <v>1.3044465339606826</v>
      </c>
      <c r="X51" s="36">
        <v>163924.14979447439</v>
      </c>
      <c r="Y51" s="40">
        <v>0.60731092329698055</v>
      </c>
      <c r="Z51" s="244">
        <v>4322068.9492134601</v>
      </c>
      <c r="AA51" s="39">
        <v>4.129928170986485</v>
      </c>
      <c r="AB51" s="36">
        <v>1357979.5486620991</v>
      </c>
      <c r="AC51" s="39">
        <v>2.8924876165630407</v>
      </c>
      <c r="AD51" s="36">
        <v>5680048.4978755591</v>
      </c>
      <c r="AE51" s="40">
        <v>3.7467115946379996</v>
      </c>
      <c r="AF51" s="116">
        <f t="shared" si="30"/>
        <v>4405323.5164547376</v>
      </c>
      <c r="AG51" s="117">
        <f t="shared" si="31"/>
        <v>1438649.1312152955</v>
      </c>
      <c r="AH51" s="118">
        <f t="shared" si="32"/>
        <v>5843972.6476700334</v>
      </c>
      <c r="AI51" s="32"/>
      <c r="AJ51" s="38">
        <v>34758.980333706619</v>
      </c>
      <c r="AK51" s="39">
        <v>0.58853674794626853</v>
      </c>
      <c r="AL51" s="36">
        <v>15570.629618829178</v>
      </c>
      <c r="AM51" s="39">
        <v>0.57932915201954005</v>
      </c>
      <c r="AN51" s="36">
        <v>50329.6099525358</v>
      </c>
      <c r="AO51" s="40">
        <v>0.58565705054325612</v>
      </c>
      <c r="AP51" s="244">
        <v>810365.81783450267</v>
      </c>
      <c r="AQ51" s="39">
        <v>4.8032351949885319</v>
      </c>
      <c r="AR51" s="36">
        <v>241752.6270196941</v>
      </c>
      <c r="AS51" s="39">
        <v>1.5527221445618007</v>
      </c>
      <c r="AT51" s="36">
        <v>1052118.4448541969</v>
      </c>
      <c r="AU51" s="40">
        <v>3.2431901286624636</v>
      </c>
      <c r="AV51" s="116">
        <f t="shared" si="33"/>
        <v>845124.79816820926</v>
      </c>
      <c r="AW51" s="117">
        <f t="shared" si="34"/>
        <v>257323.25663852328</v>
      </c>
      <c r="AX51" s="118">
        <f t="shared" si="35"/>
        <v>1102448.0548067326</v>
      </c>
      <c r="AY51" s="32"/>
      <c r="AZ51" s="3">
        <v>70732.128434936109</v>
      </c>
      <c r="BA51" s="5">
        <v>0.63913226318965666</v>
      </c>
      <c r="BB51" s="3">
        <v>31530.492883703198</v>
      </c>
      <c r="BC51" s="5">
        <v>0.91464313763534355</v>
      </c>
      <c r="BD51" s="3">
        <v>102262.62131863931</v>
      </c>
      <c r="BE51" s="5">
        <v>0.70456946520400243</v>
      </c>
      <c r="BF51" s="244">
        <v>2428589.5766458563</v>
      </c>
      <c r="BG51" s="39">
        <v>3.892201262968888</v>
      </c>
      <c r="BH51" s="36">
        <v>839651.20932828588</v>
      </c>
      <c r="BI51" s="39">
        <v>2.5565294985546134</v>
      </c>
      <c r="BJ51" s="36">
        <v>3268240.7859741421</v>
      </c>
      <c r="BK51" s="40">
        <v>3.4315950028970503</v>
      </c>
      <c r="BL51" s="116">
        <f t="shared" si="36"/>
        <v>2499321.7050807923</v>
      </c>
      <c r="BM51" s="117">
        <f t="shared" si="37"/>
        <v>871181.70221198909</v>
      </c>
      <c r="BN51" s="118">
        <f t="shared" si="38"/>
        <v>3370503.4072927814</v>
      </c>
      <c r="BO51" s="32"/>
      <c r="BP51" s="38">
        <v>36129.191819402302</v>
      </c>
      <c r="BQ51" s="39">
        <v>0.35610349033977251</v>
      </c>
      <c r="BR51" s="36">
        <v>19003.133877807093</v>
      </c>
      <c r="BS51" s="39">
        <v>0.82878162492071583</v>
      </c>
      <c r="BT51" s="36">
        <v>55132.325697209395</v>
      </c>
      <c r="BU51" s="40">
        <v>0.44323577972769762</v>
      </c>
      <c r="BV51" s="244">
        <v>1645328.5369644111</v>
      </c>
      <c r="BW51" s="39">
        <v>5.1016515413970192</v>
      </c>
      <c r="BX51" s="36">
        <v>57955.091363973334</v>
      </c>
      <c r="BY51" s="39">
        <v>0.25969731392148077</v>
      </c>
      <c r="BZ51" s="36">
        <v>1703283.6283283844</v>
      </c>
      <c r="CA51" s="40">
        <v>3.1214365166104687</v>
      </c>
      <c r="CB51" s="116">
        <f t="shared" si="39"/>
        <v>1681457.7287838135</v>
      </c>
      <c r="CC51" s="117">
        <f t="shared" si="40"/>
        <v>76958.225241780427</v>
      </c>
      <c r="CD51" s="118">
        <f t="shared" si="41"/>
        <v>1758415.9540255941</v>
      </c>
      <c r="CE51" s="32"/>
      <c r="CF51" s="3">
        <v>48920.280000000013</v>
      </c>
      <c r="CG51" s="5">
        <v>0.38561199394627327</v>
      </c>
      <c r="CH51" s="3">
        <v>28728.840000000007</v>
      </c>
      <c r="CI51" s="5">
        <v>1.0833712949694549</v>
      </c>
      <c r="CJ51" s="3">
        <v>77649.120000000024</v>
      </c>
      <c r="CK51" s="5">
        <v>0.50624662607085591</v>
      </c>
      <c r="CL51" s="244">
        <v>1674968.9599999955</v>
      </c>
      <c r="CM51" s="39">
        <v>2.6320181274768859</v>
      </c>
      <c r="CN51" s="36">
        <v>677671.86999999825</v>
      </c>
      <c r="CO51" s="39">
        <v>2.0229735692024735</v>
      </c>
      <c r="CP51" s="36">
        <v>2352640.8299999936</v>
      </c>
      <c r="CQ51" s="40">
        <v>2.4219821798078938</v>
      </c>
      <c r="CR51" s="116">
        <f t="shared" si="42"/>
        <v>1723889.2399999956</v>
      </c>
      <c r="CS51" s="117">
        <f t="shared" si="43"/>
        <v>706400.70999999822</v>
      </c>
      <c r="CT51" s="118">
        <f t="shared" si="44"/>
        <v>2430289.9499999937</v>
      </c>
      <c r="CU51" s="32"/>
      <c r="CV51" s="38">
        <f t="shared" si="45"/>
        <v>317434.47782932292</v>
      </c>
      <c r="CW51" s="39">
        <f t="shared" si="46"/>
        <v>0.44304228100027204</v>
      </c>
      <c r="CX51" s="36">
        <f t="shared" si="47"/>
        <v>193746.88893353599</v>
      </c>
      <c r="CY51" s="39">
        <f t="shared" si="48"/>
        <v>0.94309177919146403</v>
      </c>
      <c r="CZ51" s="36">
        <f t="shared" si="49"/>
        <v>511181.36676285893</v>
      </c>
      <c r="DA51" s="40">
        <f t="shared" si="50"/>
        <v>0.55447114710167511</v>
      </c>
      <c r="DB51" s="38">
        <f t="shared" si="51"/>
        <v>12616244.980658226</v>
      </c>
      <c r="DC51" s="39">
        <f t="shared" si="52"/>
        <v>3.9911078037385623</v>
      </c>
      <c r="DD51" s="36">
        <f t="shared" si="53"/>
        <v>3780330.5663740509</v>
      </c>
      <c r="DE51" s="39">
        <f t="shared" si="54"/>
        <v>2.0624837369232241</v>
      </c>
      <c r="DF51" s="36">
        <f t="shared" si="55"/>
        <v>16396575.547032276</v>
      </c>
      <c r="DG51" s="40">
        <f t="shared" si="56"/>
        <v>3.2832612611161909</v>
      </c>
      <c r="DH51" s="152"/>
      <c r="DI51" s="161" t="s">
        <v>62</v>
      </c>
      <c r="DJ51" s="38">
        <f t="shared" si="57"/>
        <v>511181.36676285893</v>
      </c>
      <c r="DK51" s="36">
        <f t="shared" si="58"/>
        <v>16396575.547032276</v>
      </c>
      <c r="DL51" s="37">
        <f t="shared" si="59"/>
        <v>16907756.913795136</v>
      </c>
      <c r="DM51"/>
    </row>
    <row r="52" spans="1:119" s="19" customFormat="1" ht="15.75">
      <c r="A52" s="26">
        <v>40</v>
      </c>
      <c r="B52" s="26" t="s">
        <v>43</v>
      </c>
      <c r="C52" s="34"/>
      <c r="D52" s="38">
        <v>705915.3</v>
      </c>
      <c r="E52" s="39">
        <v>6.3963619724180427</v>
      </c>
      <c r="F52" s="36">
        <v>692473.69</v>
      </c>
      <c r="G52" s="39">
        <v>21.112646422147016</v>
      </c>
      <c r="H52" s="36">
        <v>1398388.99</v>
      </c>
      <c r="I52" s="40">
        <v>9.7679465077779568</v>
      </c>
      <c r="J52" s="244">
        <v>20864.98</v>
      </c>
      <c r="K52" s="39">
        <v>5.7479600438569908E-2</v>
      </c>
      <c r="L52" s="36">
        <v>36658.870000000003</v>
      </c>
      <c r="M52" s="39">
        <v>0.11415407850281035</v>
      </c>
      <c r="N52" s="36">
        <v>57523.850000000006</v>
      </c>
      <c r="O52" s="40">
        <v>8.4082846464064748E-2</v>
      </c>
      <c r="P52" s="116">
        <f t="shared" si="27"/>
        <v>726780.28</v>
      </c>
      <c r="Q52" s="117">
        <f t="shared" si="28"/>
        <v>729132.55999999994</v>
      </c>
      <c r="R52" s="118">
        <f t="shared" si="29"/>
        <v>1455912.8399999999</v>
      </c>
      <c r="S52" s="32"/>
      <c r="T52" s="38">
        <v>1249047.3923956165</v>
      </c>
      <c r="U52" s="39">
        <v>6.002842194177207</v>
      </c>
      <c r="V52" s="36">
        <v>1040219.3046621999</v>
      </c>
      <c r="W52" s="39">
        <v>16.820596110445972</v>
      </c>
      <c r="X52" s="36">
        <v>2289266.6970578162</v>
      </c>
      <c r="Y52" s="40">
        <v>8.4813413594418172</v>
      </c>
      <c r="Z52" s="244">
        <v>6957482.0032589501</v>
      </c>
      <c r="AA52" s="39">
        <v>6.6481819846070902</v>
      </c>
      <c r="AB52" s="36">
        <v>3711470.1084463894</v>
      </c>
      <c r="AC52" s="39">
        <v>7.9054072194987901</v>
      </c>
      <c r="AD52" s="36">
        <v>10668952.11170534</v>
      </c>
      <c r="AE52" s="40">
        <v>7.0375255765007596</v>
      </c>
      <c r="AF52" s="116">
        <f t="shared" si="30"/>
        <v>8206529.3956545666</v>
      </c>
      <c r="AG52" s="117">
        <f t="shared" si="31"/>
        <v>4751689.4131085891</v>
      </c>
      <c r="AH52" s="118">
        <f t="shared" si="32"/>
        <v>12958218.808763156</v>
      </c>
      <c r="AI52" s="32"/>
      <c r="AJ52" s="38">
        <v>252712.45941800743</v>
      </c>
      <c r="AK52" s="39">
        <v>4.2789105895361912</v>
      </c>
      <c r="AL52" s="36">
        <v>266315.98550172569</v>
      </c>
      <c r="AM52" s="39">
        <v>9.9086946274407737</v>
      </c>
      <c r="AN52" s="36">
        <v>519028.4449197331</v>
      </c>
      <c r="AO52" s="40">
        <v>6.0396388624193662</v>
      </c>
      <c r="AP52" s="244">
        <v>564494.97344890726</v>
      </c>
      <c r="AQ52" s="39">
        <v>3.3458989313115937</v>
      </c>
      <c r="AR52" s="36">
        <v>444255.14897750545</v>
      </c>
      <c r="AS52" s="39">
        <v>2.8533497904731364</v>
      </c>
      <c r="AT52" s="36">
        <v>1008750.1224264128</v>
      </c>
      <c r="AU52" s="40">
        <v>3.1095058311555115</v>
      </c>
      <c r="AV52" s="116">
        <f t="shared" si="33"/>
        <v>817207.43286691466</v>
      </c>
      <c r="AW52" s="117">
        <f t="shared" si="34"/>
        <v>710571.1344792312</v>
      </c>
      <c r="AX52" s="118">
        <f t="shared" si="35"/>
        <v>1527778.5673461459</v>
      </c>
      <c r="AY52" s="32"/>
      <c r="AZ52" s="3">
        <v>1089022.4025324648</v>
      </c>
      <c r="BA52" s="5">
        <v>9.8403564009114106</v>
      </c>
      <c r="BB52" s="3">
        <v>838538.61283725291</v>
      </c>
      <c r="BC52" s="5">
        <v>24.324503606801059</v>
      </c>
      <c r="BD52" s="3">
        <v>1927561.0153697177</v>
      </c>
      <c r="BE52" s="5">
        <v>13.280518494782473</v>
      </c>
      <c r="BF52" s="244">
        <v>4907326.3661457235</v>
      </c>
      <c r="BG52" s="39">
        <v>7.8647714145642027</v>
      </c>
      <c r="BH52" s="36">
        <v>2581372.1879834477</v>
      </c>
      <c r="BI52" s="39">
        <v>7.8596375161629055</v>
      </c>
      <c r="BJ52" s="36">
        <v>7488698.5541291712</v>
      </c>
      <c r="BK52" s="40">
        <v>7.8630009902689437</v>
      </c>
      <c r="BL52" s="116">
        <f t="shared" si="36"/>
        <v>5996348.7686781883</v>
      </c>
      <c r="BM52" s="117">
        <f t="shared" si="37"/>
        <v>3419910.8008207008</v>
      </c>
      <c r="BN52" s="118">
        <f t="shared" si="38"/>
        <v>9416259.5694988891</v>
      </c>
      <c r="BO52" s="32"/>
      <c r="BP52" s="38">
        <v>345558.66883854463</v>
      </c>
      <c r="BQ52" s="39">
        <v>3.4059618246010097</v>
      </c>
      <c r="BR52" s="36">
        <v>89124.951145934872</v>
      </c>
      <c r="BS52" s="39">
        <v>3.8869968662364198</v>
      </c>
      <c r="BT52" s="36">
        <v>434683.6199844795</v>
      </c>
      <c r="BU52" s="40">
        <v>3.4946346050558703</v>
      </c>
      <c r="BV52" s="244">
        <v>2009769.7955798891</v>
      </c>
      <c r="BW52" s="39">
        <v>6.2316704202980047</v>
      </c>
      <c r="BX52" s="36">
        <v>1527064.7925622128</v>
      </c>
      <c r="BY52" s="39">
        <v>6.8427918148187556</v>
      </c>
      <c r="BZ52" s="36">
        <v>3536834.5881421017</v>
      </c>
      <c r="CA52" s="40">
        <v>6.4816008637812423</v>
      </c>
      <c r="CB52" s="116">
        <f t="shared" si="39"/>
        <v>2355328.4644184336</v>
      </c>
      <c r="CC52" s="117">
        <f t="shared" si="40"/>
        <v>1616189.7437081477</v>
      </c>
      <c r="CD52" s="118">
        <f t="shared" si="41"/>
        <v>3971518.2081265813</v>
      </c>
      <c r="CE52" s="32"/>
      <c r="CF52" s="3">
        <v>1036314.9199999869</v>
      </c>
      <c r="CG52" s="5">
        <v>8.1687075923822903</v>
      </c>
      <c r="CH52" s="3">
        <v>460600.81000001595</v>
      </c>
      <c r="CI52" s="5">
        <v>17.369364582548304</v>
      </c>
      <c r="CJ52" s="3">
        <v>1496915.7300000028</v>
      </c>
      <c r="CK52" s="5">
        <v>9.7593963437691702</v>
      </c>
      <c r="CL52" s="244">
        <v>4651076.0799991749</v>
      </c>
      <c r="CM52" s="39">
        <v>7.3086229340226074</v>
      </c>
      <c r="CN52" s="36">
        <v>1721670.8200000988</v>
      </c>
      <c r="CO52" s="39">
        <v>5.1394999820892053</v>
      </c>
      <c r="CP52" s="36">
        <v>6372746.8999992739</v>
      </c>
      <c r="CQ52" s="40">
        <v>6.5605761965052185</v>
      </c>
      <c r="CR52" s="116">
        <f t="shared" si="42"/>
        <v>5687390.9999991618</v>
      </c>
      <c r="CS52" s="117">
        <f t="shared" si="43"/>
        <v>2182271.6300001149</v>
      </c>
      <c r="CT52" s="118">
        <f t="shared" si="44"/>
        <v>7869662.6299992763</v>
      </c>
      <c r="CU52" s="32"/>
      <c r="CV52" s="38">
        <f t="shared" si="45"/>
        <v>4678571.1431846209</v>
      </c>
      <c r="CW52" s="39">
        <f t="shared" si="46"/>
        <v>6.5298667154015435</v>
      </c>
      <c r="CX52" s="36">
        <f t="shared" si="47"/>
        <v>3387273.3541471292</v>
      </c>
      <c r="CY52" s="39">
        <f t="shared" si="48"/>
        <v>16.48805651411681</v>
      </c>
      <c r="CZ52" s="36">
        <f t="shared" si="49"/>
        <v>8065844.4973317496</v>
      </c>
      <c r="DA52" s="40">
        <f t="shared" si="50"/>
        <v>8.7489066338640509</v>
      </c>
      <c r="DB52" s="38">
        <f t="shared" si="51"/>
        <v>19111014.198432647</v>
      </c>
      <c r="DC52" s="39">
        <f t="shared" si="52"/>
        <v>6.0457067868971865</v>
      </c>
      <c r="DD52" s="36">
        <f t="shared" si="53"/>
        <v>10022491.927969655</v>
      </c>
      <c r="DE52" s="39">
        <f t="shared" si="54"/>
        <v>5.4681002737569466</v>
      </c>
      <c r="DF52" s="36">
        <f t="shared" si="55"/>
        <v>29133506.126402304</v>
      </c>
      <c r="DG52" s="40">
        <f t="shared" si="56"/>
        <v>5.8337127646522964</v>
      </c>
      <c r="DH52" s="152"/>
      <c r="DI52" s="161" t="s">
        <v>43</v>
      </c>
      <c r="DJ52" s="38">
        <f t="shared" si="57"/>
        <v>8065844.4973317496</v>
      </c>
      <c r="DK52" s="36">
        <f t="shared" si="58"/>
        <v>29133506.126402304</v>
      </c>
      <c r="DL52" s="37">
        <f t="shared" si="59"/>
        <v>37199350.623734057</v>
      </c>
      <c r="DM52"/>
    </row>
    <row r="53" spans="1:119" s="19" customFormat="1" ht="15.75">
      <c r="A53" s="26">
        <v>41</v>
      </c>
      <c r="B53" s="26" t="s">
        <v>44</v>
      </c>
      <c r="C53" s="34"/>
      <c r="D53" s="38">
        <v>1086613.1100000001</v>
      </c>
      <c r="E53" s="39">
        <v>9.8458990413366934</v>
      </c>
      <c r="F53" s="36">
        <v>842183.82</v>
      </c>
      <c r="G53" s="39">
        <v>25.677118814598003</v>
      </c>
      <c r="H53" s="36">
        <v>1928796.9300000002</v>
      </c>
      <c r="I53" s="40">
        <v>13.472921605744583</v>
      </c>
      <c r="J53" s="244">
        <v>1567800.23</v>
      </c>
      <c r="K53" s="39">
        <v>4.3190326943950108</v>
      </c>
      <c r="L53" s="36">
        <v>3279875.58</v>
      </c>
      <c r="M53" s="39">
        <v>10.213385585501426</v>
      </c>
      <c r="N53" s="36">
        <v>4847675.8100000005</v>
      </c>
      <c r="O53" s="40">
        <v>7.0858675286822894</v>
      </c>
      <c r="P53" s="116">
        <f t="shared" si="27"/>
        <v>2654413.34</v>
      </c>
      <c r="Q53" s="117">
        <f t="shared" si="28"/>
        <v>4122059.4</v>
      </c>
      <c r="R53" s="118">
        <f t="shared" si="29"/>
        <v>6776472.7400000002</v>
      </c>
      <c r="S53" s="32"/>
      <c r="T53" s="38">
        <v>2022046.518089639</v>
      </c>
      <c r="U53" s="39">
        <v>9.7178267464274537</v>
      </c>
      <c r="V53" s="36">
        <v>1651279.2356096273</v>
      </c>
      <c r="W53" s="39">
        <v>26.701582025316569</v>
      </c>
      <c r="X53" s="36">
        <v>3673325.7536992664</v>
      </c>
      <c r="Y53" s="40">
        <v>13.609043315745028</v>
      </c>
      <c r="Z53" s="244">
        <v>5774079.5152509576</v>
      </c>
      <c r="AA53" s="39">
        <v>5.5173885312242792</v>
      </c>
      <c r="AB53" s="36">
        <v>5374696.1408446152</v>
      </c>
      <c r="AC53" s="39">
        <v>11.448067863392048</v>
      </c>
      <c r="AD53" s="36">
        <v>11148775.656095572</v>
      </c>
      <c r="AE53" s="40">
        <v>7.3540299932886759</v>
      </c>
      <c r="AF53" s="116">
        <f t="shared" si="30"/>
        <v>7796126.0333405966</v>
      </c>
      <c r="AG53" s="117">
        <f t="shared" si="31"/>
        <v>7025975.3764542425</v>
      </c>
      <c r="AH53" s="118">
        <f t="shared" si="32"/>
        <v>14822101.409794839</v>
      </c>
      <c r="AI53" s="32"/>
      <c r="AJ53" s="38">
        <v>440636.93034937733</v>
      </c>
      <c r="AK53" s="39">
        <v>7.4608352582014446</v>
      </c>
      <c r="AL53" s="36">
        <v>581113.30779153726</v>
      </c>
      <c r="AM53" s="39">
        <v>21.621211734625785</v>
      </c>
      <c r="AN53" s="36">
        <v>1021750.2381409146</v>
      </c>
      <c r="AO53" s="40">
        <v>11.889526491975687</v>
      </c>
      <c r="AP53" s="244">
        <v>660306.9645833791</v>
      </c>
      <c r="AQ53" s="39">
        <v>3.9137998938038328</v>
      </c>
      <c r="AR53" s="36">
        <v>1025505.6021596228</v>
      </c>
      <c r="AS53" s="39">
        <v>6.5865892647185724</v>
      </c>
      <c r="AT53" s="36">
        <v>1685812.5667430018</v>
      </c>
      <c r="AU53" s="40">
        <v>5.1965733534818037</v>
      </c>
      <c r="AV53" s="116">
        <f t="shared" si="33"/>
        <v>1100943.8949327564</v>
      </c>
      <c r="AW53" s="117">
        <f t="shared" si="34"/>
        <v>1606618.9099511602</v>
      </c>
      <c r="AX53" s="118">
        <f t="shared" si="35"/>
        <v>2707562.8048839169</v>
      </c>
      <c r="AY53" s="32"/>
      <c r="AZ53" s="3">
        <v>1848799.6643249011</v>
      </c>
      <c r="BA53" s="5">
        <v>16.705668835219448</v>
      </c>
      <c r="BB53" s="3">
        <v>1014141.1651311647</v>
      </c>
      <c r="BC53" s="5">
        <v>29.418419201437782</v>
      </c>
      <c r="BD53" s="3">
        <v>2862940.8294560658</v>
      </c>
      <c r="BE53" s="5">
        <v>19.725102516542872</v>
      </c>
      <c r="BF53" s="244">
        <v>3079776.7918091654</v>
      </c>
      <c r="BG53" s="39">
        <v>4.9358324000127656</v>
      </c>
      <c r="BH53" s="36">
        <v>3868452.3247881066</v>
      </c>
      <c r="BI53" s="39">
        <v>11.778477029747549</v>
      </c>
      <c r="BJ53" s="36">
        <v>6948229.1165972725</v>
      </c>
      <c r="BK53" s="40">
        <v>7.2955176429548523</v>
      </c>
      <c r="BL53" s="116">
        <f t="shared" si="36"/>
        <v>4928576.456134066</v>
      </c>
      <c r="BM53" s="117">
        <f t="shared" si="37"/>
        <v>4882593.4899192713</v>
      </c>
      <c r="BN53" s="118">
        <f t="shared" si="38"/>
        <v>9811169.9460533373</v>
      </c>
      <c r="BO53" s="32"/>
      <c r="BP53" s="38">
        <v>925601.85604375193</v>
      </c>
      <c r="BQ53" s="39">
        <v>9.1230950653355798</v>
      </c>
      <c r="BR53" s="36">
        <v>363202.06810026942</v>
      </c>
      <c r="BS53" s="39">
        <v>15.840292559652379</v>
      </c>
      <c r="BT53" s="36">
        <v>1288803.9241440212</v>
      </c>
      <c r="BU53" s="40">
        <v>10.361326227582053</v>
      </c>
      <c r="BV53" s="244">
        <v>1360839.7462753961</v>
      </c>
      <c r="BW53" s="39">
        <v>4.2195403733706538</v>
      </c>
      <c r="BX53" s="36">
        <v>1242385.4054645002</v>
      </c>
      <c r="BY53" s="39">
        <v>5.5671407819563203</v>
      </c>
      <c r="BZ53" s="36">
        <v>2603225.1517398963</v>
      </c>
      <c r="CA53" s="40">
        <v>4.7706687920052788</v>
      </c>
      <c r="CB53" s="116">
        <f t="shared" si="39"/>
        <v>2286441.6023191479</v>
      </c>
      <c r="CC53" s="117">
        <f t="shared" si="40"/>
        <v>1605587.4735647696</v>
      </c>
      <c r="CD53" s="118">
        <f t="shared" si="41"/>
        <v>3892029.0758839175</v>
      </c>
      <c r="CE53" s="32"/>
      <c r="CF53" s="3">
        <v>1999215.6499999436</v>
      </c>
      <c r="CG53" s="5">
        <v>15.758731003278657</v>
      </c>
      <c r="CH53" s="3">
        <v>907562.65999998502</v>
      </c>
      <c r="CI53" s="5">
        <v>34.224400784372314</v>
      </c>
      <c r="CJ53" s="3">
        <v>2906778.3099999288</v>
      </c>
      <c r="CK53" s="5">
        <v>18.951234890664672</v>
      </c>
      <c r="CL53" s="244">
        <v>4307780.9199999217</v>
      </c>
      <c r="CM53" s="39">
        <v>6.769174678102023</v>
      </c>
      <c r="CN53" s="36">
        <v>4487558.4099998837</v>
      </c>
      <c r="CO53" s="39">
        <v>13.396176609311031</v>
      </c>
      <c r="CP53" s="36">
        <v>8795339.3299998045</v>
      </c>
      <c r="CQ53" s="40">
        <v>9.0545717182945786</v>
      </c>
      <c r="CR53" s="116">
        <f t="shared" si="42"/>
        <v>6306996.5699998653</v>
      </c>
      <c r="CS53" s="117">
        <f t="shared" si="43"/>
        <v>5395121.069999869</v>
      </c>
      <c r="CT53" s="118">
        <f t="shared" si="44"/>
        <v>11702117.639999734</v>
      </c>
      <c r="CU53" s="32"/>
      <c r="CV53" s="38">
        <f t="shared" si="45"/>
        <v>8322913.7288076142</v>
      </c>
      <c r="CW53" s="39">
        <f t="shared" si="46"/>
        <v>11.616263955303667</v>
      </c>
      <c r="CX53" s="36">
        <f t="shared" si="47"/>
        <v>5359482.2566325832</v>
      </c>
      <c r="CY53" s="39">
        <f t="shared" si="48"/>
        <v>26.088076483574525</v>
      </c>
      <c r="CZ53" s="36">
        <f t="shared" si="49"/>
        <v>13682395.985440198</v>
      </c>
      <c r="DA53" s="40">
        <f t="shared" si="50"/>
        <v>14.84110002911318</v>
      </c>
      <c r="DB53" s="38">
        <f t="shared" si="51"/>
        <v>16750584.167918818</v>
      </c>
      <c r="DC53" s="39">
        <f t="shared" si="52"/>
        <v>5.2989924729784752</v>
      </c>
      <c r="DD53" s="36">
        <f t="shared" si="53"/>
        <v>19278473.463256728</v>
      </c>
      <c r="DE53" s="39">
        <f t="shared" si="54"/>
        <v>10.518005579816448</v>
      </c>
      <c r="DF53" s="36">
        <f t="shared" si="55"/>
        <v>36029057.631175548</v>
      </c>
      <c r="DG53" s="40">
        <f t="shared" si="56"/>
        <v>7.2144826128875392</v>
      </c>
      <c r="DH53" s="152"/>
      <c r="DI53" s="161" t="s">
        <v>44</v>
      </c>
      <c r="DJ53" s="38">
        <f t="shared" si="57"/>
        <v>13682395.985440198</v>
      </c>
      <c r="DK53" s="36">
        <f t="shared" si="58"/>
        <v>36029057.631175548</v>
      </c>
      <c r="DL53" s="37">
        <f t="shared" si="59"/>
        <v>49711453.616615742</v>
      </c>
      <c r="DM53"/>
    </row>
    <row r="54" spans="1:119" s="19" customFormat="1" ht="15.75">
      <c r="A54" s="26">
        <v>42</v>
      </c>
      <c r="B54" s="26" t="s">
        <v>45</v>
      </c>
      <c r="C54" s="34"/>
      <c r="D54" s="38">
        <v>5953268.0300000012</v>
      </c>
      <c r="E54" s="39">
        <v>53.94309662746236</v>
      </c>
      <c r="F54" s="36">
        <v>3713665.0299999993</v>
      </c>
      <c r="G54" s="39">
        <v>113.22494679715842</v>
      </c>
      <c r="H54" s="36">
        <v>9666933.0600000005</v>
      </c>
      <c r="I54" s="40">
        <v>67.524905945054869</v>
      </c>
      <c r="J54" s="244">
        <v>14172134.330000002</v>
      </c>
      <c r="K54" s="39">
        <v>39.04190747607425</v>
      </c>
      <c r="L54" s="36">
        <v>14069417.300000001</v>
      </c>
      <c r="M54" s="39">
        <v>43.811535024211004</v>
      </c>
      <c r="N54" s="36">
        <v>28241551.630000003</v>
      </c>
      <c r="O54" s="40">
        <v>41.28079135197396</v>
      </c>
      <c r="P54" s="116">
        <f t="shared" si="27"/>
        <v>20125402.360000003</v>
      </c>
      <c r="Q54" s="117">
        <f t="shared" si="28"/>
        <v>17783082.329999998</v>
      </c>
      <c r="R54" s="118">
        <f t="shared" si="29"/>
        <v>37908484.689999998</v>
      </c>
      <c r="S54" s="32"/>
      <c r="T54" s="38">
        <v>8351624.5878561866</v>
      </c>
      <c r="U54" s="39">
        <v>40.137375708184443</v>
      </c>
      <c r="V54" s="36">
        <v>5618915.6066456623</v>
      </c>
      <c r="W54" s="39">
        <v>90.859215527403094</v>
      </c>
      <c r="X54" s="36">
        <v>13970540.194501849</v>
      </c>
      <c r="Y54" s="40">
        <v>51.758460697329738</v>
      </c>
      <c r="Z54" s="244">
        <v>33027552.15864031</v>
      </c>
      <c r="AA54" s="39">
        <v>31.559287850675485</v>
      </c>
      <c r="AB54" s="36">
        <v>17259991.299470231</v>
      </c>
      <c r="AC54" s="39">
        <v>36.76366933868011</v>
      </c>
      <c r="AD54" s="36">
        <v>50287543.458110541</v>
      </c>
      <c r="AE54" s="40">
        <v>33.171005883283371</v>
      </c>
      <c r="AF54" s="116">
        <f t="shared" si="30"/>
        <v>41379176.746496499</v>
      </c>
      <c r="AG54" s="117">
        <f t="shared" si="31"/>
        <v>22878906.906115893</v>
      </c>
      <c r="AH54" s="118">
        <f t="shared" si="32"/>
        <v>64258083.652612388</v>
      </c>
      <c r="AI54" s="32"/>
      <c r="AJ54" s="38">
        <v>1964889.1646090434</v>
      </c>
      <c r="AK54" s="39">
        <v>33.269372919218476</v>
      </c>
      <c r="AL54" s="36">
        <v>1922439.2050561346</v>
      </c>
      <c r="AM54" s="39">
        <v>71.527298621726189</v>
      </c>
      <c r="AN54" s="36">
        <v>3887328.369665178</v>
      </c>
      <c r="AO54" s="40">
        <v>45.234629666676497</v>
      </c>
      <c r="AP54" s="244">
        <v>4483328.0546181593</v>
      </c>
      <c r="AQ54" s="39">
        <v>26.573775236678724</v>
      </c>
      <c r="AR54" s="36">
        <v>3439301.9695493584</v>
      </c>
      <c r="AS54" s="39">
        <v>22.089854392851187</v>
      </c>
      <c r="AT54" s="36">
        <v>7922630.0241675172</v>
      </c>
      <c r="AU54" s="40">
        <v>24.421770774093517</v>
      </c>
      <c r="AV54" s="116">
        <f t="shared" si="33"/>
        <v>6448217.2192272022</v>
      </c>
      <c r="AW54" s="117">
        <f t="shared" si="34"/>
        <v>5361741.1746054925</v>
      </c>
      <c r="AX54" s="118">
        <f t="shared" si="35"/>
        <v>11809958.393832695</v>
      </c>
      <c r="AY54" s="32"/>
      <c r="AZ54" s="3">
        <v>6476710.721442583</v>
      </c>
      <c r="BA54" s="5">
        <v>58.523260546698559</v>
      </c>
      <c r="BB54" s="3">
        <v>3049679.2958614663</v>
      </c>
      <c r="BC54" s="5">
        <v>88.465735383095947</v>
      </c>
      <c r="BD54" s="3">
        <v>9526390.0173040498</v>
      </c>
      <c r="BE54" s="5">
        <v>65.634964498932419</v>
      </c>
      <c r="BF54" s="244">
        <v>19220563.564813253</v>
      </c>
      <c r="BG54" s="39">
        <v>30.804011719946939</v>
      </c>
      <c r="BH54" s="36">
        <v>10999530.67103727</v>
      </c>
      <c r="BI54" s="39">
        <v>33.490840385091893</v>
      </c>
      <c r="BJ54" s="36">
        <v>30220094.23585052</v>
      </c>
      <c r="BK54" s="40">
        <v>31.730564287634799</v>
      </c>
      <c r="BL54" s="116">
        <f t="shared" si="36"/>
        <v>25697274.286255836</v>
      </c>
      <c r="BM54" s="117">
        <f t="shared" si="37"/>
        <v>14049209.966898736</v>
      </c>
      <c r="BN54" s="118">
        <f t="shared" si="38"/>
        <v>39746484.253154576</v>
      </c>
      <c r="BO54" s="32"/>
      <c r="BP54" s="38">
        <v>3834485.7067492786</v>
      </c>
      <c r="BQ54" s="39">
        <v>37.79419563706081</v>
      </c>
      <c r="BR54" s="36">
        <v>1531026.3434960311</v>
      </c>
      <c r="BS54" s="39">
        <v>66.772486523443291</v>
      </c>
      <c r="BT54" s="36">
        <v>5365512.0502453092</v>
      </c>
      <c r="BU54" s="40">
        <v>43.135980337379685</v>
      </c>
      <c r="BV54" s="244">
        <v>7679661.4288782813</v>
      </c>
      <c r="BW54" s="39">
        <v>23.812239127832964</v>
      </c>
      <c r="BX54" s="36">
        <v>5927657.3521164767</v>
      </c>
      <c r="BY54" s="39">
        <v>26.561888799790633</v>
      </c>
      <c r="BZ54" s="36">
        <v>13607318.780994758</v>
      </c>
      <c r="CA54" s="40">
        <v>24.936763924538614</v>
      </c>
      <c r="CB54" s="116">
        <f t="shared" si="39"/>
        <v>11514147.13562756</v>
      </c>
      <c r="CC54" s="117">
        <f t="shared" si="40"/>
        <v>7458683.6956125079</v>
      </c>
      <c r="CD54" s="118">
        <f t="shared" si="41"/>
        <v>18972830.831240069</v>
      </c>
      <c r="CE54" s="32"/>
      <c r="CF54" s="3">
        <v>7660149.5199996196</v>
      </c>
      <c r="CG54" s="5">
        <v>60.380797704625579</v>
      </c>
      <c r="CH54" s="3">
        <v>3075899.5399998687</v>
      </c>
      <c r="CI54" s="5">
        <v>115.99289312919031</v>
      </c>
      <c r="CJ54" s="3">
        <v>10736049.059999488</v>
      </c>
      <c r="CK54" s="5">
        <v>69.995495299314712</v>
      </c>
      <c r="CL54" s="244">
        <v>14739146.209997799</v>
      </c>
      <c r="CM54" s="39">
        <v>23.160847116979738</v>
      </c>
      <c r="CN54" s="36">
        <v>7813652.2900009351</v>
      </c>
      <c r="CO54" s="39">
        <v>23.325170722536136</v>
      </c>
      <c r="CP54" s="36">
        <v>22552798.499998733</v>
      </c>
      <c r="CQ54" s="40">
        <v>23.21751598258</v>
      </c>
      <c r="CR54" s="116">
        <f t="shared" si="42"/>
        <v>22399295.729997419</v>
      </c>
      <c r="CS54" s="117">
        <f t="shared" si="43"/>
        <v>10889551.830000803</v>
      </c>
      <c r="CT54" s="118">
        <f t="shared" si="44"/>
        <v>33288847.559998222</v>
      </c>
      <c r="CU54" s="32"/>
      <c r="CV54" s="38">
        <f t="shared" si="45"/>
        <v>34241127.730656713</v>
      </c>
      <c r="CW54" s="39">
        <f t="shared" si="46"/>
        <v>47.790231979679653</v>
      </c>
      <c r="CX54" s="36">
        <f t="shared" si="47"/>
        <v>18911625.021059163</v>
      </c>
      <c r="CY54" s="39">
        <f t="shared" si="48"/>
        <v>92.05514569387924</v>
      </c>
      <c r="CZ54" s="36">
        <f t="shared" si="49"/>
        <v>53152752.751715876</v>
      </c>
      <c r="DA54" s="40">
        <f t="shared" si="50"/>
        <v>57.654033785483733</v>
      </c>
      <c r="DB54" s="38">
        <f t="shared" si="51"/>
        <v>93322385.746947795</v>
      </c>
      <c r="DC54" s="39">
        <f t="shared" si="52"/>
        <v>29.522231265258089</v>
      </c>
      <c r="DD54" s="36">
        <f t="shared" si="53"/>
        <v>59509550.882174276</v>
      </c>
      <c r="DE54" s="39">
        <f t="shared" si="54"/>
        <v>32.467393718908198</v>
      </c>
      <c r="DF54" s="36">
        <f t="shared" si="55"/>
        <v>152831936.62912208</v>
      </c>
      <c r="DG54" s="40">
        <f t="shared" si="56"/>
        <v>30.603169274976008</v>
      </c>
      <c r="DH54" s="152"/>
      <c r="DI54" s="161" t="s">
        <v>45</v>
      </c>
      <c r="DJ54" s="38">
        <f t="shared" si="57"/>
        <v>53152752.751715876</v>
      </c>
      <c r="DK54" s="36">
        <f t="shared" si="58"/>
        <v>152831936.62912208</v>
      </c>
      <c r="DL54" s="37">
        <f t="shared" si="59"/>
        <v>205984689.38083795</v>
      </c>
      <c r="DM54"/>
    </row>
    <row r="55" spans="1:119" s="19" customFormat="1" ht="15.75">
      <c r="A55" s="26">
        <v>43</v>
      </c>
      <c r="B55" s="26" t="s">
        <v>179</v>
      </c>
      <c r="C55" s="34"/>
      <c r="D55" s="38">
        <v>6425432.7400000002</v>
      </c>
      <c r="E55" s="39">
        <v>58.221423497218247</v>
      </c>
      <c r="F55" s="36">
        <v>80973.61</v>
      </c>
      <c r="G55" s="39">
        <v>2.4687828897222475</v>
      </c>
      <c r="H55" s="36">
        <v>6506406.3500000006</v>
      </c>
      <c r="I55" s="40">
        <v>45.448176179266703</v>
      </c>
      <c r="J55" s="244">
        <v>1161031.24</v>
      </c>
      <c r="K55" s="39">
        <v>3.1984507903624815</v>
      </c>
      <c r="L55" s="36">
        <v>1335.5</v>
      </c>
      <c r="M55" s="39">
        <v>4.1586871564918181E-3</v>
      </c>
      <c r="N55" s="36">
        <v>1162366.74</v>
      </c>
      <c r="O55" s="40">
        <v>1.6990362107952692</v>
      </c>
      <c r="P55" s="116">
        <f t="shared" si="27"/>
        <v>7586463.9800000004</v>
      </c>
      <c r="Q55" s="117">
        <f t="shared" si="28"/>
        <v>82309.11</v>
      </c>
      <c r="R55" s="118">
        <f t="shared" si="29"/>
        <v>7668773.0900000008</v>
      </c>
      <c r="S55" s="32"/>
      <c r="T55" s="38">
        <v>35079627.942128643</v>
      </c>
      <c r="U55" s="39">
        <v>168.59045705477155</v>
      </c>
      <c r="V55" s="36">
        <v>278491.27167729323</v>
      </c>
      <c r="W55" s="39">
        <v>4.5032707816256465</v>
      </c>
      <c r="X55" s="36">
        <v>35358119.213805936</v>
      </c>
      <c r="Y55" s="40">
        <v>130.99578099202697</v>
      </c>
      <c r="Z55" s="244">
        <v>3615689.5483428766</v>
      </c>
      <c r="AA55" s="39">
        <v>3.4549513898800952</v>
      </c>
      <c r="AB55" s="36">
        <v>4549.0937132651961</v>
      </c>
      <c r="AC55" s="39">
        <v>9.6895400561576965E-3</v>
      </c>
      <c r="AD55" s="36">
        <v>3620238.642056142</v>
      </c>
      <c r="AE55" s="40">
        <v>2.3880060356212542</v>
      </c>
      <c r="AF55" s="116">
        <f t="shared" si="30"/>
        <v>38695317.49047152</v>
      </c>
      <c r="AG55" s="117">
        <f t="shared" si="31"/>
        <v>283040.36539055844</v>
      </c>
      <c r="AH55" s="118">
        <f t="shared" si="32"/>
        <v>38978357.855862081</v>
      </c>
      <c r="AI55" s="32"/>
      <c r="AJ55" s="38">
        <v>739449.63549328828</v>
      </c>
      <c r="AK55" s="39">
        <v>12.520312148548735</v>
      </c>
      <c r="AL55" s="36">
        <v>3087.2194412463818</v>
      </c>
      <c r="AM55" s="39">
        <v>0.11486473346156126</v>
      </c>
      <c r="AN55" s="36">
        <v>0</v>
      </c>
      <c r="AO55" s="40">
        <v>0</v>
      </c>
      <c r="AP55" s="244">
        <v>174942.4349953917</v>
      </c>
      <c r="AQ55" s="39">
        <v>1.0369263391591714</v>
      </c>
      <c r="AR55" s="36">
        <v>579.6728156269769</v>
      </c>
      <c r="AS55" s="39">
        <v>3.723106667011207E-3</v>
      </c>
      <c r="AT55" s="36">
        <v>0</v>
      </c>
      <c r="AU55" s="40">
        <v>0</v>
      </c>
      <c r="AV55" s="116">
        <f t="shared" si="33"/>
        <v>914392.07048867992</v>
      </c>
      <c r="AW55" s="117">
        <f t="shared" si="34"/>
        <v>3666.8922568733587</v>
      </c>
      <c r="AX55" s="118">
        <f t="shared" si="35"/>
        <v>918058.96274555323</v>
      </c>
      <c r="AY55" s="32"/>
      <c r="AZ55" s="3">
        <v>12054381.228301356</v>
      </c>
      <c r="BA55" s="5">
        <v>108.92283501523784</v>
      </c>
      <c r="BB55" s="3">
        <v>159735.83361477699</v>
      </c>
      <c r="BC55" s="5">
        <v>4.6336504979194437</v>
      </c>
      <c r="BD55" s="3">
        <v>12214117.061916133</v>
      </c>
      <c r="BE55" s="5">
        <v>84.152878297916061</v>
      </c>
      <c r="BF55" s="244">
        <v>1208131.2789517834</v>
      </c>
      <c r="BG55" s="39">
        <v>1.936222626905415</v>
      </c>
      <c r="BH55" s="36">
        <v>5039.6374390049623</v>
      </c>
      <c r="BI55" s="39">
        <v>1.5344444969171773E-2</v>
      </c>
      <c r="BJ55" s="36">
        <v>1213170.9163907885</v>
      </c>
      <c r="BK55" s="40">
        <v>1.2738079985455524</v>
      </c>
      <c r="BL55" s="116">
        <f t="shared" si="36"/>
        <v>13262512.507253138</v>
      </c>
      <c r="BM55" s="117">
        <f t="shared" si="37"/>
        <v>164775.47105378195</v>
      </c>
      <c r="BN55" s="118">
        <f t="shared" si="38"/>
        <v>13427287.978306921</v>
      </c>
      <c r="BO55" s="32"/>
      <c r="BP55" s="38">
        <v>3060794.0648768614</v>
      </c>
      <c r="BQ55" s="39">
        <v>30.168387246585858</v>
      </c>
      <c r="BR55" s="36">
        <v>158008.02767238277</v>
      </c>
      <c r="BS55" s="39">
        <v>6.8911870414053285</v>
      </c>
      <c r="BT55" s="36">
        <v>3218802.0925492439</v>
      </c>
      <c r="BU55" s="40">
        <v>25.877527153773286</v>
      </c>
      <c r="BV55" s="244">
        <v>294532.79593917169</v>
      </c>
      <c r="BW55" s="39">
        <v>0.91325450123615681</v>
      </c>
      <c r="BX55" s="36">
        <v>-192.29641411257944</v>
      </c>
      <c r="BY55" s="39">
        <v>-8.6168205495769671E-4</v>
      </c>
      <c r="BZ55" s="36">
        <v>294340.49952505913</v>
      </c>
      <c r="CA55" s="40">
        <v>0.53940821613871148</v>
      </c>
      <c r="CB55" s="116">
        <f t="shared" si="39"/>
        <v>3355326.8608160331</v>
      </c>
      <c r="CC55" s="117">
        <f t="shared" si="40"/>
        <v>157815.73125827019</v>
      </c>
      <c r="CD55" s="118">
        <f t="shared" si="41"/>
        <v>3513142.5920743034</v>
      </c>
      <c r="CE55" s="32"/>
      <c r="CF55" s="3">
        <v>4032186.4900000039</v>
      </c>
      <c r="CG55" s="5">
        <v>31.783535833648664</v>
      </c>
      <c r="CH55" s="3">
        <v>2558.3599999999992</v>
      </c>
      <c r="CI55" s="5">
        <v>9.6476355682932322E-2</v>
      </c>
      <c r="CJ55" s="3">
        <v>4034744.8500000038</v>
      </c>
      <c r="CK55" s="5">
        <v>26.305204326452934</v>
      </c>
      <c r="CL55" s="244">
        <v>1131552.7200000067</v>
      </c>
      <c r="CM55" s="39">
        <v>1.7781029633144978</v>
      </c>
      <c r="CN55" s="36">
        <v>10788.23</v>
      </c>
      <c r="CO55" s="39">
        <v>3.220482524747155E-2</v>
      </c>
      <c r="CP55" s="36">
        <v>1142340.9500000067</v>
      </c>
      <c r="CQ55" s="40">
        <v>1.1760101197278141</v>
      </c>
      <c r="CR55" s="116">
        <f t="shared" si="42"/>
        <v>5163739.2100000102</v>
      </c>
      <c r="CS55" s="117">
        <f t="shared" si="43"/>
        <v>13346.589999999998</v>
      </c>
      <c r="CT55" s="118">
        <f t="shared" si="44"/>
        <v>5177085.8000000101</v>
      </c>
      <c r="CU55" s="32"/>
      <c r="CV55" s="38">
        <f t="shared" si="45"/>
        <v>61391872.100800149</v>
      </c>
      <c r="CW55" s="39">
        <f t="shared" si="46"/>
        <v>85.684438679782701</v>
      </c>
      <c r="CX55" s="36">
        <f t="shared" si="47"/>
        <v>682854.32240569929</v>
      </c>
      <c r="CY55" s="39">
        <f t="shared" si="48"/>
        <v>3.323894909440801</v>
      </c>
      <c r="CZ55" s="36">
        <f t="shared" si="49"/>
        <v>62074726.423205845</v>
      </c>
      <c r="DA55" s="40">
        <f t="shared" si="50"/>
        <v>67.331571539587614</v>
      </c>
      <c r="DB55" s="38">
        <f t="shared" si="51"/>
        <v>7585880.0182292294</v>
      </c>
      <c r="DC55" s="39">
        <f t="shared" si="52"/>
        <v>2.3997683134240719</v>
      </c>
      <c r="DD55" s="36">
        <f t="shared" si="53"/>
        <v>22099.837553784557</v>
      </c>
      <c r="DE55" s="39">
        <f t="shared" si="54"/>
        <v>1.2057293599867618E-2</v>
      </c>
      <c r="DF55" s="36">
        <f t="shared" si="55"/>
        <v>7607979.8557830136</v>
      </c>
      <c r="DG55" s="40">
        <f t="shared" si="56"/>
        <v>1.5234269780415108</v>
      </c>
      <c r="DH55" s="152"/>
      <c r="DI55" s="161" t="s">
        <v>179</v>
      </c>
      <c r="DJ55" s="38">
        <f t="shared" si="57"/>
        <v>62074726.423205845</v>
      </c>
      <c r="DK55" s="36">
        <f t="shared" si="58"/>
        <v>7607979.8557830136</v>
      </c>
      <c r="DL55" s="37">
        <f t="shared" si="59"/>
        <v>69682706.278988853</v>
      </c>
      <c r="DM55"/>
    </row>
    <row r="56" spans="1:119" s="19" customFormat="1" ht="15.75">
      <c r="A56" s="26">
        <v>44</v>
      </c>
      <c r="B56" s="26" t="s">
        <v>46</v>
      </c>
      <c r="C56" s="34"/>
      <c r="D56" s="38">
        <v>6046539.6399999997</v>
      </c>
      <c r="E56" s="39">
        <v>54.788239067795068</v>
      </c>
      <c r="F56" s="36">
        <v>2760357.66</v>
      </c>
      <c r="G56" s="39">
        <v>84.159811579621334</v>
      </c>
      <c r="H56" s="36">
        <v>8806897.3000000007</v>
      </c>
      <c r="I56" s="40">
        <v>61.517433518905293</v>
      </c>
      <c r="J56" s="244">
        <v>12405223.949999999</v>
      </c>
      <c r="K56" s="39">
        <v>34.174358949636087</v>
      </c>
      <c r="L56" s="36">
        <v>11156281.030000001</v>
      </c>
      <c r="M56" s="39">
        <v>34.74015921652888</v>
      </c>
      <c r="N56" s="36">
        <v>23561504.98</v>
      </c>
      <c r="O56" s="40">
        <v>34.439948051036858</v>
      </c>
      <c r="P56" s="116">
        <f t="shared" si="27"/>
        <v>18451763.59</v>
      </c>
      <c r="Q56" s="117">
        <f t="shared" si="28"/>
        <v>13916638.690000001</v>
      </c>
      <c r="R56" s="118">
        <f t="shared" si="29"/>
        <v>32368402.280000001</v>
      </c>
      <c r="S56" s="32"/>
      <c r="T56" s="38">
        <v>16158442.883973226</v>
      </c>
      <c r="U56" s="39">
        <v>77.656447086512742</v>
      </c>
      <c r="V56" s="36">
        <v>4358931.2640511729</v>
      </c>
      <c r="W56" s="39">
        <v>70.484965946301429</v>
      </c>
      <c r="X56" s="36">
        <v>20517374.148024399</v>
      </c>
      <c r="Y56" s="40">
        <v>76.013360161324542</v>
      </c>
      <c r="Z56" s="244">
        <v>21417823.789381966</v>
      </c>
      <c r="AA56" s="39">
        <v>20.465678560054013</v>
      </c>
      <c r="AB56" s="36">
        <v>5988889.1048942842</v>
      </c>
      <c r="AC56" s="39">
        <v>12.756294886725421</v>
      </c>
      <c r="AD56" s="36">
        <v>27406712.89427625</v>
      </c>
      <c r="AE56" s="40">
        <v>18.078199334091188</v>
      </c>
      <c r="AF56" s="116">
        <f t="shared" si="30"/>
        <v>37576266.673355192</v>
      </c>
      <c r="AG56" s="117">
        <f t="shared" si="31"/>
        <v>10347820.368945457</v>
      </c>
      <c r="AH56" s="118">
        <f t="shared" si="32"/>
        <v>47924087.042300649</v>
      </c>
      <c r="AI56" s="32"/>
      <c r="AJ56" s="38">
        <v>1516562.9381999474</v>
      </c>
      <c r="AK56" s="39">
        <v>25.678343010496906</v>
      </c>
      <c r="AL56" s="36">
        <v>1443770.1756780664</v>
      </c>
      <c r="AM56" s="39">
        <v>53.717683360422164</v>
      </c>
      <c r="AN56" s="36">
        <v>2960333.1138780136</v>
      </c>
      <c r="AO56" s="40">
        <v>34.447713020910825</v>
      </c>
      <c r="AP56" s="244">
        <v>2367041.3507372467</v>
      </c>
      <c r="AQ56" s="39">
        <v>14.030029492404218</v>
      </c>
      <c r="AR56" s="36">
        <v>2822010.6855414943</v>
      </c>
      <c r="AS56" s="39">
        <v>18.125132858528762</v>
      </c>
      <c r="AT56" s="36">
        <v>5189052.0362787414</v>
      </c>
      <c r="AU56" s="40">
        <v>15.995425632431768</v>
      </c>
      <c r="AV56" s="116">
        <f t="shared" si="33"/>
        <v>3883604.2889371943</v>
      </c>
      <c r="AW56" s="117">
        <f t="shared" si="34"/>
        <v>4265780.8612195607</v>
      </c>
      <c r="AX56" s="118">
        <f t="shared" si="35"/>
        <v>8149385.150156755</v>
      </c>
      <c r="AY56" s="32"/>
      <c r="AZ56" s="3">
        <v>10284637.634678556</v>
      </c>
      <c r="BA56" s="5">
        <v>92.931513203142302</v>
      </c>
      <c r="BB56" s="3">
        <v>3824959.9023389434</v>
      </c>
      <c r="BC56" s="5">
        <v>110.95523750004187</v>
      </c>
      <c r="BD56" s="3">
        <v>14109597.537017498</v>
      </c>
      <c r="BE56" s="5">
        <v>97.212368143042667</v>
      </c>
      <c r="BF56" s="244">
        <v>12155126.065261615</v>
      </c>
      <c r="BG56" s="39">
        <v>19.480523789490107</v>
      </c>
      <c r="BH56" s="36">
        <v>6883528.3928240612</v>
      </c>
      <c r="BI56" s="39">
        <v>20.958635198621522</v>
      </c>
      <c r="BJ56" s="36">
        <v>19038654.458085679</v>
      </c>
      <c r="BK56" s="40">
        <v>19.990250345271644</v>
      </c>
      <c r="BL56" s="116">
        <f t="shared" si="36"/>
        <v>22439763.699940171</v>
      </c>
      <c r="BM56" s="117">
        <f t="shared" si="37"/>
        <v>10708488.295163006</v>
      </c>
      <c r="BN56" s="118">
        <f t="shared" si="38"/>
        <v>33148251.995103177</v>
      </c>
      <c r="BO56" s="32"/>
      <c r="BP56" s="38">
        <v>4016746.1442989632</v>
      </c>
      <c r="BQ56" s="39">
        <v>39.590626021851257</v>
      </c>
      <c r="BR56" s="36">
        <v>1021461.7599200541</v>
      </c>
      <c r="BS56" s="39">
        <v>44.54890138776458</v>
      </c>
      <c r="BT56" s="36">
        <v>5038207.9042190174</v>
      </c>
      <c r="BU56" s="40">
        <v>40.504621936705234</v>
      </c>
      <c r="BV56" s="244">
        <v>8689328.5101766624</v>
      </c>
      <c r="BW56" s="39">
        <v>26.94290240017073</v>
      </c>
      <c r="BX56" s="36">
        <v>2571460.5798115293</v>
      </c>
      <c r="BY56" s="39">
        <v>11.522739240251695</v>
      </c>
      <c r="BZ56" s="36">
        <v>11260789.089988191</v>
      </c>
      <c r="CA56" s="40">
        <v>20.636515074024537</v>
      </c>
      <c r="CB56" s="116">
        <f t="shared" si="39"/>
        <v>12706074.654475626</v>
      </c>
      <c r="CC56" s="117">
        <f t="shared" si="40"/>
        <v>3592922.3397315834</v>
      </c>
      <c r="CD56" s="118">
        <f t="shared" si="41"/>
        <v>16298996.994207209</v>
      </c>
      <c r="CE56" s="32"/>
      <c r="CF56" s="3">
        <v>5035428.6000000499</v>
      </c>
      <c r="CG56" s="5">
        <v>39.691548429815001</v>
      </c>
      <c r="CH56" s="3">
        <v>1118477.2300000084</v>
      </c>
      <c r="CI56" s="5">
        <v>42.178038690700973</v>
      </c>
      <c r="CJ56" s="3">
        <v>6153905.8300000578</v>
      </c>
      <c r="CK56" s="5">
        <v>40.121434262169338</v>
      </c>
      <c r="CL56" s="244">
        <v>7083575.8600000618</v>
      </c>
      <c r="CM56" s="39">
        <v>11.131012285074156</v>
      </c>
      <c r="CN56" s="36">
        <v>3115995.6000000825</v>
      </c>
      <c r="CO56" s="39">
        <v>9.3018126022427143</v>
      </c>
      <c r="CP56" s="36">
        <v>10199571.460000144</v>
      </c>
      <c r="CQ56" s="40">
        <v>10.500191955691594</v>
      </c>
      <c r="CR56" s="116">
        <f t="shared" si="42"/>
        <v>12119004.460000113</v>
      </c>
      <c r="CS56" s="117">
        <f t="shared" si="43"/>
        <v>4234472.8300000913</v>
      </c>
      <c r="CT56" s="118">
        <f t="shared" si="44"/>
        <v>16353477.290000204</v>
      </c>
      <c r="CU56" s="32"/>
      <c r="CV56" s="38">
        <f t="shared" si="45"/>
        <v>43058357.841150746</v>
      </c>
      <c r="CW56" s="39">
        <f t="shared" si="46"/>
        <v>60.096411720992876</v>
      </c>
      <c r="CX56" s="36">
        <f t="shared" si="47"/>
        <v>14527957.991988245</v>
      </c>
      <c r="CY56" s="39">
        <f t="shared" si="48"/>
        <v>70.716994869441123</v>
      </c>
      <c r="CZ56" s="36">
        <f t="shared" si="49"/>
        <v>57586315.833138987</v>
      </c>
      <c r="DA56" s="40">
        <f t="shared" si="50"/>
        <v>62.463056506855203</v>
      </c>
      <c r="DB56" s="38">
        <f t="shared" si="51"/>
        <v>64118119.525557548</v>
      </c>
      <c r="DC56" s="39">
        <f t="shared" si="52"/>
        <v>20.283557238450474</v>
      </c>
      <c r="DD56" s="36">
        <f t="shared" si="53"/>
        <v>32538165.393071454</v>
      </c>
      <c r="DE56" s="39">
        <f t="shared" si="54"/>
        <v>17.752266838637009</v>
      </c>
      <c r="DF56" s="36">
        <f t="shared" si="55"/>
        <v>96656284.918629006</v>
      </c>
      <c r="DG56" s="40">
        <f t="shared" si="56"/>
        <v>19.354519180328637</v>
      </c>
      <c r="DH56" s="152"/>
      <c r="DI56" s="161" t="s">
        <v>46</v>
      </c>
      <c r="DJ56" s="38">
        <f t="shared" si="57"/>
        <v>57586315.833138987</v>
      </c>
      <c r="DK56" s="36">
        <f t="shared" si="58"/>
        <v>96656284.918629006</v>
      </c>
      <c r="DL56" s="37">
        <f t="shared" si="59"/>
        <v>154242600.75176799</v>
      </c>
      <c r="DM56"/>
    </row>
    <row r="57" spans="1:119" s="19" customFormat="1" ht="15.75">
      <c r="A57" s="26">
        <v>45</v>
      </c>
      <c r="B57" s="26" t="s">
        <v>57</v>
      </c>
      <c r="C57" s="34"/>
      <c r="D57" s="38">
        <v>324641.90999999997</v>
      </c>
      <c r="E57" s="39">
        <v>2.9416095213932327</v>
      </c>
      <c r="F57" s="36">
        <v>184126.92</v>
      </c>
      <c r="G57" s="39">
        <v>5.6137967620964062</v>
      </c>
      <c r="H57" s="36">
        <v>508768.82999999996</v>
      </c>
      <c r="I57" s="40">
        <v>3.5538228288430505</v>
      </c>
      <c r="J57" s="244">
        <v>239741.14</v>
      </c>
      <c r="K57" s="39">
        <v>0.66044755067521033</v>
      </c>
      <c r="L57" s="36">
        <v>463898.91000000003</v>
      </c>
      <c r="M57" s="39">
        <v>1.4445604185155776</v>
      </c>
      <c r="N57" s="36">
        <v>703640.05</v>
      </c>
      <c r="O57" s="40">
        <v>1.0285135346489644</v>
      </c>
      <c r="P57" s="116">
        <f t="shared" si="27"/>
        <v>564383.05000000005</v>
      </c>
      <c r="Q57" s="117">
        <f t="shared" si="28"/>
        <v>648025.83000000007</v>
      </c>
      <c r="R57" s="118">
        <f t="shared" si="29"/>
        <v>1212408.8800000001</v>
      </c>
      <c r="S57" s="32"/>
      <c r="T57" s="38">
        <v>530456.6466033766</v>
      </c>
      <c r="U57" s="39">
        <v>2.549340849513527</v>
      </c>
      <c r="V57" s="36">
        <v>313989.93542612868</v>
      </c>
      <c r="W57" s="39">
        <v>5.0772927044100884</v>
      </c>
      <c r="X57" s="36">
        <v>844446.58202950528</v>
      </c>
      <c r="Y57" s="40">
        <v>3.1285300796149396</v>
      </c>
      <c r="Z57" s="244">
        <v>699243.97988000419</v>
      </c>
      <c r="AA57" s="39">
        <v>0.66815857054401451</v>
      </c>
      <c r="AB57" s="36">
        <v>529971.33849165938</v>
      </c>
      <c r="AC57" s="39">
        <v>1.128835508038935</v>
      </c>
      <c r="AD57" s="36">
        <v>1229215.3183716636</v>
      </c>
      <c r="AE57" s="40">
        <v>0.81082323282491298</v>
      </c>
      <c r="AF57" s="116">
        <f t="shared" si="30"/>
        <v>1229700.6264833808</v>
      </c>
      <c r="AG57" s="117">
        <f t="shared" si="31"/>
        <v>843961.27391778806</v>
      </c>
      <c r="AH57" s="118">
        <f t="shared" si="32"/>
        <v>2073661.900401169</v>
      </c>
      <c r="AI57" s="32"/>
      <c r="AJ57" s="38">
        <v>169133.3519109787</v>
      </c>
      <c r="AK57" s="39">
        <v>2.8637546886383118</v>
      </c>
      <c r="AL57" s="36">
        <v>130706.86708844845</v>
      </c>
      <c r="AM57" s="39">
        <v>4.863149424729265</v>
      </c>
      <c r="AN57" s="36">
        <v>299840.21899942716</v>
      </c>
      <c r="AO57" s="40">
        <v>3.4890701211285844</v>
      </c>
      <c r="AP57" s="244">
        <v>88736.562092190754</v>
      </c>
      <c r="AQ57" s="39">
        <v>0.52596317458511233</v>
      </c>
      <c r="AR57" s="36">
        <v>148989.79083789882</v>
      </c>
      <c r="AS57" s="39">
        <v>0.95692754366135813</v>
      </c>
      <c r="AT57" s="36">
        <v>237726.35293008958</v>
      </c>
      <c r="AU57" s="40">
        <v>0.73279939622448109</v>
      </c>
      <c r="AV57" s="116">
        <f t="shared" si="33"/>
        <v>257869.91400316946</v>
      </c>
      <c r="AW57" s="117">
        <f t="shared" si="34"/>
        <v>279696.65792634728</v>
      </c>
      <c r="AX57" s="118">
        <f t="shared" si="35"/>
        <v>537566.57192951674</v>
      </c>
      <c r="AY57" s="32"/>
      <c r="AZ57" s="3">
        <v>666655.58203782979</v>
      </c>
      <c r="BA57" s="5">
        <v>6.0238692139427465</v>
      </c>
      <c r="BB57" s="3">
        <v>208313.57796217134</v>
      </c>
      <c r="BC57" s="5">
        <v>6.0428038743994241</v>
      </c>
      <c r="BD57" s="3">
        <v>874969.16000000108</v>
      </c>
      <c r="BE57" s="5">
        <v>6.0283664273607993</v>
      </c>
      <c r="BF57" s="244">
        <v>501222.71558559779</v>
      </c>
      <c r="BG57" s="39">
        <v>0.80328916231506964</v>
      </c>
      <c r="BH57" s="36">
        <v>528565.08441440191</v>
      </c>
      <c r="BI57" s="39">
        <v>1.6093494717794197</v>
      </c>
      <c r="BJ57" s="36">
        <v>1029787.7999999997</v>
      </c>
      <c r="BK57" s="40">
        <v>1.081258970786342</v>
      </c>
      <c r="BL57" s="116">
        <f t="shared" si="36"/>
        <v>1167878.2976234276</v>
      </c>
      <c r="BM57" s="117">
        <f t="shared" si="37"/>
        <v>736878.66237657331</v>
      </c>
      <c r="BN57" s="118">
        <f t="shared" si="38"/>
        <v>1904756.9600000009</v>
      </c>
      <c r="BO57" s="32"/>
      <c r="BP57" s="38">
        <v>371849.00592042727</v>
      </c>
      <c r="BQ57" s="39">
        <v>3.6650897022425979</v>
      </c>
      <c r="BR57" s="36">
        <v>138118.76385695479</v>
      </c>
      <c r="BS57" s="39">
        <v>6.0237587272430018</v>
      </c>
      <c r="BT57" s="36">
        <v>509967.76977738203</v>
      </c>
      <c r="BU57" s="40">
        <v>4.0998807725739397</v>
      </c>
      <c r="BV57" s="244">
        <v>176069.21926232282</v>
      </c>
      <c r="BW57" s="39">
        <v>0.54593583206150165</v>
      </c>
      <c r="BX57" s="36">
        <v>176572.40313733125</v>
      </c>
      <c r="BY57" s="39">
        <v>0.7912226126854297</v>
      </c>
      <c r="BZ57" s="36">
        <v>352641.62239965406</v>
      </c>
      <c r="CA57" s="40">
        <v>0.64625081761357817</v>
      </c>
      <c r="CB57" s="116">
        <f t="shared" si="39"/>
        <v>547918.22518275003</v>
      </c>
      <c r="CC57" s="117">
        <f t="shared" si="40"/>
        <v>314691.166994286</v>
      </c>
      <c r="CD57" s="118">
        <f t="shared" si="41"/>
        <v>862609.39217703603</v>
      </c>
      <c r="CE57" s="32"/>
      <c r="CF57" s="3">
        <v>464059.5299999995</v>
      </c>
      <c r="CG57" s="5">
        <v>3.6579291997729815</v>
      </c>
      <c r="CH57" s="3">
        <v>170089.9000000002</v>
      </c>
      <c r="CI57" s="5">
        <v>6.4141300248887623</v>
      </c>
      <c r="CJ57" s="3">
        <v>634149.4299999997</v>
      </c>
      <c r="CK57" s="5">
        <v>4.1344449153094871</v>
      </c>
      <c r="CL57" s="244">
        <v>359866.52999999985</v>
      </c>
      <c r="CM57" s="39">
        <v>0.56548822876825533</v>
      </c>
      <c r="CN57" s="36">
        <v>360149.72000000015</v>
      </c>
      <c r="CO57" s="39">
        <v>1.0751123025302403</v>
      </c>
      <c r="CP57" s="36">
        <v>720016.25</v>
      </c>
      <c r="CQ57" s="40">
        <v>0.74123789081400493</v>
      </c>
      <c r="CR57" s="116">
        <f t="shared" si="42"/>
        <v>823926.05999999936</v>
      </c>
      <c r="CS57" s="117">
        <f t="shared" si="43"/>
        <v>530239.62000000034</v>
      </c>
      <c r="CT57" s="118">
        <f t="shared" si="44"/>
        <v>1354165.6799999997</v>
      </c>
      <c r="CU57" s="32"/>
      <c r="CV57" s="38">
        <f t="shared" si="45"/>
        <v>2526796.0264726118</v>
      </c>
      <c r="CW57" s="39">
        <f t="shared" si="46"/>
        <v>3.5266410972306748</v>
      </c>
      <c r="CX57" s="36">
        <f t="shared" si="47"/>
        <v>1145345.9643337035</v>
      </c>
      <c r="CY57" s="39">
        <f t="shared" si="48"/>
        <v>5.5751417183466714</v>
      </c>
      <c r="CZ57" s="36">
        <f t="shared" si="49"/>
        <v>3672141.9908063151</v>
      </c>
      <c r="DA57" s="40">
        <f t="shared" si="50"/>
        <v>3.9831201102976976</v>
      </c>
      <c r="DB57" s="38">
        <f t="shared" si="51"/>
        <v>2064880.1468201154</v>
      </c>
      <c r="DC57" s="39">
        <f t="shared" si="52"/>
        <v>0.65321807561544554</v>
      </c>
      <c r="DD57" s="36">
        <f t="shared" si="53"/>
        <v>2208147.2468812917</v>
      </c>
      <c r="DE57" s="39">
        <f t="shared" si="54"/>
        <v>1.2047273923435577</v>
      </c>
      <c r="DF57" s="36">
        <f t="shared" si="55"/>
        <v>4273027.3937014071</v>
      </c>
      <c r="DG57" s="40">
        <f t="shared" si="56"/>
        <v>0.85563386508272432</v>
      </c>
      <c r="DH57" s="152"/>
      <c r="DI57" s="161" t="s">
        <v>57</v>
      </c>
      <c r="DJ57" s="38">
        <f t="shared" si="57"/>
        <v>3672141.9908063151</v>
      </c>
      <c r="DK57" s="36">
        <f t="shared" si="58"/>
        <v>4273027.3937014071</v>
      </c>
      <c r="DL57" s="37">
        <f t="shared" si="59"/>
        <v>7945169.3845077222</v>
      </c>
      <c r="DM57"/>
    </row>
    <row r="58" spans="1:119" s="19" customFormat="1" ht="15.75">
      <c r="A58" s="26">
        <v>46</v>
      </c>
      <c r="B58" s="26" t="s">
        <v>58</v>
      </c>
      <c r="C58" s="34"/>
      <c r="D58" s="38">
        <v>2939338.5166285718</v>
      </c>
      <c r="E58" s="39">
        <v>26.633610451319946</v>
      </c>
      <c r="F58" s="36">
        <v>863167.32337190828</v>
      </c>
      <c r="G58" s="39">
        <v>26.31687927595074</v>
      </c>
      <c r="H58" s="36">
        <v>3802505.8400004799</v>
      </c>
      <c r="I58" s="40">
        <v>26.561045536147972</v>
      </c>
      <c r="J58" s="244">
        <v>827607.48073433235</v>
      </c>
      <c r="K58" s="39">
        <v>2.2799229768051954</v>
      </c>
      <c r="L58" s="36">
        <v>731032.41926556022</v>
      </c>
      <c r="M58" s="39">
        <v>2.2764021961653516</v>
      </c>
      <c r="N58" s="36">
        <v>1558639.8999998926</v>
      </c>
      <c r="O58" s="40">
        <v>2.278270307089254</v>
      </c>
      <c r="P58" s="116">
        <f t="shared" si="27"/>
        <v>3766945.9973629043</v>
      </c>
      <c r="Q58" s="117">
        <f t="shared" si="28"/>
        <v>1594199.7426374685</v>
      </c>
      <c r="R58" s="118">
        <f t="shared" si="29"/>
        <v>5361145.7400003728</v>
      </c>
      <c r="S58" s="32"/>
      <c r="T58" s="38">
        <v>18252849.576898314</v>
      </c>
      <c r="U58" s="39">
        <v>87.722032223314145</v>
      </c>
      <c r="V58" s="36">
        <v>5281498.5123687992</v>
      </c>
      <c r="W58" s="39">
        <v>85.403100035069997</v>
      </c>
      <c r="X58" s="36">
        <v>23534348.089267112</v>
      </c>
      <c r="Y58" s="40">
        <v>87.190732330808288</v>
      </c>
      <c r="Z58" s="244">
        <v>4282360.1827606149</v>
      </c>
      <c r="AA58" s="39">
        <v>4.0919846871745085</v>
      </c>
      <c r="AB58" s="36">
        <v>5468497.5596298892</v>
      </c>
      <c r="AC58" s="39">
        <v>11.647864276025622</v>
      </c>
      <c r="AD58" s="36">
        <v>9750857.7423905041</v>
      </c>
      <c r="AE58" s="40">
        <v>6.4319260257627127</v>
      </c>
      <c r="AF58" s="116">
        <f t="shared" si="30"/>
        <v>22535209.759658929</v>
      </c>
      <c r="AG58" s="117">
        <f t="shared" si="31"/>
        <v>10749996.071998689</v>
      </c>
      <c r="AH58" s="118">
        <f t="shared" si="32"/>
        <v>33285205.831657618</v>
      </c>
      <c r="AI58" s="32"/>
      <c r="AJ58" s="38">
        <v>2459082.29</v>
      </c>
      <c r="AK58" s="39">
        <v>41.637018117168978</v>
      </c>
      <c r="AL58" s="36">
        <v>884587.79999999993</v>
      </c>
      <c r="AM58" s="39">
        <v>32.9124455854448</v>
      </c>
      <c r="AN58" s="36">
        <v>3343670.09</v>
      </c>
      <c r="AO58" s="40">
        <v>38.908387423345005</v>
      </c>
      <c r="AP58" s="244">
        <v>296875.46876252792</v>
      </c>
      <c r="AQ58" s="39">
        <v>1.7596530711270826</v>
      </c>
      <c r="AR58" s="36">
        <v>714541.42700392415</v>
      </c>
      <c r="AS58" s="39">
        <v>4.5893370863986496</v>
      </c>
      <c r="AT58" s="36">
        <v>1011416.8957664521</v>
      </c>
      <c r="AU58" s="40">
        <v>3.117726248746417</v>
      </c>
      <c r="AV58" s="116">
        <f t="shared" si="33"/>
        <v>2755957.7587625282</v>
      </c>
      <c r="AW58" s="117">
        <f t="shared" si="34"/>
        <v>1599129.2270039241</v>
      </c>
      <c r="AX58" s="118">
        <f t="shared" si="35"/>
        <v>4355086.9857664518</v>
      </c>
      <c r="AY58" s="32"/>
      <c r="AZ58" s="3">
        <v>3556132.070697811</v>
      </c>
      <c r="BA58" s="5">
        <v>32.133046026419422</v>
      </c>
      <c r="BB58" s="3">
        <v>691950.71580218873</v>
      </c>
      <c r="BC58" s="5">
        <v>20.07225120535459</v>
      </c>
      <c r="BD58" s="3">
        <v>4248082.7864999995</v>
      </c>
      <c r="BE58" s="5">
        <v>29.268459760097006</v>
      </c>
      <c r="BF58" s="244">
        <v>651342.5572659506</v>
      </c>
      <c r="BG58" s="39">
        <v>1.0438800974832652</v>
      </c>
      <c r="BH58" s="36">
        <v>1036033.4295340495</v>
      </c>
      <c r="BI58" s="39">
        <v>3.1544646094315736</v>
      </c>
      <c r="BJ58" s="36">
        <v>1687375.9868000001</v>
      </c>
      <c r="BK58" s="40">
        <v>1.7717149327433834</v>
      </c>
      <c r="BL58" s="116">
        <f t="shared" si="36"/>
        <v>4207474.6279637618</v>
      </c>
      <c r="BM58" s="117">
        <f t="shared" si="37"/>
        <v>1727984.1453362382</v>
      </c>
      <c r="BN58" s="118">
        <f t="shared" si="38"/>
        <v>5935458.7732999995</v>
      </c>
      <c r="BO58" s="32"/>
      <c r="BP58" s="38">
        <v>3506906.6053238078</v>
      </c>
      <c r="BQ58" s="39">
        <v>34.565447483404867</v>
      </c>
      <c r="BR58" s="36">
        <v>756571.2108231124</v>
      </c>
      <c r="BS58" s="39">
        <v>32.996258485896135</v>
      </c>
      <c r="BT58" s="36">
        <v>4263477.8161469204</v>
      </c>
      <c r="BU58" s="40">
        <v>34.276187160507774</v>
      </c>
      <c r="BV58" s="244">
        <v>989954.2035535808</v>
      </c>
      <c r="BW58" s="39">
        <v>3.0695397758003056</v>
      </c>
      <c r="BX58" s="36">
        <v>708963.09142819513</v>
      </c>
      <c r="BY58" s="39">
        <v>3.1768703349473713</v>
      </c>
      <c r="BZ58" s="36">
        <v>1698917.2949817758</v>
      </c>
      <c r="CA58" s="40">
        <v>3.1134347768384654</v>
      </c>
      <c r="CB58" s="116">
        <f t="shared" si="39"/>
        <v>4496860.8088773889</v>
      </c>
      <c r="CC58" s="117">
        <f t="shared" si="40"/>
        <v>1465534.3022513075</v>
      </c>
      <c r="CD58" s="118">
        <f t="shared" si="41"/>
        <v>5962395.1111286962</v>
      </c>
      <c r="CE58" s="32"/>
      <c r="CF58" s="3">
        <v>6704894.7543805763</v>
      </c>
      <c r="CG58" s="5">
        <v>52.851043277687729</v>
      </c>
      <c r="CH58" s="3">
        <v>1430687.855619424</v>
      </c>
      <c r="CI58" s="5">
        <v>53.951574614202578</v>
      </c>
      <c r="CJ58" s="3">
        <v>8135582.6100000003</v>
      </c>
      <c r="CK58" s="5">
        <v>53.041312605129676</v>
      </c>
      <c r="CL58" s="244">
        <v>1829854.4761659936</v>
      </c>
      <c r="CM58" s="39">
        <v>2.875402629499253</v>
      </c>
      <c r="CN58" s="36">
        <v>897615.84383400669</v>
      </c>
      <c r="CO58" s="39">
        <v>2.6795462638482772</v>
      </c>
      <c r="CP58" s="36">
        <v>2727470.3200000003</v>
      </c>
      <c r="CQ58" s="40">
        <v>2.8078593326950601</v>
      </c>
      <c r="CR58" s="116">
        <f t="shared" si="42"/>
        <v>8534749.2305465695</v>
      </c>
      <c r="CS58" s="117">
        <f t="shared" si="43"/>
        <v>2328303.6994534307</v>
      </c>
      <c r="CT58" s="118">
        <f t="shared" si="44"/>
        <v>10863052.93</v>
      </c>
      <c r="CU58" s="32"/>
      <c r="CV58" s="38">
        <f t="shared" si="45"/>
        <v>37419203.813929081</v>
      </c>
      <c r="CW58" s="39">
        <f t="shared" si="46"/>
        <v>52.225862560055553</v>
      </c>
      <c r="CX58" s="36">
        <f t="shared" si="47"/>
        <v>9908463.4179854318</v>
      </c>
      <c r="CY58" s="39">
        <f t="shared" si="48"/>
        <v>48.230918418137989</v>
      </c>
      <c r="CZ58" s="36">
        <f t="shared" si="49"/>
        <v>47327667.231914513</v>
      </c>
      <c r="DA58" s="40">
        <f t="shared" si="50"/>
        <v>51.335646496480749</v>
      </c>
      <c r="DB58" s="38">
        <f t="shared" si="51"/>
        <v>8877994.3692429997</v>
      </c>
      <c r="DC58" s="39">
        <f t="shared" si="52"/>
        <v>2.8085244589776592</v>
      </c>
      <c r="DD58" s="36">
        <f t="shared" si="53"/>
        <v>9556683.7706956249</v>
      </c>
      <c r="DE58" s="39">
        <f t="shared" si="54"/>
        <v>5.2139633055644135</v>
      </c>
      <c r="DF58" s="36">
        <f t="shared" si="55"/>
        <v>18434678.139938623</v>
      </c>
      <c r="DG58" s="40">
        <f t="shared" si="56"/>
        <v>3.6913722883410816</v>
      </c>
      <c r="DH58" s="152"/>
      <c r="DI58" s="161" t="s">
        <v>58</v>
      </c>
      <c r="DJ58" s="38">
        <f t="shared" si="57"/>
        <v>47327667.231914513</v>
      </c>
      <c r="DK58" s="36">
        <f t="shared" si="58"/>
        <v>18434678.139938623</v>
      </c>
      <c r="DL58" s="37">
        <f t="shared" si="59"/>
        <v>65762345.371853136</v>
      </c>
      <c r="DM58"/>
    </row>
    <row r="59" spans="1:119" s="19" customFormat="1" ht="15.75">
      <c r="A59" s="26">
        <v>47</v>
      </c>
      <c r="B59" s="26" t="s">
        <v>6</v>
      </c>
      <c r="C59" s="34"/>
      <c r="D59" s="38">
        <v>-6805727.3466285765</v>
      </c>
      <c r="E59" s="39">
        <v>-61.667307104153387</v>
      </c>
      <c r="F59" s="36">
        <v>-20356843.283371896</v>
      </c>
      <c r="G59" s="39">
        <v>-620.65438834634881</v>
      </c>
      <c r="H59" s="36">
        <v>-27162570.630000472</v>
      </c>
      <c r="I59" s="40">
        <v>-189.73442927892702</v>
      </c>
      <c r="J59" s="244">
        <v>-4612185.0407343209</v>
      </c>
      <c r="K59" s="39">
        <v>-12.705813918353051</v>
      </c>
      <c r="L59" s="36">
        <v>17189805.170734435</v>
      </c>
      <c r="M59" s="39">
        <v>53.528283029674235</v>
      </c>
      <c r="N59" s="36">
        <v>12577620.130000114</v>
      </c>
      <c r="O59" s="40">
        <v>18.384758709198525</v>
      </c>
      <c r="P59" s="116">
        <f t="shared" si="27"/>
        <v>-11417912.387362897</v>
      </c>
      <c r="Q59" s="117">
        <f t="shared" si="28"/>
        <v>-3167038.1126374602</v>
      </c>
      <c r="R59" s="118">
        <f t="shared" si="29"/>
        <v>-14584950.500000358</v>
      </c>
      <c r="S59" s="32"/>
      <c r="T59" s="38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244">
        <v>3352.3299999999958</v>
      </c>
      <c r="AA59" s="39">
        <v>3.2032996854348258E-3</v>
      </c>
      <c r="AB59" s="36">
        <v>0</v>
      </c>
      <c r="AC59" s="39">
        <v>0</v>
      </c>
      <c r="AD59" s="36">
        <v>3352.3299999999958</v>
      </c>
      <c r="AE59" s="40">
        <v>2.2112863446061308E-3</v>
      </c>
      <c r="AF59" s="116">
        <f t="shared" si="30"/>
        <v>3352.3299999999958</v>
      </c>
      <c r="AG59" s="117">
        <f t="shared" si="31"/>
        <v>0</v>
      </c>
      <c r="AH59" s="118">
        <f t="shared" si="32"/>
        <v>3352.3299999999958</v>
      </c>
      <c r="AI59" s="32"/>
      <c r="AJ59" s="38">
        <v>1710403.0611999999</v>
      </c>
      <c r="AK59" s="39">
        <v>28.960431107348459</v>
      </c>
      <c r="AL59" s="36">
        <v>1114317.9092999999</v>
      </c>
      <c r="AM59" s="39">
        <v>41.459906585556425</v>
      </c>
      <c r="AN59" s="36">
        <v>2824720.9704999998</v>
      </c>
      <c r="AO59" s="40">
        <v>32.869671625725822</v>
      </c>
      <c r="AP59" s="244">
        <v>2501538.6920000003</v>
      </c>
      <c r="AQ59" s="39">
        <v>14.827227929169446</v>
      </c>
      <c r="AR59" s="36">
        <v>2649719.7720999997</v>
      </c>
      <c r="AS59" s="39">
        <v>17.018547503468294</v>
      </c>
      <c r="AT59" s="36">
        <v>5151258.4640999995</v>
      </c>
      <c r="AU59" s="40">
        <v>15.878925688137024</v>
      </c>
      <c r="AV59" s="116">
        <f t="shared" si="33"/>
        <v>4211941.7532000002</v>
      </c>
      <c r="AW59" s="117">
        <f t="shared" si="34"/>
        <v>3764037.6813999997</v>
      </c>
      <c r="AX59" s="118">
        <f t="shared" si="35"/>
        <v>7975979.4345999993</v>
      </c>
      <c r="AY59" s="32"/>
      <c r="AZ59" s="3">
        <v>355023.47033426672</v>
      </c>
      <c r="BA59" s="5">
        <v>3.2079757685916266</v>
      </c>
      <c r="BB59" s="3">
        <v>93184.429665733405</v>
      </c>
      <c r="BC59" s="5">
        <v>2.7031134414101881</v>
      </c>
      <c r="BD59" s="3">
        <v>448207.90000000014</v>
      </c>
      <c r="BE59" s="5">
        <v>3.0880647917212118</v>
      </c>
      <c r="BF59" s="244">
        <v>611145.21482661716</v>
      </c>
      <c r="BG59" s="39">
        <v>0.97945745953945529</v>
      </c>
      <c r="BH59" s="36">
        <v>542675.03517338296</v>
      </c>
      <c r="BI59" s="39">
        <v>1.6523107692059378</v>
      </c>
      <c r="BJ59" s="36">
        <v>1153820.25</v>
      </c>
      <c r="BK59" s="40">
        <v>1.2114908488791964</v>
      </c>
      <c r="BL59" s="116">
        <f t="shared" si="36"/>
        <v>966168.68516088394</v>
      </c>
      <c r="BM59" s="117">
        <f t="shared" si="37"/>
        <v>635859.46483911632</v>
      </c>
      <c r="BN59" s="118">
        <f t="shared" si="38"/>
        <v>1602028.1500000004</v>
      </c>
      <c r="BO59" s="32"/>
      <c r="BP59" s="38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244">
        <v>0</v>
      </c>
      <c r="BW59" s="39">
        <v>0</v>
      </c>
      <c r="BX59" s="36">
        <v>0</v>
      </c>
      <c r="BY59" s="39">
        <v>0</v>
      </c>
      <c r="BZ59" s="36">
        <v>0</v>
      </c>
      <c r="CA59" s="40">
        <v>0</v>
      </c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">
        <v>0</v>
      </c>
      <c r="CG59" s="5">
        <v>0</v>
      </c>
      <c r="CH59" s="3">
        <v>0</v>
      </c>
      <c r="CI59" s="5">
        <v>0</v>
      </c>
      <c r="CJ59" s="3">
        <v>0</v>
      </c>
      <c r="CK59" s="5">
        <v>0</v>
      </c>
      <c r="CL59" s="244">
        <v>0</v>
      </c>
      <c r="CM59" s="39">
        <v>0</v>
      </c>
      <c r="CN59" s="36">
        <v>0</v>
      </c>
      <c r="CO59" s="39">
        <v>0</v>
      </c>
      <c r="CP59" s="36">
        <v>0</v>
      </c>
      <c r="CQ59" s="40">
        <v>0</v>
      </c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-4740300.8150943099</v>
      </c>
      <c r="CW59" s="39">
        <f t="shared" si="46"/>
        <v>-6.6160226201894661</v>
      </c>
      <c r="CX59" s="36">
        <f t="shared" si="47"/>
        <v>-19149340.944406163</v>
      </c>
      <c r="CY59" s="39">
        <f t="shared" si="48"/>
        <v>-93.21226328335635</v>
      </c>
      <c r="CZ59" s="36">
        <f t="shared" si="49"/>
        <v>-23889641.759500474</v>
      </c>
      <c r="DA59" s="40">
        <f t="shared" si="50"/>
        <v>-25.912754125060442</v>
      </c>
      <c r="DB59" s="38">
        <f t="shared" si="51"/>
        <v>-1496148.8039077034</v>
      </c>
      <c r="DC59" s="39">
        <f t="shared" si="52"/>
        <v>-0.47330177687454916</v>
      </c>
      <c r="DD59" s="36">
        <f t="shared" si="53"/>
        <v>20382199.97800782</v>
      </c>
      <c r="DE59" s="39">
        <f t="shared" si="54"/>
        <v>11.120179899420602</v>
      </c>
      <c r="DF59" s="36">
        <f t="shared" si="55"/>
        <v>18886051.174100116</v>
      </c>
      <c r="DG59" s="40">
        <f t="shared" si="56"/>
        <v>3.7817555267876695</v>
      </c>
      <c r="DH59" s="152"/>
      <c r="DI59" s="161" t="s">
        <v>6</v>
      </c>
      <c r="DJ59" s="38">
        <f t="shared" si="57"/>
        <v>-23889641.759500474</v>
      </c>
      <c r="DK59" s="36">
        <f t="shared" si="58"/>
        <v>18886051.174100116</v>
      </c>
      <c r="DL59" s="37">
        <f t="shared" si="59"/>
        <v>-5003590.5854003578</v>
      </c>
      <c r="DM59"/>
    </row>
    <row r="60" spans="1:119" s="19" customFormat="1" ht="15.75">
      <c r="A60" s="26">
        <v>48</v>
      </c>
      <c r="B60" s="26" t="s">
        <v>7</v>
      </c>
      <c r="C60" s="34"/>
      <c r="D60" s="38">
        <v>448467</v>
      </c>
      <c r="E60" s="39">
        <v>4.0635997897827147</v>
      </c>
      <c r="F60" s="36">
        <v>72185</v>
      </c>
      <c r="G60" s="39">
        <v>2.2008292935760236</v>
      </c>
      <c r="H60" s="36">
        <v>520652</v>
      </c>
      <c r="I60" s="40">
        <v>3.6368284658531302</v>
      </c>
      <c r="J60" s="244">
        <v>111883</v>
      </c>
      <c r="K60" s="39">
        <v>0.30821932903211585</v>
      </c>
      <c r="L60" s="36">
        <v>427602</v>
      </c>
      <c r="M60" s="39">
        <v>1.3315334672334065</v>
      </c>
      <c r="N60" s="36">
        <v>539485</v>
      </c>
      <c r="O60" s="40">
        <v>0.78856742767853616</v>
      </c>
      <c r="P60" s="116">
        <f t="shared" si="27"/>
        <v>560350</v>
      </c>
      <c r="Q60" s="117">
        <f t="shared" si="28"/>
        <v>499787</v>
      </c>
      <c r="R60" s="118">
        <f t="shared" si="29"/>
        <v>1060137</v>
      </c>
      <c r="S60" s="32"/>
      <c r="T60" s="38">
        <v>-971.50999999999476</v>
      </c>
      <c r="U60" s="39">
        <v>-4.6690151675349142E-3</v>
      </c>
      <c r="V60" s="36">
        <v>-1657.7200000000012</v>
      </c>
      <c r="W60" s="39">
        <v>-2.6805730733158714E-2</v>
      </c>
      <c r="X60" s="36">
        <v>-2629.2299999999959</v>
      </c>
      <c r="Y60" s="40">
        <v>-9.7408472202668815E-3</v>
      </c>
      <c r="Z60" s="244">
        <v>59491.419999999438</v>
      </c>
      <c r="AA60" s="39">
        <v>5.6846684834747641E-2</v>
      </c>
      <c r="AB60" s="36">
        <v>65675.599999999977</v>
      </c>
      <c r="AC60" s="39">
        <v>0.13988860133976586</v>
      </c>
      <c r="AD60" s="36">
        <v>125167.01999999941</v>
      </c>
      <c r="AE60" s="40">
        <v>8.2563507208729903E-2</v>
      </c>
      <c r="AF60" s="116">
        <f t="shared" si="30"/>
        <v>58519.909999999443</v>
      </c>
      <c r="AG60" s="117">
        <f t="shared" si="31"/>
        <v>64017.879999999976</v>
      </c>
      <c r="AH60" s="118">
        <f t="shared" si="32"/>
        <v>122537.78999999943</v>
      </c>
      <c r="AI60" s="32"/>
      <c r="AJ60" s="38">
        <v>118067.85</v>
      </c>
      <c r="AK60" s="39">
        <v>1.9991169996613614</v>
      </c>
      <c r="AL60" s="36">
        <v>112274.83</v>
      </c>
      <c r="AM60" s="39">
        <v>4.1773572199278197</v>
      </c>
      <c r="AN60" s="36">
        <v>230342.68</v>
      </c>
      <c r="AO60" s="40">
        <v>2.6803667803158127</v>
      </c>
      <c r="AP60" s="244">
        <v>197711.92</v>
      </c>
      <c r="AQ60" s="39">
        <v>1.1718866118396682</v>
      </c>
      <c r="AR60" s="36">
        <v>282892.13</v>
      </c>
      <c r="AS60" s="39">
        <v>1.8169518163600864</v>
      </c>
      <c r="AT60" s="36">
        <v>480604.05000000005</v>
      </c>
      <c r="AU60" s="40">
        <v>1.4814779822353608</v>
      </c>
      <c r="AV60" s="116">
        <f t="shared" si="33"/>
        <v>315779.77</v>
      </c>
      <c r="AW60" s="117">
        <f t="shared" si="34"/>
        <v>395166.96</v>
      </c>
      <c r="AX60" s="118">
        <f t="shared" si="35"/>
        <v>710946.73</v>
      </c>
      <c r="AY60" s="32"/>
      <c r="AZ60" s="3">
        <v>95633.331444130672</v>
      </c>
      <c r="BA60" s="5">
        <v>0.86413838964959178</v>
      </c>
      <c r="BB60" s="3">
        <v>22801.718555869338</v>
      </c>
      <c r="BC60" s="5">
        <v>0.66143702479822875</v>
      </c>
      <c r="BD60" s="3">
        <v>118435.05000000002</v>
      </c>
      <c r="BE60" s="5">
        <v>0.81599433658072795</v>
      </c>
      <c r="BF60" s="244">
        <v>744505.12707249518</v>
      </c>
      <c r="BG60" s="39">
        <v>1.1931879407472801</v>
      </c>
      <c r="BH60" s="36">
        <v>731491.8329275049</v>
      </c>
      <c r="BI60" s="39">
        <v>2.2272110467476112</v>
      </c>
      <c r="BJ60" s="36">
        <v>1475996.96</v>
      </c>
      <c r="BK60" s="40">
        <v>1.5497706943637999</v>
      </c>
      <c r="BL60" s="116">
        <f t="shared" si="36"/>
        <v>840138.4585166258</v>
      </c>
      <c r="BM60" s="117">
        <f t="shared" si="37"/>
        <v>754293.55148337421</v>
      </c>
      <c r="BN60" s="118">
        <f t="shared" si="38"/>
        <v>1594432.01</v>
      </c>
      <c r="BO60" s="32"/>
      <c r="BP60" s="38">
        <v>418750.50999999931</v>
      </c>
      <c r="BQ60" s="39">
        <v>4.1273693288782374</v>
      </c>
      <c r="BR60" s="36">
        <v>91464.02999999962</v>
      </c>
      <c r="BS60" s="39">
        <v>3.9890108596100844</v>
      </c>
      <c r="BT60" s="36">
        <v>510214.53999999893</v>
      </c>
      <c r="BU60" s="40">
        <v>4.101864679304736</v>
      </c>
      <c r="BV60" s="244">
        <v>588228.72999999532</v>
      </c>
      <c r="BW60" s="39">
        <v>1.823914154333663</v>
      </c>
      <c r="BX60" s="36">
        <v>335607.41999999736</v>
      </c>
      <c r="BY60" s="39">
        <v>1.5038600311878141</v>
      </c>
      <c r="BZ60" s="36">
        <v>923836.14999999269</v>
      </c>
      <c r="CA60" s="40">
        <v>1.6930215532012629</v>
      </c>
      <c r="CB60" s="116">
        <f t="shared" si="39"/>
        <v>1006979.2399999946</v>
      </c>
      <c r="CC60" s="117">
        <f t="shared" si="40"/>
        <v>427071.44999999698</v>
      </c>
      <c r="CD60" s="118">
        <f t="shared" si="41"/>
        <v>1434050.6899999916</v>
      </c>
      <c r="CE60" s="32"/>
      <c r="CF60" s="3">
        <v>244550</v>
      </c>
      <c r="CG60" s="5">
        <v>1.9276548114516332</v>
      </c>
      <c r="CH60" s="3">
        <v>58074</v>
      </c>
      <c r="CI60" s="5">
        <v>2.1899841617014859</v>
      </c>
      <c r="CJ60" s="3">
        <v>302624</v>
      </c>
      <c r="CK60" s="5">
        <v>1.973008566846175</v>
      </c>
      <c r="CL60" s="244">
        <v>1181457.3329999999</v>
      </c>
      <c r="CM60" s="39">
        <v>1.8565222350726449</v>
      </c>
      <c r="CN60" s="36">
        <v>902241.66700000013</v>
      </c>
      <c r="CO60" s="39">
        <v>2.6933551858574041</v>
      </c>
      <c r="CP60" s="36">
        <v>2083699</v>
      </c>
      <c r="CQ60" s="40">
        <v>2.1451136024377941</v>
      </c>
      <c r="CR60" s="116">
        <f t="shared" si="42"/>
        <v>1426007.3329999999</v>
      </c>
      <c r="CS60" s="117">
        <f t="shared" si="43"/>
        <v>960315.66700000013</v>
      </c>
      <c r="CT60" s="118">
        <f t="shared" si="44"/>
        <v>2386323</v>
      </c>
      <c r="CU60" s="32"/>
      <c r="CV60" s="38">
        <f t="shared" si="45"/>
        <v>1324497.1814441299</v>
      </c>
      <c r="CW60" s="39">
        <f t="shared" si="46"/>
        <v>1.8485964614119565</v>
      </c>
      <c r="CX60" s="36">
        <f t="shared" si="47"/>
        <v>355141.85855586897</v>
      </c>
      <c r="CY60" s="39">
        <f t="shared" si="48"/>
        <v>1.7287057825517624</v>
      </c>
      <c r="CZ60" s="36">
        <f t="shared" si="49"/>
        <v>1679639.0399999989</v>
      </c>
      <c r="DA60" s="40">
        <f t="shared" si="50"/>
        <v>1.8218805413883532</v>
      </c>
      <c r="DB60" s="38">
        <f t="shared" si="51"/>
        <v>2883277.5300724898</v>
      </c>
      <c r="DC60" s="39">
        <f t="shared" si="52"/>
        <v>0.91211540900309807</v>
      </c>
      <c r="DD60" s="36">
        <f t="shared" si="53"/>
        <v>2745510.6499275025</v>
      </c>
      <c r="DE60" s="39">
        <f t="shared" si="54"/>
        <v>1.4979036794806828</v>
      </c>
      <c r="DF60" s="36">
        <f t="shared" si="55"/>
        <v>5628788.1799999923</v>
      </c>
      <c r="DG60" s="40">
        <f t="shared" si="56"/>
        <v>1.1271123122881375</v>
      </c>
      <c r="DH60" s="152"/>
      <c r="DI60" s="161" t="s">
        <v>7</v>
      </c>
      <c r="DJ60" s="38">
        <f t="shared" si="57"/>
        <v>1679639.0399999989</v>
      </c>
      <c r="DK60" s="36">
        <f t="shared" si="58"/>
        <v>5628788.1799999923</v>
      </c>
      <c r="DL60" s="37">
        <f t="shared" si="59"/>
        <v>7308427.2199999914</v>
      </c>
      <c r="DM60"/>
    </row>
    <row r="61" spans="1:119" s="19" customFormat="1" ht="15.75">
      <c r="A61" s="26">
        <v>49</v>
      </c>
      <c r="B61" s="26" t="s">
        <v>172</v>
      </c>
      <c r="C61" s="41"/>
      <c r="D61" s="45">
        <v>221238029</v>
      </c>
      <c r="E61" s="46">
        <v>2004.6576629637013</v>
      </c>
      <c r="F61" s="43">
        <v>48313029</v>
      </c>
      <c r="G61" s="46">
        <v>1473.0031098509101</v>
      </c>
      <c r="H61" s="43">
        <v>269551058</v>
      </c>
      <c r="I61" s="47">
        <v>1882.8525785653915</v>
      </c>
      <c r="J61" s="245">
        <v>134526427</v>
      </c>
      <c r="K61" s="46">
        <v>370.59825949454267</v>
      </c>
      <c r="L61" s="43">
        <v>209823978</v>
      </c>
      <c r="M61" s="46">
        <v>653.38246531832408</v>
      </c>
      <c r="N61" s="43">
        <v>344350405.00000006</v>
      </c>
      <c r="O61" s="47">
        <v>503.33839326563702</v>
      </c>
      <c r="P61" s="122">
        <f t="shared" si="27"/>
        <v>355764456</v>
      </c>
      <c r="Q61" s="123">
        <f t="shared" si="28"/>
        <v>258137007</v>
      </c>
      <c r="R61" s="124">
        <f t="shared" si="29"/>
        <v>613901463</v>
      </c>
      <c r="S61" s="32"/>
      <c r="T61" s="45">
        <v>405374815.74000049</v>
      </c>
      <c r="U61" s="46">
        <v>1948.2055390338169</v>
      </c>
      <c r="V61" s="43">
        <v>110107426.89999999</v>
      </c>
      <c r="W61" s="46">
        <v>1780.4635506613627</v>
      </c>
      <c r="X61" s="43">
        <v>515482242.64000046</v>
      </c>
      <c r="Y61" s="47">
        <v>1909.7734965433963</v>
      </c>
      <c r="Z61" s="245">
        <v>265649327.5200001</v>
      </c>
      <c r="AA61" s="46">
        <v>253.8396897921119</v>
      </c>
      <c r="AB61" s="43">
        <v>185560886.37999988</v>
      </c>
      <c r="AC61" s="46">
        <v>395.24348249677814</v>
      </c>
      <c r="AD61" s="43">
        <v>451210213.89999998</v>
      </c>
      <c r="AE61" s="47">
        <v>297.63030028185847</v>
      </c>
      <c r="AF61" s="122">
        <f t="shared" si="30"/>
        <v>671024143.26000059</v>
      </c>
      <c r="AG61" s="123">
        <f t="shared" si="31"/>
        <v>295668313.27999985</v>
      </c>
      <c r="AH61" s="124">
        <f t="shared" si="32"/>
        <v>966692456.54000044</v>
      </c>
      <c r="AI61" s="32"/>
      <c r="AJ61" s="45">
        <v>108496876.11770444</v>
      </c>
      <c r="AK61" s="46">
        <v>1837.0619051423034</v>
      </c>
      <c r="AL61" s="43">
        <v>42113628.479624532</v>
      </c>
      <c r="AM61" s="46">
        <v>1566.9021274556137</v>
      </c>
      <c r="AN61" s="43">
        <v>149867967.74239442</v>
      </c>
      <c r="AO61" s="47">
        <v>1743.9283165853406</v>
      </c>
      <c r="AP61" s="245">
        <v>41512692.289205685</v>
      </c>
      <c r="AQ61" s="46">
        <v>246.05581856238089</v>
      </c>
      <c r="AR61" s="43">
        <v>56090885.540949307</v>
      </c>
      <c r="AS61" s="46">
        <v>360.25900177878242</v>
      </c>
      <c r="AT61" s="43">
        <v>97428055.722343951</v>
      </c>
      <c r="AU61" s="47">
        <v>300.32522490114764</v>
      </c>
      <c r="AV61" s="122">
        <f t="shared" si="33"/>
        <v>150009568.40691012</v>
      </c>
      <c r="AW61" s="123">
        <f t="shared" si="34"/>
        <v>98204514.02057384</v>
      </c>
      <c r="AX61" s="124">
        <f t="shared" si="35"/>
        <v>248214082.42748398</v>
      </c>
      <c r="AY61" s="32"/>
      <c r="AZ61" s="193">
        <v>231015606.96282265</v>
      </c>
      <c r="BA61" s="194">
        <v>2087.446411938507</v>
      </c>
      <c r="BB61" s="193">
        <v>60090537.044677362</v>
      </c>
      <c r="BC61" s="194">
        <v>1743.1188769378168</v>
      </c>
      <c r="BD61" s="193">
        <v>291106144.00750011</v>
      </c>
      <c r="BE61" s="194">
        <v>2005.6644114556786</v>
      </c>
      <c r="BF61" s="245">
        <v>175349621.48920384</v>
      </c>
      <c r="BG61" s="46">
        <v>281.0256721780039</v>
      </c>
      <c r="BH61" s="43">
        <v>155853793.80579606</v>
      </c>
      <c r="BI61" s="46">
        <v>474.53611320933902</v>
      </c>
      <c r="BJ61" s="43">
        <v>331203415.29499996</v>
      </c>
      <c r="BK61" s="47">
        <v>347.75772634206112</v>
      </c>
      <c r="BL61" s="122">
        <f t="shared" si="36"/>
        <v>406365228.45202649</v>
      </c>
      <c r="BM61" s="123">
        <f t="shared" si="37"/>
        <v>215944330.8504734</v>
      </c>
      <c r="BN61" s="124">
        <f t="shared" si="38"/>
        <v>622309559.30249989</v>
      </c>
      <c r="BO61" s="32"/>
      <c r="BP61" s="45">
        <v>166315522.41999972</v>
      </c>
      <c r="BQ61" s="46">
        <v>1639.2710450732795</v>
      </c>
      <c r="BR61" s="43">
        <v>32836690.05000006</v>
      </c>
      <c r="BS61" s="46">
        <v>1432.1030158314825</v>
      </c>
      <c r="BT61" s="43">
        <v>199152212.46999976</v>
      </c>
      <c r="BU61" s="47">
        <v>1601.0822156030401</v>
      </c>
      <c r="BV61" s="245">
        <v>75986183.459999934</v>
      </c>
      <c r="BW61" s="46">
        <v>235.60949759541575</v>
      </c>
      <c r="BX61" s="43">
        <v>89740737.14000003</v>
      </c>
      <c r="BY61" s="46">
        <v>402.12909402950311</v>
      </c>
      <c r="BZ61" s="43">
        <v>165726920.60000005</v>
      </c>
      <c r="CA61" s="47">
        <v>303.71105149054478</v>
      </c>
      <c r="CB61" s="122">
        <f t="shared" si="39"/>
        <v>242301705.87999964</v>
      </c>
      <c r="CC61" s="123">
        <f t="shared" si="40"/>
        <v>122577427.19000009</v>
      </c>
      <c r="CD61" s="124">
        <f t="shared" si="41"/>
        <v>364879133.06999969</v>
      </c>
      <c r="CE61" s="32"/>
      <c r="CF61" s="193">
        <v>218407770.84689844</v>
      </c>
      <c r="CG61" s="194">
        <v>1721.5898193884666</v>
      </c>
      <c r="CH61" s="193">
        <v>51858919.265618809</v>
      </c>
      <c r="CI61" s="194">
        <v>1955.6120094131838</v>
      </c>
      <c r="CJ61" s="193">
        <v>270266690.1125173</v>
      </c>
      <c r="CK61" s="194">
        <v>1762.0495893424086</v>
      </c>
      <c r="CL61" s="245">
        <v>152275986.07416594</v>
      </c>
      <c r="CM61" s="46">
        <v>239.28393020884616</v>
      </c>
      <c r="CN61" s="43">
        <v>117699363.97083475</v>
      </c>
      <c r="CO61" s="46">
        <v>351.35397080144588</v>
      </c>
      <c r="CP61" s="43">
        <v>269975350.04500067</v>
      </c>
      <c r="CQ61" s="47">
        <v>277.93255921533574</v>
      </c>
      <c r="CR61" s="122">
        <f t="shared" si="42"/>
        <v>370683756.92106438</v>
      </c>
      <c r="CS61" s="123">
        <f t="shared" si="43"/>
        <v>169558283.23645356</v>
      </c>
      <c r="CT61" s="124">
        <f t="shared" si="44"/>
        <v>540242040.15751791</v>
      </c>
      <c r="CU61" s="32"/>
      <c r="CV61" s="45">
        <f>SUM(CV20:CV60)</f>
        <v>1350848621.0874257</v>
      </c>
      <c r="CW61" s="46">
        <f t="shared" si="46"/>
        <v>1885.3750810724334</v>
      </c>
      <c r="CX61" s="43">
        <f>SUM(CX20:CX60)</f>
        <v>345320230.73992074</v>
      </c>
      <c r="CY61" s="46">
        <f t="shared" si="48"/>
        <v>1680.897549333233</v>
      </c>
      <c r="CZ61" s="43">
        <f t="shared" si="49"/>
        <v>1696168851.8273463</v>
      </c>
      <c r="DA61" s="47">
        <f t="shared" si="50"/>
        <v>1839.8101928217084</v>
      </c>
      <c r="DB61" s="45">
        <f>SUM(DB20:DB60)</f>
        <v>845300237.83257544</v>
      </c>
      <c r="DC61" s="46">
        <f t="shared" si="52"/>
        <v>267.4079633748234</v>
      </c>
      <c r="DD61" s="43">
        <f>SUM(DD20:DD60)</f>
        <v>814769644.83757985</v>
      </c>
      <c r="DE61" s="46">
        <f t="shared" si="54"/>
        <v>444.5243907407924</v>
      </c>
      <c r="DF61" s="43">
        <f>SUM(DF20:DF60)</f>
        <v>1660069882.6701558</v>
      </c>
      <c r="DG61" s="47">
        <f t="shared" si="56"/>
        <v>332.41350432487923</v>
      </c>
      <c r="DH61" s="153"/>
      <c r="DI61" s="161" t="s">
        <v>172</v>
      </c>
      <c r="DJ61" s="45">
        <f>SUM(DJ20:DJ60)</f>
        <v>1696168851.8273466</v>
      </c>
      <c r="DK61" s="43">
        <f>SUM(DK20:DK60)</f>
        <v>1660069882.6701558</v>
      </c>
      <c r="DL61" s="44">
        <f t="shared" si="59"/>
        <v>3356238734.4975023</v>
      </c>
      <c r="DM61"/>
      <c r="DN61" s="51"/>
      <c r="DO61" s="48"/>
    </row>
    <row r="62" spans="1:119" s="19" customFormat="1" ht="15.75">
      <c r="A62" s="26">
        <v>50</v>
      </c>
      <c r="B62" s="26" t="s">
        <v>8</v>
      </c>
      <c r="C62" s="34"/>
      <c r="D62" s="38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244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8">
        <v>1639427.4900000002</v>
      </c>
      <c r="U62" s="39">
        <v>7.8789840731271275</v>
      </c>
      <c r="V62" s="36">
        <v>151420.07999999996</v>
      </c>
      <c r="W62" s="39">
        <v>2.4484990782963028</v>
      </c>
      <c r="X62" s="36">
        <v>1790847.5700000003</v>
      </c>
      <c r="Y62" s="40">
        <v>6.634783786186917</v>
      </c>
      <c r="Z62" s="244">
        <v>1067659.5099999998</v>
      </c>
      <c r="AA62" s="39">
        <v>1.0201959152394018</v>
      </c>
      <c r="AB62" s="36">
        <v>892695.00999999978</v>
      </c>
      <c r="AC62" s="39">
        <v>1.9014345719245551</v>
      </c>
      <c r="AD62" s="36">
        <v>1960354.5199999996</v>
      </c>
      <c r="AE62" s="40">
        <v>1.2931021649607619</v>
      </c>
      <c r="AF62" s="116">
        <f t="shared" si="30"/>
        <v>2707087</v>
      </c>
      <c r="AG62" s="117">
        <f>+V62+AB62</f>
        <v>1044115.0899999997</v>
      </c>
      <c r="AH62" s="118">
        <f t="shared" si="32"/>
        <v>3751202.09</v>
      </c>
      <c r="AI62" s="32"/>
      <c r="AJ62" s="38">
        <v>192940.25</v>
      </c>
      <c r="AK62" s="39">
        <v>3.2668515069420927</v>
      </c>
      <c r="AL62" s="36">
        <v>0</v>
      </c>
      <c r="AM62" s="39">
        <v>0</v>
      </c>
      <c r="AN62" s="36">
        <v>192940.25</v>
      </c>
      <c r="AO62" s="40">
        <v>2.2451359717001989</v>
      </c>
      <c r="AP62" s="244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192940.25</v>
      </c>
      <c r="AW62" s="117">
        <f t="shared" si="34"/>
        <v>0</v>
      </c>
      <c r="AX62" s="118">
        <f t="shared" si="35"/>
        <v>192940.25</v>
      </c>
      <c r="AY62" s="32"/>
      <c r="AZ62" s="3">
        <v>231561.34</v>
      </c>
      <c r="BA62" s="5">
        <v>2.092377630592126</v>
      </c>
      <c r="BB62" s="3">
        <v>0</v>
      </c>
      <c r="BC62" s="5">
        <v>0</v>
      </c>
      <c r="BD62" s="3">
        <v>231561.34</v>
      </c>
      <c r="BE62" s="5">
        <v>1.5954123547973709</v>
      </c>
      <c r="BF62" s="244">
        <v>189929.88999999998</v>
      </c>
      <c r="BG62" s="39">
        <v>0.30439287265430798</v>
      </c>
      <c r="BH62" s="36">
        <v>0</v>
      </c>
      <c r="BI62" s="39">
        <v>0</v>
      </c>
      <c r="BJ62" s="36">
        <v>189929.88999999998</v>
      </c>
      <c r="BK62" s="40">
        <v>0.19942302422204183</v>
      </c>
      <c r="BL62" s="116">
        <f t="shared" si="36"/>
        <v>421491.23</v>
      </c>
      <c r="BM62" s="117">
        <f t="shared" si="37"/>
        <v>0</v>
      </c>
      <c r="BN62" s="118">
        <f t="shared" si="38"/>
        <v>421491.23</v>
      </c>
      <c r="BO62" s="32"/>
      <c r="BP62" s="38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244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">
        <v>-475</v>
      </c>
      <c r="CG62" s="5">
        <v>-3.7441669819649388E-3</v>
      </c>
      <c r="CH62" s="3">
        <v>0</v>
      </c>
      <c r="CI62" s="5">
        <v>0</v>
      </c>
      <c r="CJ62" s="3">
        <v>-475</v>
      </c>
      <c r="CK62" s="5">
        <v>-3.0968431758615742E-3</v>
      </c>
      <c r="CL62" s="244">
        <v>324</v>
      </c>
      <c r="CM62" s="39">
        <v>5.0912816515866254E-4</v>
      </c>
      <c r="CN62" s="36">
        <v>0</v>
      </c>
      <c r="CO62" s="39">
        <v>0</v>
      </c>
      <c r="CP62" s="36">
        <v>324</v>
      </c>
      <c r="CQ62" s="40">
        <v>3.3354952283887705E-4</v>
      </c>
      <c r="CR62" s="116">
        <f t="shared" si="42"/>
        <v>-151</v>
      </c>
      <c r="CS62" s="117">
        <f t="shared" si="43"/>
        <v>0</v>
      </c>
      <c r="CT62" s="118">
        <f t="shared" si="44"/>
        <v>-151</v>
      </c>
      <c r="CU62" s="32"/>
      <c r="CV62" s="38">
        <f>+D62+T62+AJ62+AZ62+BP62+CF62</f>
        <v>2063454.0800000003</v>
      </c>
      <c r="CW62" s="39">
        <f t="shared" si="46"/>
        <v>2.8799562309487392</v>
      </c>
      <c r="CX62" s="36">
        <f>+F62+V62+AL62+BB62+BR62+CH62</f>
        <v>151420.07999999996</v>
      </c>
      <c r="CY62" s="39">
        <f t="shared" si="48"/>
        <v>0.73705974551932918</v>
      </c>
      <c r="CZ62" s="36">
        <f t="shared" si="49"/>
        <v>2214874.16</v>
      </c>
      <c r="DA62" s="40">
        <f t="shared" si="50"/>
        <v>2.4024424519972318</v>
      </c>
      <c r="DB62" s="38">
        <f t="shared" ref="DB62" si="60">+J62+Z62+AP62+BF62+BV62+CL62</f>
        <v>1257913.3999999997</v>
      </c>
      <c r="DC62" s="39">
        <f t="shared" si="52"/>
        <v>0.39793678664801685</v>
      </c>
      <c r="DD62" s="36">
        <f>+L62+AB62+AR62+BH62+BX62+CN62</f>
        <v>892695.00999999978</v>
      </c>
      <c r="DE62" s="39">
        <f t="shared" si="54"/>
        <v>0.48703913793536141</v>
      </c>
      <c r="DF62" s="36">
        <f>+DB62+DD62</f>
        <v>2150608.4099999992</v>
      </c>
      <c r="DG62" s="40">
        <f t="shared" si="56"/>
        <v>0.43063926733541025</v>
      </c>
      <c r="DH62" s="152"/>
      <c r="DI62" s="161" t="s">
        <v>8</v>
      </c>
      <c r="DJ62" s="38">
        <f t="shared" ref="DJ62" si="61">+CZ62</f>
        <v>2214874.16</v>
      </c>
      <c r="DK62" s="36">
        <f t="shared" ref="DK62" si="62">+DF62</f>
        <v>2150608.4099999992</v>
      </c>
      <c r="DL62" s="37">
        <f t="shared" si="59"/>
        <v>4365482.5699999994</v>
      </c>
      <c r="DM62"/>
    </row>
    <row r="63" spans="1:119" s="19" customFormat="1" ht="15.75">
      <c r="A63" s="26">
        <v>51</v>
      </c>
      <c r="B63" s="26" t="s">
        <v>173</v>
      </c>
      <c r="C63" s="41"/>
      <c r="D63" s="45">
        <v>221238029</v>
      </c>
      <c r="E63" s="46">
        <v>2004.6576629637013</v>
      </c>
      <c r="F63" s="43">
        <v>48313029</v>
      </c>
      <c r="G63" s="46">
        <v>1473.0031098509101</v>
      </c>
      <c r="H63" s="43">
        <v>269551058</v>
      </c>
      <c r="I63" s="47">
        <v>1882.8525785653915</v>
      </c>
      <c r="J63" s="245">
        <v>134526427</v>
      </c>
      <c r="K63" s="46">
        <v>370.59825949454267</v>
      </c>
      <c r="L63" s="43">
        <v>209823978</v>
      </c>
      <c r="M63" s="46">
        <v>653.38246531832408</v>
      </c>
      <c r="N63" s="43">
        <v>344350405.00000006</v>
      </c>
      <c r="O63" s="47">
        <v>503.33839326563702</v>
      </c>
      <c r="P63" s="122">
        <f t="shared" si="27"/>
        <v>355764456</v>
      </c>
      <c r="Q63" s="123">
        <f t="shared" si="28"/>
        <v>258137007</v>
      </c>
      <c r="R63" s="124">
        <f t="shared" si="29"/>
        <v>613901463</v>
      </c>
      <c r="S63" s="32"/>
      <c r="T63" s="45">
        <v>403735388.25000048</v>
      </c>
      <c r="U63" s="46">
        <v>1940.3265549606897</v>
      </c>
      <c r="V63" s="43">
        <v>109956006.81999999</v>
      </c>
      <c r="W63" s="46">
        <v>1778.0150515830665</v>
      </c>
      <c r="X63" s="43">
        <v>513691395.07000047</v>
      </c>
      <c r="Y63" s="47">
        <v>1903.1387127572095</v>
      </c>
      <c r="Z63" s="245">
        <v>264581668.01000011</v>
      </c>
      <c r="AA63" s="46">
        <v>252.81949387687249</v>
      </c>
      <c r="AB63" s="43">
        <v>184668191.36999989</v>
      </c>
      <c r="AC63" s="46">
        <v>393.3420479248536</v>
      </c>
      <c r="AD63" s="43">
        <v>449249859.38</v>
      </c>
      <c r="AE63" s="47">
        <v>296.3371981168977</v>
      </c>
      <c r="AF63" s="122">
        <f t="shared" si="30"/>
        <v>668317056.26000059</v>
      </c>
      <c r="AG63" s="123">
        <f>+V63+AB63</f>
        <v>294624198.18999988</v>
      </c>
      <c r="AH63" s="124">
        <f>+AF63+AG63</f>
        <v>962941254.45000052</v>
      </c>
      <c r="AI63" s="32"/>
      <c r="AJ63" s="45">
        <v>108303935.86770444</v>
      </c>
      <c r="AK63" s="46">
        <v>1833.7950536353612</v>
      </c>
      <c r="AL63" s="43">
        <v>42113628.479624532</v>
      </c>
      <c r="AM63" s="46">
        <v>1566.9021274556137</v>
      </c>
      <c r="AN63" s="43">
        <v>150417564.34732896</v>
      </c>
      <c r="AO63" s="47">
        <v>1750.3236597429391</v>
      </c>
      <c r="AP63" s="245">
        <v>41512692.289205685</v>
      </c>
      <c r="AQ63" s="46">
        <v>246.05581856238089</v>
      </c>
      <c r="AR63" s="43">
        <v>56090885.540949307</v>
      </c>
      <c r="AS63" s="46">
        <v>360.25900177878242</v>
      </c>
      <c r="AT63" s="43">
        <v>97603577.830154985</v>
      </c>
      <c r="AU63" s="47">
        <v>300.86627764116844</v>
      </c>
      <c r="AV63" s="122">
        <f t="shared" si="33"/>
        <v>149816628.15691012</v>
      </c>
      <c r="AW63" s="123">
        <f t="shared" si="34"/>
        <v>98204514.02057384</v>
      </c>
      <c r="AX63" s="124">
        <f t="shared" si="35"/>
        <v>248021142.17748398</v>
      </c>
      <c r="AY63" s="32"/>
      <c r="AZ63" s="193">
        <v>230784045.62282264</v>
      </c>
      <c r="BA63" s="194">
        <v>2085.3540343079148</v>
      </c>
      <c r="BB63" s="193">
        <v>60090537.044677362</v>
      </c>
      <c r="BC63" s="194">
        <v>1743.1188769378168</v>
      </c>
      <c r="BD63" s="193">
        <v>290874582.66750014</v>
      </c>
      <c r="BE63" s="194">
        <v>2004.0689991008815</v>
      </c>
      <c r="BF63" s="245">
        <v>175159691.59920385</v>
      </c>
      <c r="BG63" s="46">
        <v>280.72127930534958</v>
      </c>
      <c r="BH63" s="43">
        <v>155853793.80579606</v>
      </c>
      <c r="BI63" s="46">
        <v>474.53611320933902</v>
      </c>
      <c r="BJ63" s="43">
        <v>331013485.40499997</v>
      </c>
      <c r="BK63" s="47">
        <v>347.55830331783909</v>
      </c>
      <c r="BL63" s="122">
        <f t="shared" si="36"/>
        <v>405943737.22202647</v>
      </c>
      <c r="BM63" s="123">
        <f t="shared" si="37"/>
        <v>215944330.8504734</v>
      </c>
      <c r="BN63" s="124">
        <f t="shared" si="38"/>
        <v>621888068.07249987</v>
      </c>
      <c r="BO63" s="32"/>
      <c r="BP63" s="45">
        <v>166315522.41999972</v>
      </c>
      <c r="BQ63" s="46">
        <v>1639.2710450732795</v>
      </c>
      <c r="BR63" s="43">
        <v>32836690.05000006</v>
      </c>
      <c r="BS63" s="46">
        <v>1432.1030158314825</v>
      </c>
      <c r="BT63" s="43">
        <v>199152212.46999976</v>
      </c>
      <c r="BU63" s="47">
        <v>1601.0822156030401</v>
      </c>
      <c r="BV63" s="245">
        <v>75986183.459999934</v>
      </c>
      <c r="BW63" s="46">
        <v>235.60949759541575</v>
      </c>
      <c r="BX63" s="43">
        <v>89740737.14000003</v>
      </c>
      <c r="BY63" s="46">
        <v>402.12909402950311</v>
      </c>
      <c r="BZ63" s="43">
        <v>165726920.60000005</v>
      </c>
      <c r="CA63" s="47">
        <v>303.71105149054478</v>
      </c>
      <c r="CB63" s="122">
        <f t="shared" si="39"/>
        <v>242301705.87999964</v>
      </c>
      <c r="CC63" s="123">
        <f t="shared" si="40"/>
        <v>122577427.19000009</v>
      </c>
      <c r="CD63" s="124">
        <f t="shared" si="41"/>
        <v>364879133.06999969</v>
      </c>
      <c r="CE63" s="32"/>
      <c r="CF63" s="193">
        <v>218408245.84689799</v>
      </c>
      <c r="CG63" s="194">
        <v>1721.5935635554486</v>
      </c>
      <c r="CH63" s="193">
        <v>51858919.265618809</v>
      </c>
      <c r="CI63" s="194">
        <v>1955.6120094131838</v>
      </c>
      <c r="CJ63" s="193">
        <v>270267165.1125173</v>
      </c>
      <c r="CK63" s="194">
        <v>1762.0526861855844</v>
      </c>
      <c r="CL63" s="245">
        <v>152275662.07416594</v>
      </c>
      <c r="CM63" s="46">
        <v>239.28342108068099</v>
      </c>
      <c r="CN63" s="43">
        <v>117699363.97083475</v>
      </c>
      <c r="CO63" s="46">
        <v>351.35397080144588</v>
      </c>
      <c r="CP63" s="43">
        <v>269975026.04500067</v>
      </c>
      <c r="CQ63" s="47">
        <v>277.93222566581289</v>
      </c>
      <c r="CR63" s="122">
        <f t="shared" si="42"/>
        <v>370683907.9210639</v>
      </c>
      <c r="CS63" s="123">
        <f t="shared" si="43"/>
        <v>169558283.23645356</v>
      </c>
      <c r="CT63" s="124">
        <f t="shared" si="44"/>
        <v>540242191.15751743</v>
      </c>
      <c r="CU63" s="32"/>
      <c r="CV63" s="45">
        <f>+CV61-CV62</f>
        <v>1348785167.0074258</v>
      </c>
      <c r="CW63" s="46">
        <f t="shared" si="46"/>
        <v>1882.4951248414848</v>
      </c>
      <c r="CX63" s="43">
        <f>+CX61-CX62</f>
        <v>345168810.65992075</v>
      </c>
      <c r="CY63" s="46">
        <f t="shared" si="48"/>
        <v>1680.1604895877138</v>
      </c>
      <c r="CZ63" s="43">
        <f t="shared" si="49"/>
        <v>1693953977.6673465</v>
      </c>
      <c r="DA63" s="47">
        <f t="shared" si="50"/>
        <v>1837.4077503697113</v>
      </c>
      <c r="DB63" s="45">
        <f>+DB61-DB62</f>
        <v>844042324.43257546</v>
      </c>
      <c r="DC63" s="46">
        <f t="shared" si="52"/>
        <v>267.01002658817538</v>
      </c>
      <c r="DD63" s="43">
        <f>+DD61-DD62</f>
        <v>813876949.82757986</v>
      </c>
      <c r="DE63" s="46">
        <f t="shared" si="54"/>
        <v>444.03735160285703</v>
      </c>
      <c r="DF63" s="43">
        <f>+DF61-DF62</f>
        <v>1657919274.2601557</v>
      </c>
      <c r="DG63" s="47">
        <f t="shared" si="56"/>
        <v>331.98286505754379</v>
      </c>
      <c r="DH63" s="153"/>
      <c r="DI63" s="161" t="s">
        <v>173</v>
      </c>
      <c r="DJ63" s="45">
        <f>+DJ61-DJ62</f>
        <v>1693953977.6673465</v>
      </c>
      <c r="DK63" s="43">
        <f t="shared" ref="DK63:DL63" si="63">+DK61-DK62</f>
        <v>1657919274.2601557</v>
      </c>
      <c r="DL63" s="44">
        <f t="shared" si="63"/>
        <v>3351873251.9275022</v>
      </c>
      <c r="DM63"/>
      <c r="DO63" s="48"/>
    </row>
    <row r="64" spans="1:119" s="19" customFormat="1" ht="15.75">
      <c r="A64" s="26"/>
      <c r="B64" s="50" t="s">
        <v>64</v>
      </c>
      <c r="C64" s="34"/>
      <c r="D64" s="38"/>
      <c r="E64" s="39"/>
      <c r="F64" s="39"/>
      <c r="G64" s="39"/>
      <c r="H64" s="39"/>
      <c r="I64" s="40"/>
      <c r="J64" s="244"/>
      <c r="K64" s="39"/>
      <c r="L64" s="39"/>
      <c r="M64" s="39"/>
      <c r="N64" s="39"/>
      <c r="O64" s="40"/>
      <c r="P64" s="125"/>
      <c r="Q64" s="126"/>
      <c r="R64" s="127"/>
      <c r="S64" s="32"/>
      <c r="T64" s="38"/>
      <c r="U64" s="39"/>
      <c r="V64" s="39"/>
      <c r="W64" s="39"/>
      <c r="X64" s="39"/>
      <c r="Y64" s="40"/>
      <c r="Z64" s="244"/>
      <c r="AA64" s="39"/>
      <c r="AB64" s="39"/>
      <c r="AC64" s="39"/>
      <c r="AD64" s="39"/>
      <c r="AE64" s="40"/>
      <c r="AF64" s="125"/>
      <c r="AG64" s="126"/>
      <c r="AH64" s="127"/>
      <c r="AI64" s="32"/>
      <c r="AJ64" s="38"/>
      <c r="AK64" s="39"/>
      <c r="AL64" s="39"/>
      <c r="AM64" s="39"/>
      <c r="AN64" s="39"/>
      <c r="AO64" s="40"/>
      <c r="AP64" s="244"/>
      <c r="AQ64" s="39"/>
      <c r="AR64" s="39"/>
      <c r="AS64" s="39"/>
      <c r="AT64" s="39"/>
      <c r="AU64" s="40"/>
      <c r="AV64" s="125"/>
      <c r="AW64" s="126"/>
      <c r="AX64" s="127"/>
      <c r="AY64" s="32"/>
      <c r="AZ64" s="3"/>
      <c r="BA64" s="3"/>
      <c r="BB64" s="3"/>
      <c r="BC64" s="3"/>
      <c r="BD64" s="3"/>
      <c r="BE64" s="3"/>
      <c r="BF64" s="244"/>
      <c r="BG64" s="39"/>
      <c r="BH64" s="39"/>
      <c r="BI64" s="39"/>
      <c r="BJ64" s="39"/>
      <c r="BK64" s="40"/>
      <c r="BL64" s="125"/>
      <c r="BM64" s="126"/>
      <c r="BN64" s="127"/>
      <c r="BO64" s="32"/>
      <c r="BP64" s="38"/>
      <c r="BQ64" s="39"/>
      <c r="BR64" s="39"/>
      <c r="BS64" s="39"/>
      <c r="BT64" s="39"/>
      <c r="BU64" s="40"/>
      <c r="BV64" s="244"/>
      <c r="BW64" s="39"/>
      <c r="BX64" s="39"/>
      <c r="BY64" s="39"/>
      <c r="BZ64" s="39"/>
      <c r="CA64" s="40"/>
      <c r="CB64" s="125"/>
      <c r="CC64" s="126"/>
      <c r="CD64" s="127"/>
      <c r="CE64" s="32"/>
      <c r="CF64" s="3"/>
      <c r="CG64" s="5"/>
      <c r="CH64" s="3"/>
      <c r="CI64" s="5"/>
      <c r="CJ64" s="3"/>
      <c r="CK64" s="5"/>
      <c r="CL64" s="244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6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75">
      <c r="A65" s="26"/>
      <c r="B65" s="25" t="s">
        <v>65</v>
      </c>
      <c r="C65" s="34"/>
      <c r="D65" s="38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8"/>
      <c r="AK65" s="39"/>
      <c r="AL65" s="39"/>
      <c r="AM65" s="39"/>
      <c r="AN65" s="39"/>
      <c r="AO65" s="40"/>
      <c r="AP65" s="244"/>
      <c r="AQ65" s="39"/>
      <c r="AR65" s="39"/>
      <c r="AS65" s="39"/>
      <c r="AT65" s="39"/>
      <c r="AU65" s="40"/>
      <c r="AV65" s="125"/>
      <c r="AW65" s="126"/>
      <c r="AX65" s="127"/>
      <c r="AY65" s="32"/>
      <c r="AZ65" s="3"/>
      <c r="BA65" s="3"/>
      <c r="BB65" s="3"/>
      <c r="BC65" s="3"/>
      <c r="BD65" s="3"/>
      <c r="BE65" s="3"/>
      <c r="BF65" s="244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244"/>
      <c r="BW65" s="39"/>
      <c r="BX65" s="39"/>
      <c r="BY65" s="39"/>
      <c r="BZ65" s="39"/>
      <c r="CA65" s="40"/>
      <c r="CB65" s="125"/>
      <c r="CC65" s="126"/>
      <c r="CD65" s="127"/>
      <c r="CE65" s="32"/>
      <c r="CF65" s="3"/>
      <c r="CG65" s="5"/>
      <c r="CH65" s="3"/>
      <c r="CI65" s="5"/>
      <c r="CJ65" s="3"/>
      <c r="CK65" s="5"/>
      <c r="CL65" s="244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6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75">
      <c r="A66" s="26">
        <v>52</v>
      </c>
      <c r="B66" s="26" t="s">
        <v>66</v>
      </c>
      <c r="C66" s="34"/>
      <c r="D66" s="38">
        <v>7496493.084277356</v>
      </c>
      <c r="E66" s="39">
        <v>67.926397530647833</v>
      </c>
      <c r="F66" s="36">
        <v>106626.00448149585</v>
      </c>
      <c r="G66" s="39">
        <v>3.2508919321167062</v>
      </c>
      <c r="H66" s="36">
        <v>7603119.0887588523</v>
      </c>
      <c r="I66" s="40">
        <v>53.108871052583119</v>
      </c>
      <c r="J66" s="244">
        <v>1260338.0641596669</v>
      </c>
      <c r="K66" s="39">
        <v>3.4720248160035783</v>
      </c>
      <c r="L66" s="36">
        <v>1043975.1806202986</v>
      </c>
      <c r="M66" s="39">
        <v>3.2508919321167067</v>
      </c>
      <c r="N66" s="36">
        <v>2304313.2447799654</v>
      </c>
      <c r="O66" s="40">
        <v>3.3682240803761334</v>
      </c>
      <c r="P66" s="116">
        <f t="shared" ref="P66:P73" si="64">+D66+J66</f>
        <v>8756831.1484370232</v>
      </c>
      <c r="Q66" s="117">
        <f t="shared" ref="Q66:Q73" si="65">+F66+L66</f>
        <v>1150601.1851017945</v>
      </c>
      <c r="R66" s="118">
        <f t="shared" ref="R66:R73" si="66">+P66+Q66</f>
        <v>9907432.3335388172</v>
      </c>
      <c r="S66" s="32"/>
      <c r="T66" s="38">
        <v>2941157.3044174276</v>
      </c>
      <c r="U66" s="39">
        <v>14.135014631276205</v>
      </c>
      <c r="V66" s="36">
        <v>935762.1085378814</v>
      </c>
      <c r="W66" s="39">
        <v>15.131498149120038</v>
      </c>
      <c r="X66" s="36">
        <v>3876919.4129553093</v>
      </c>
      <c r="Y66" s="40">
        <v>14.36332298311083</v>
      </c>
      <c r="Z66" s="244">
        <v>2596377.5041240598</v>
      </c>
      <c r="AA66" s="39">
        <v>2.4809536180002176</v>
      </c>
      <c r="AB66" s="36">
        <v>1252812.398976655</v>
      </c>
      <c r="AC66" s="39">
        <v>2.6684822709493488</v>
      </c>
      <c r="AD66" s="36">
        <v>3849189.903100715</v>
      </c>
      <c r="AE66" s="40">
        <v>2.5390283983147297</v>
      </c>
      <c r="AF66" s="116">
        <f t="shared" ref="AF66:AF73" si="67">+T66+Z66</f>
        <v>5537534.8085414879</v>
      </c>
      <c r="AG66" s="117">
        <f t="shared" ref="AG66:AG73" si="68">+V66+AB66</f>
        <v>2188574.5075145364</v>
      </c>
      <c r="AH66" s="118">
        <f t="shared" ref="AH66:AH73" si="69">+AF66+AG66</f>
        <v>7726109.3160560243</v>
      </c>
      <c r="AI66" s="32"/>
      <c r="AJ66" s="38">
        <v>2587345.5169820855</v>
      </c>
      <c r="AK66" s="39">
        <v>43.808762563191422</v>
      </c>
      <c r="AL66" s="36">
        <v>1077005.543209478</v>
      </c>
      <c r="AM66" s="39">
        <v>40.071642787866132</v>
      </c>
      <c r="AN66" s="36">
        <v>3664351.0601915633</v>
      </c>
      <c r="AO66" s="40">
        <v>42.639969514779004</v>
      </c>
      <c r="AP66" s="244">
        <v>319924.28744892793</v>
      </c>
      <c r="AQ66" s="39">
        <v>1.8962690224430787</v>
      </c>
      <c r="AR66" s="36">
        <v>511834.00026142038</v>
      </c>
      <c r="AS66" s="39">
        <v>3.2873933836541749</v>
      </c>
      <c r="AT66" s="36">
        <v>831758.28771034838</v>
      </c>
      <c r="AU66" s="40">
        <v>2.5639226090264229</v>
      </c>
      <c r="AV66" s="116">
        <f t="shared" ref="AV66:AV73" si="70">+AJ66+AP66</f>
        <v>2907269.8044310133</v>
      </c>
      <c r="AW66" s="117">
        <f t="shared" ref="AW66:AW73" si="71">+AL66+AR66</f>
        <v>1588839.5434708984</v>
      </c>
      <c r="AX66" s="118">
        <f t="shared" ref="AX66:AX73" si="72">+AV66+AW66</f>
        <v>4496109.3479019115</v>
      </c>
      <c r="AY66" s="32"/>
      <c r="AZ66" s="3">
        <v>1602186.1356671571</v>
      </c>
      <c r="BA66" s="5">
        <v>14.477280319395287</v>
      </c>
      <c r="BB66" s="3">
        <v>443138.48072773649</v>
      </c>
      <c r="BC66" s="5">
        <v>12.85465380813206</v>
      </c>
      <c r="BD66" s="3">
        <v>2045324.6163948937</v>
      </c>
      <c r="BE66" s="5">
        <v>14.091886679216861</v>
      </c>
      <c r="BF66" s="244">
        <v>1387084.6946938022</v>
      </c>
      <c r="BG66" s="39">
        <v>2.2230239528526567</v>
      </c>
      <c r="BH66" s="36">
        <v>1409304.3735001665</v>
      </c>
      <c r="BI66" s="39">
        <v>4.2909819735477033</v>
      </c>
      <c r="BJ66" s="36">
        <v>2796389.0681939684</v>
      </c>
      <c r="BK66" s="40">
        <v>2.9361590473237196</v>
      </c>
      <c r="BL66" s="116">
        <f t="shared" ref="BL66:BL73" si="73">+AZ66+BF66</f>
        <v>2989270.8303609593</v>
      </c>
      <c r="BM66" s="117">
        <f t="shared" ref="BM66:BM73" si="74">+BB66+BH66</f>
        <v>1852442.8542279028</v>
      </c>
      <c r="BN66" s="118">
        <f t="shared" ref="BN66:BN73" si="75">+BL66+BM66</f>
        <v>4841713.6845888626</v>
      </c>
      <c r="BO66" s="32"/>
      <c r="BP66" s="38">
        <v>1666850.3500000006</v>
      </c>
      <c r="BQ66" s="39">
        <v>16.429131060449262</v>
      </c>
      <c r="BR66" s="36">
        <v>118447.0199999999</v>
      </c>
      <c r="BS66" s="39">
        <v>5.1658170875310701</v>
      </c>
      <c r="BT66" s="36">
        <v>1785297.3700000006</v>
      </c>
      <c r="BU66" s="40">
        <v>14.35288030807326</v>
      </c>
      <c r="BV66" s="244">
        <v>429556.54999999981</v>
      </c>
      <c r="BW66" s="39">
        <v>1.3319211246817912</v>
      </c>
      <c r="BX66" s="36">
        <v>458597.43999999994</v>
      </c>
      <c r="BY66" s="39">
        <v>2.0549794769765732</v>
      </c>
      <c r="BZ66" s="36">
        <v>888153.98999999976</v>
      </c>
      <c r="CA66" s="40">
        <v>1.627630449005173</v>
      </c>
      <c r="CB66" s="116">
        <f t="shared" ref="CB66:CB73" si="76">+BP66+BV66</f>
        <v>2096406.9000000004</v>
      </c>
      <c r="CC66" s="117">
        <f t="shared" ref="CC66:CC73" si="77">+BR66+BX66</f>
        <v>577044.45999999985</v>
      </c>
      <c r="CD66" s="118">
        <f t="shared" ref="CD66:CD73" si="78">+CB66+CC66</f>
        <v>2673451.3600000003</v>
      </c>
      <c r="CE66" s="32"/>
      <c r="CF66" s="3">
        <v>2357984.5086452775</v>
      </c>
      <c r="CG66" s="5">
        <v>18.586711034219931</v>
      </c>
      <c r="CH66" s="3">
        <v>533556.43412126636</v>
      </c>
      <c r="CI66" s="5">
        <v>20.120538280461059</v>
      </c>
      <c r="CJ66" s="3">
        <v>2891540.9427665439</v>
      </c>
      <c r="CK66" s="5">
        <v>18.851892287012451</v>
      </c>
      <c r="CL66" s="244">
        <v>1032998.7913913392</v>
      </c>
      <c r="CM66" s="39">
        <v>1.6232369730623104</v>
      </c>
      <c r="CN66" s="36">
        <v>1150256.6480026045</v>
      </c>
      <c r="CO66" s="39">
        <v>3.433724933438226</v>
      </c>
      <c r="CP66" s="36">
        <v>2183255.4393939436</v>
      </c>
      <c r="CQ66" s="40">
        <v>2.247604351991459</v>
      </c>
      <c r="CR66" s="116">
        <f t="shared" ref="CR66:CR73" si="79">+CF66+CL66</f>
        <v>3390983.3000366166</v>
      </c>
      <c r="CS66" s="117">
        <f t="shared" ref="CS66:CS73" si="80">+CH66+CN66</f>
        <v>1683813.082123871</v>
      </c>
      <c r="CT66" s="118">
        <f t="shared" ref="CT66:CT73" si="81">+CR66+CS66</f>
        <v>5074796.3821604876</v>
      </c>
      <c r="CU66" s="32"/>
      <c r="CV66" s="38">
        <f t="shared" ref="CV66:CV72" si="82">+D66+T66+AJ66+AZ66+BP66+CF66</f>
        <v>18652016.899989303</v>
      </c>
      <c r="CW66" s="39">
        <f>+CV66/$CV$111</f>
        <v>26.03256007077481</v>
      </c>
      <c r="CX66" s="36">
        <f t="shared" ref="CX66:CX72" si="83">+F66+V66+AL66+BB66+BR66+CH66</f>
        <v>3214535.5910778581</v>
      </c>
      <c r="CY66" s="39">
        <f t="shared" ref="CY66:CY73" si="84">+CX66/$CX$111</f>
        <v>15.647229777732738</v>
      </c>
      <c r="CZ66" s="36">
        <f t="shared" ref="CZ66:CZ73" si="85">+CV66+CX66</f>
        <v>21866552.49106716</v>
      </c>
      <c r="DA66" s="40">
        <f t="shared" ref="DA66:DA73" si="86">+CZ66/$CZ$111</f>
        <v>23.718338013102091</v>
      </c>
      <c r="DB66" s="38">
        <f t="shared" ref="DB66:DB72" si="87">+J66+Z66+AP66+BF66+BV66+CL66</f>
        <v>7026279.8918177951</v>
      </c>
      <c r="DC66" s="39">
        <f t="shared" ref="DC66:DC102" si="88">+DB66/$DB$111</f>
        <v>2.2227406451346727</v>
      </c>
      <c r="DD66" s="36">
        <f t="shared" ref="DD66:DD72" si="89">+L66+AB66+AR66+BH66+BX66+CN66</f>
        <v>5826780.0413611438</v>
      </c>
      <c r="DE66" s="39">
        <f t="shared" ref="DE66:DE73" si="90">+DD66/$DD$111</f>
        <v>3.1789915889453684</v>
      </c>
      <c r="DF66" s="36">
        <f t="shared" ref="DF66:DF72" si="91">+DB66+DD66</f>
        <v>12853059.933178939</v>
      </c>
      <c r="DG66" s="40">
        <f t="shared" ref="DG66:DG73" si="92">+DF66/$DF$111</f>
        <v>2.573705323063578</v>
      </c>
      <c r="DH66" s="152"/>
      <c r="DI66" s="161" t="s">
        <v>66</v>
      </c>
      <c r="DJ66" s="38">
        <f t="shared" ref="DJ66:DJ72" si="93">+CZ66</f>
        <v>21866552.49106716</v>
      </c>
      <c r="DK66" s="36">
        <f t="shared" ref="DK66:DK72" si="94">+DF66</f>
        <v>12853059.933178939</v>
      </c>
      <c r="DL66" s="37">
        <f t="shared" ref="DL66:DL72" si="95">+DJ66+DK66</f>
        <v>34719612.424246103</v>
      </c>
      <c r="DM66"/>
    </row>
    <row r="67" spans="1:119" s="19" customFormat="1" ht="15.75">
      <c r="A67" s="26">
        <v>53</v>
      </c>
      <c r="B67" s="26" t="s">
        <v>67</v>
      </c>
      <c r="C67" s="34"/>
      <c r="D67" s="38">
        <v>201000.40695120025</v>
      </c>
      <c r="E67" s="39">
        <v>1.8212827508671485</v>
      </c>
      <c r="F67" s="36">
        <v>4161.1237518422749</v>
      </c>
      <c r="G67" s="39">
        <v>0.12686739692802448</v>
      </c>
      <c r="H67" s="36">
        <v>205161.53070304252</v>
      </c>
      <c r="I67" s="40">
        <v>1.4330825483409764</v>
      </c>
      <c r="J67" s="244">
        <v>44588.786508772268</v>
      </c>
      <c r="K67" s="39">
        <v>0.12283479938945192</v>
      </c>
      <c r="L67" s="36">
        <v>40741.561512481137</v>
      </c>
      <c r="M67" s="39">
        <v>0.12686739692802446</v>
      </c>
      <c r="N67" s="36">
        <v>85330.348021253405</v>
      </c>
      <c r="O67" s="40">
        <v>0.12472771817943792</v>
      </c>
      <c r="P67" s="116">
        <f t="shared" si="64"/>
        <v>245589.19345997251</v>
      </c>
      <c r="Q67" s="117">
        <f t="shared" si="65"/>
        <v>44902.685264323416</v>
      </c>
      <c r="R67" s="118">
        <f t="shared" si="66"/>
        <v>290491.87872429594</v>
      </c>
      <c r="S67" s="32"/>
      <c r="T67" s="38">
        <v>2745241.4524717126</v>
      </c>
      <c r="U67" s="39">
        <v>13.193455528132571</v>
      </c>
      <c r="V67" s="36">
        <v>859778.4797657124</v>
      </c>
      <c r="W67" s="39">
        <v>13.902824613785331</v>
      </c>
      <c r="X67" s="36">
        <v>3605019.9322374249</v>
      </c>
      <c r="Y67" s="40">
        <v>13.355981936134029</v>
      </c>
      <c r="Z67" s="244">
        <v>965334.65867944749</v>
      </c>
      <c r="AA67" s="39">
        <v>0.92241999101735606</v>
      </c>
      <c r="AB67" s="36">
        <v>490418.85395152622</v>
      </c>
      <c r="AC67" s="39">
        <v>1.0445889729203834</v>
      </c>
      <c r="AD67" s="36">
        <v>1455753.5126309737</v>
      </c>
      <c r="AE67" s="40">
        <v>0.96025387225997583</v>
      </c>
      <c r="AF67" s="116">
        <f t="shared" si="67"/>
        <v>3710576.1111511602</v>
      </c>
      <c r="AG67" s="117">
        <f t="shared" si="68"/>
        <v>1350197.3337172386</v>
      </c>
      <c r="AH67" s="118">
        <f t="shared" si="69"/>
        <v>5060773.4448683988</v>
      </c>
      <c r="AI67" s="32"/>
      <c r="AJ67" s="38">
        <v>713463.33254128764</v>
      </c>
      <c r="AK67" s="39">
        <v>12.08031379175902</v>
      </c>
      <c r="AL67" s="36">
        <v>296985.44665961387</v>
      </c>
      <c r="AM67" s="39">
        <v>11.049798960435089</v>
      </c>
      <c r="AN67" s="36">
        <v>1010448.7792009015</v>
      </c>
      <c r="AO67" s="40">
        <v>11.758017840987019</v>
      </c>
      <c r="AP67" s="244">
        <v>136332.7908299914</v>
      </c>
      <c r="AQ67" s="39">
        <v>0.8080775925316227</v>
      </c>
      <c r="AR67" s="36">
        <v>218113.3487980573</v>
      </c>
      <c r="AS67" s="39">
        <v>1.4008924365305293</v>
      </c>
      <c r="AT67" s="36">
        <v>354446.1396280487</v>
      </c>
      <c r="AU67" s="40">
        <v>1.0925920240315796</v>
      </c>
      <c r="AV67" s="116">
        <f t="shared" si="70"/>
        <v>849796.1233712791</v>
      </c>
      <c r="AW67" s="117">
        <f t="shared" si="71"/>
        <v>515098.79545767116</v>
      </c>
      <c r="AX67" s="118">
        <f t="shared" si="72"/>
        <v>1364894.9188289503</v>
      </c>
      <c r="AY67" s="32"/>
      <c r="AZ67" s="3">
        <v>1253087.5934089075</v>
      </c>
      <c r="BA67" s="5">
        <v>11.322841928714523</v>
      </c>
      <c r="BB67" s="3">
        <v>346583.53358598577</v>
      </c>
      <c r="BC67" s="5">
        <v>10.053767690249929</v>
      </c>
      <c r="BD67" s="3">
        <v>1599671.1269948934</v>
      </c>
      <c r="BE67" s="5">
        <v>11.021421277058973</v>
      </c>
      <c r="BF67" s="244">
        <v>960138.80203774699</v>
      </c>
      <c r="BG67" s="39">
        <v>1.5387752191039323</v>
      </c>
      <c r="BH67" s="36">
        <v>975519.24410622183</v>
      </c>
      <c r="BI67" s="39">
        <v>2.9702139367611813</v>
      </c>
      <c r="BJ67" s="36">
        <v>1935658.0461439688</v>
      </c>
      <c r="BK67" s="40">
        <v>2.032406702398232</v>
      </c>
      <c r="BL67" s="116">
        <f t="shared" si="73"/>
        <v>2213226.3954466544</v>
      </c>
      <c r="BM67" s="117">
        <f t="shared" si="74"/>
        <v>1322102.7776922076</v>
      </c>
      <c r="BN67" s="118">
        <f t="shared" si="75"/>
        <v>3535329.173138862</v>
      </c>
      <c r="BO67" s="32"/>
      <c r="BP67" s="38">
        <v>1106882.2699999996</v>
      </c>
      <c r="BQ67" s="39">
        <v>10.909865953063855</v>
      </c>
      <c r="BR67" s="36">
        <v>84053.569999999949</v>
      </c>
      <c r="BS67" s="39">
        <v>3.6658192681756705</v>
      </c>
      <c r="BT67" s="36">
        <v>1190935.8399999994</v>
      </c>
      <c r="BU67" s="40">
        <v>9.5745167462576131</v>
      </c>
      <c r="BV67" s="244">
        <v>419147.89999999991</v>
      </c>
      <c r="BW67" s="39">
        <v>1.2996471416301558</v>
      </c>
      <c r="BX67" s="36">
        <v>400233.47000000015</v>
      </c>
      <c r="BY67" s="39">
        <v>1.7934499740101457</v>
      </c>
      <c r="BZ67" s="36">
        <v>819381.37000000011</v>
      </c>
      <c r="CA67" s="40">
        <v>1.5015977884190717</v>
      </c>
      <c r="CB67" s="116">
        <f t="shared" si="76"/>
        <v>1526030.1699999995</v>
      </c>
      <c r="CC67" s="117">
        <f t="shared" si="77"/>
        <v>484287.0400000001</v>
      </c>
      <c r="CD67" s="118">
        <f t="shared" si="78"/>
        <v>2010317.2099999995</v>
      </c>
      <c r="CE67" s="32"/>
      <c r="CF67" s="3">
        <v>1723371.8857604021</v>
      </c>
      <c r="CG67" s="5">
        <v>13.58440444697</v>
      </c>
      <c r="CH67" s="3">
        <v>389958.52375614125</v>
      </c>
      <c r="CI67" s="5">
        <v>14.705427398602506</v>
      </c>
      <c r="CJ67" s="3">
        <v>2113330.4095165431</v>
      </c>
      <c r="CK67" s="5">
        <v>13.778216541162218</v>
      </c>
      <c r="CL67" s="244">
        <v>786494.34170697001</v>
      </c>
      <c r="CM67" s="39">
        <v>1.2358840157436415</v>
      </c>
      <c r="CN67" s="36">
        <v>875770.96188697382</v>
      </c>
      <c r="CO67" s="39">
        <v>2.6143353251070898</v>
      </c>
      <c r="CP67" s="36">
        <v>1662265.3035939438</v>
      </c>
      <c r="CQ67" s="40">
        <v>1.7112586384116699</v>
      </c>
      <c r="CR67" s="116">
        <f t="shared" si="79"/>
        <v>2509866.2274673721</v>
      </c>
      <c r="CS67" s="117">
        <f t="shared" si="80"/>
        <v>1265729.4856431151</v>
      </c>
      <c r="CT67" s="118">
        <f t="shared" si="81"/>
        <v>3775595.713110487</v>
      </c>
      <c r="CU67" s="32"/>
      <c r="CV67" s="38">
        <f t="shared" si="82"/>
        <v>7743046.9411335103</v>
      </c>
      <c r="CW67" s="39">
        <f t="shared" ref="CW67:CW102" si="96">+CV67/$CV$111</f>
        <v>10.806945742473719</v>
      </c>
      <c r="CX67" s="36">
        <f t="shared" si="83"/>
        <v>1981520.6775192954</v>
      </c>
      <c r="CY67" s="39">
        <f t="shared" si="84"/>
        <v>9.6453464184780593</v>
      </c>
      <c r="CZ67" s="36">
        <f t="shared" si="85"/>
        <v>9724567.6186528057</v>
      </c>
      <c r="DA67" s="40">
        <f t="shared" si="86"/>
        <v>10.548099976194191</v>
      </c>
      <c r="DB67" s="38">
        <f t="shared" si="87"/>
        <v>3312037.2797629284</v>
      </c>
      <c r="DC67" s="39">
        <f t="shared" si="88"/>
        <v>1.0477521523876754</v>
      </c>
      <c r="DD67" s="36">
        <f t="shared" si="89"/>
        <v>3000797.4402552601</v>
      </c>
      <c r="DE67" s="39">
        <f t="shared" si="90"/>
        <v>1.6371837884705567</v>
      </c>
      <c r="DF67" s="36">
        <f t="shared" si="91"/>
        <v>6312834.7200181885</v>
      </c>
      <c r="DG67" s="40">
        <f t="shared" si="92"/>
        <v>1.2640862492666312</v>
      </c>
      <c r="DH67" s="152"/>
      <c r="DI67" s="161" t="s">
        <v>67</v>
      </c>
      <c r="DJ67" s="38">
        <f t="shared" si="93"/>
        <v>9724567.6186528057</v>
      </c>
      <c r="DK67" s="36">
        <f t="shared" si="94"/>
        <v>6312834.7200181885</v>
      </c>
      <c r="DL67" s="37">
        <f t="shared" si="95"/>
        <v>16037402.338670995</v>
      </c>
      <c r="DM67"/>
    </row>
    <row r="68" spans="1:119" s="19" customFormat="1" ht="15.75">
      <c r="A68" s="26">
        <v>54</v>
      </c>
      <c r="B68" s="26" t="s">
        <v>68</v>
      </c>
      <c r="C68" s="34"/>
      <c r="D68" s="38">
        <v>150044.4646029968</v>
      </c>
      <c r="E68" s="39">
        <v>1.3595663779470906</v>
      </c>
      <c r="F68" s="36">
        <v>2078.8344375808542</v>
      </c>
      <c r="G68" s="39">
        <v>6.3381031055241135E-2</v>
      </c>
      <c r="H68" s="36">
        <v>152123.29904057767</v>
      </c>
      <c r="I68" s="40">
        <v>1.0626029368373906</v>
      </c>
      <c r="J68" s="244">
        <v>31800.918357486156</v>
      </c>
      <c r="K68" s="39">
        <v>8.7606318374994233E-2</v>
      </c>
      <c r="L68" s="36">
        <v>20353.867407924863</v>
      </c>
      <c r="M68" s="39">
        <v>6.3381031055241135E-2</v>
      </c>
      <c r="N68" s="36">
        <v>52154.785765411019</v>
      </c>
      <c r="O68" s="40">
        <v>7.6234863345885986E-2</v>
      </c>
      <c r="P68" s="116">
        <f t="shared" si="64"/>
        <v>181845.38296048297</v>
      </c>
      <c r="Q68" s="117">
        <f t="shared" si="65"/>
        <v>22432.701845505719</v>
      </c>
      <c r="R68" s="118">
        <f t="shared" si="66"/>
        <v>204278.08480598868</v>
      </c>
      <c r="S68" s="32"/>
      <c r="T68" s="38">
        <v>2148879.7622043211</v>
      </c>
      <c r="U68" s="39">
        <v>10.327379237414796</v>
      </c>
      <c r="V68" s="36">
        <v>772250.55994650512</v>
      </c>
      <c r="W68" s="39">
        <v>12.487477118244964</v>
      </c>
      <c r="X68" s="36">
        <v>2921130.3221508265</v>
      </c>
      <c r="Y68" s="40">
        <v>10.822287962087843</v>
      </c>
      <c r="Z68" s="244">
        <v>1592018.3014488621</v>
      </c>
      <c r="AA68" s="39">
        <v>1.5212439480115718</v>
      </c>
      <c r="AB68" s="36">
        <v>789634.43232009187</v>
      </c>
      <c r="AC68" s="39">
        <v>1.6819162109973522</v>
      </c>
      <c r="AD68" s="36">
        <v>2381652.7337689539</v>
      </c>
      <c r="AE68" s="40">
        <v>1.5710017115788586</v>
      </c>
      <c r="AF68" s="116">
        <f t="shared" si="67"/>
        <v>3740898.0636531832</v>
      </c>
      <c r="AG68" s="117">
        <f t="shared" si="68"/>
        <v>1561884.992266597</v>
      </c>
      <c r="AH68" s="118">
        <f t="shared" si="69"/>
        <v>5302783.0559197804</v>
      </c>
      <c r="AI68" s="32"/>
      <c r="AJ68" s="38">
        <v>73632.792552716244</v>
      </c>
      <c r="AK68" s="39">
        <v>1.2467455562600109</v>
      </c>
      <c r="AL68" s="36">
        <v>30650.303649343652</v>
      </c>
      <c r="AM68" s="39">
        <v>1.1403915485115024</v>
      </c>
      <c r="AN68" s="36">
        <v>104283.0962020599</v>
      </c>
      <c r="AO68" s="40">
        <v>1.2134830887983046</v>
      </c>
      <c r="AP68" s="244">
        <v>36154.769932713898</v>
      </c>
      <c r="AQ68" s="39">
        <v>0.21429811029244364</v>
      </c>
      <c r="AR68" s="36">
        <v>57842.562284823129</v>
      </c>
      <c r="AS68" s="39">
        <v>0.37150962314268271</v>
      </c>
      <c r="AT68" s="36">
        <v>93997.332217537027</v>
      </c>
      <c r="AU68" s="40">
        <v>0.28974990549734986</v>
      </c>
      <c r="AV68" s="116">
        <f t="shared" si="70"/>
        <v>109787.56248543014</v>
      </c>
      <c r="AW68" s="117">
        <f t="shared" si="71"/>
        <v>88492.865934166781</v>
      </c>
      <c r="AX68" s="118">
        <f t="shared" si="72"/>
        <v>198280.42841959692</v>
      </c>
      <c r="AY68" s="32"/>
      <c r="AZ68" s="3">
        <v>1269826.9726814064</v>
      </c>
      <c r="BA68" s="5">
        <v>11.474098190833987</v>
      </c>
      <c r="BB68" s="3">
        <v>351213.37211348722</v>
      </c>
      <c r="BC68" s="5">
        <v>10.188071015388484</v>
      </c>
      <c r="BD68" s="3">
        <v>1621040.3447948936</v>
      </c>
      <c r="BE68" s="5">
        <v>11.168651009321172</v>
      </c>
      <c r="BF68" s="244">
        <v>1061852.1903873498</v>
      </c>
      <c r="BG68" s="39">
        <v>1.7017871097923272</v>
      </c>
      <c r="BH68" s="36">
        <v>1078861.9769566189</v>
      </c>
      <c r="BI68" s="39">
        <v>3.2848669046341699</v>
      </c>
      <c r="BJ68" s="36">
        <v>2140714.1673439685</v>
      </c>
      <c r="BK68" s="40">
        <v>2.2477120017639374</v>
      </c>
      <c r="BL68" s="116">
        <f t="shared" si="73"/>
        <v>2331679.1630687565</v>
      </c>
      <c r="BM68" s="117">
        <f t="shared" si="74"/>
        <v>1430075.3490701062</v>
      </c>
      <c r="BN68" s="118">
        <f t="shared" si="75"/>
        <v>3761754.5121388626</v>
      </c>
      <c r="BO68" s="32"/>
      <c r="BP68" s="38">
        <v>822524.52</v>
      </c>
      <c r="BQ68" s="39">
        <v>8.1071243975280165</v>
      </c>
      <c r="BR68" s="36">
        <v>78966.930000000051</v>
      </c>
      <c r="BS68" s="39">
        <v>3.443976187360986</v>
      </c>
      <c r="BT68" s="36">
        <v>901491.45000000007</v>
      </c>
      <c r="BU68" s="40">
        <v>7.2475314746032513</v>
      </c>
      <c r="BV68" s="244">
        <v>329346.38000000012</v>
      </c>
      <c r="BW68" s="39">
        <v>1.0212005866502953</v>
      </c>
      <c r="BX68" s="36">
        <v>449802.11999999988</v>
      </c>
      <c r="BY68" s="39">
        <v>2.0155675646609663</v>
      </c>
      <c r="BZ68" s="36">
        <v>779148.5</v>
      </c>
      <c r="CA68" s="40">
        <v>1.4278670559107745</v>
      </c>
      <c r="CB68" s="116">
        <f t="shared" si="76"/>
        <v>1151870.9000000001</v>
      </c>
      <c r="CC68" s="117">
        <f t="shared" si="77"/>
        <v>528769.04999999993</v>
      </c>
      <c r="CD68" s="118">
        <f t="shared" si="78"/>
        <v>1680639.9500000002</v>
      </c>
      <c r="CE68" s="32"/>
      <c r="CF68" s="3">
        <v>1733307.7717537801</v>
      </c>
      <c r="CG68" s="5">
        <v>13.662723639123628</v>
      </c>
      <c r="CH68" s="3">
        <v>392206.78106276284</v>
      </c>
      <c r="CI68" s="5">
        <v>14.790209708981177</v>
      </c>
      <c r="CJ68" s="3">
        <v>2125514.5528165428</v>
      </c>
      <c r="CK68" s="5">
        <v>13.857653132809213</v>
      </c>
      <c r="CL68" s="244">
        <v>841337.43808282865</v>
      </c>
      <c r="CM68" s="39">
        <v>1.3220635374395076</v>
      </c>
      <c r="CN68" s="36">
        <v>936839.41301111504</v>
      </c>
      <c r="CO68" s="39">
        <v>2.7966357392238379</v>
      </c>
      <c r="CP68" s="36">
        <v>1778176.8510939437</v>
      </c>
      <c r="CQ68" s="40">
        <v>1.8305865438442033</v>
      </c>
      <c r="CR68" s="116">
        <f t="shared" si="79"/>
        <v>2574645.2098366087</v>
      </c>
      <c r="CS68" s="117">
        <f t="shared" si="80"/>
        <v>1329046.1940738778</v>
      </c>
      <c r="CT68" s="118">
        <f t="shared" si="81"/>
        <v>3903691.4039104865</v>
      </c>
      <c r="CU68" s="32"/>
      <c r="CV68" s="38">
        <f t="shared" si="82"/>
        <v>6198216.2837952208</v>
      </c>
      <c r="CW68" s="39">
        <f t="shared" si="96"/>
        <v>8.650830556541381</v>
      </c>
      <c r="CX68" s="36">
        <f t="shared" si="83"/>
        <v>1627366.7812096798</v>
      </c>
      <c r="CY68" s="39">
        <f t="shared" si="84"/>
        <v>7.92144968900437</v>
      </c>
      <c r="CZ68" s="36">
        <f t="shared" si="85"/>
        <v>7825583.0650049001</v>
      </c>
      <c r="DA68" s="40">
        <f t="shared" si="86"/>
        <v>8.4882984805775088</v>
      </c>
      <c r="DB68" s="38">
        <f t="shared" si="87"/>
        <v>3892509.9982092404</v>
      </c>
      <c r="DC68" s="39">
        <f t="shared" si="88"/>
        <v>1.2313827968464788</v>
      </c>
      <c r="DD68" s="36">
        <f t="shared" si="89"/>
        <v>3333334.371980574</v>
      </c>
      <c r="DE68" s="39">
        <f t="shared" si="90"/>
        <v>1.8186102541110076</v>
      </c>
      <c r="DF68" s="36">
        <f t="shared" si="91"/>
        <v>7225844.3701898139</v>
      </c>
      <c r="DG68" s="40">
        <f t="shared" si="92"/>
        <v>1.4469079126581867</v>
      </c>
      <c r="DH68" s="152"/>
      <c r="DI68" s="161" t="s">
        <v>68</v>
      </c>
      <c r="DJ68" s="38">
        <f t="shared" si="93"/>
        <v>7825583.0650049001</v>
      </c>
      <c r="DK68" s="36">
        <f t="shared" si="94"/>
        <v>7225844.3701898139</v>
      </c>
      <c r="DL68" s="37">
        <f t="shared" si="95"/>
        <v>15051427.435194714</v>
      </c>
      <c r="DM68"/>
    </row>
    <row r="69" spans="1:119" s="19" customFormat="1" ht="15.75">
      <c r="A69" s="26">
        <v>55</v>
      </c>
      <c r="B69" s="26" t="s">
        <v>69</v>
      </c>
      <c r="C69" s="34"/>
      <c r="D69" s="38">
        <v>418773.73976633197</v>
      </c>
      <c r="E69" s="39">
        <v>3.7945464903348252</v>
      </c>
      <c r="F69" s="36">
        <v>8520.1044487049385</v>
      </c>
      <c r="G69" s="39">
        <v>0.25976720170447082</v>
      </c>
      <c r="H69" s="36">
        <v>427293.84421503689</v>
      </c>
      <c r="I69" s="40">
        <v>2.9847084346647264</v>
      </c>
      <c r="J69" s="244">
        <v>91993.437803691966</v>
      </c>
      <c r="K69" s="39">
        <v>0.25342684478617505</v>
      </c>
      <c r="L69" s="36">
        <v>83420.340319365234</v>
      </c>
      <c r="M69" s="39">
        <v>0.25976720170447082</v>
      </c>
      <c r="N69" s="36">
        <v>175413.77812305721</v>
      </c>
      <c r="O69" s="40">
        <v>0.2564030358469146</v>
      </c>
      <c r="P69" s="116">
        <f t="shared" si="64"/>
        <v>510767.17757002392</v>
      </c>
      <c r="Q69" s="117">
        <f t="shared" si="65"/>
        <v>91940.444768070171</v>
      </c>
      <c r="R69" s="118">
        <f t="shared" si="66"/>
        <v>602707.62233809405</v>
      </c>
      <c r="S69" s="32"/>
      <c r="T69" s="38">
        <v>1831299.3388059551</v>
      </c>
      <c r="U69" s="39">
        <v>8.8011079548143716</v>
      </c>
      <c r="V69" s="36">
        <v>488100.76194878184</v>
      </c>
      <c r="W69" s="39">
        <v>7.8927066063319726</v>
      </c>
      <c r="X69" s="36">
        <v>2319400.1007547369</v>
      </c>
      <c r="Y69" s="40">
        <v>8.5929804635286899</v>
      </c>
      <c r="Z69" s="244">
        <v>595115.34040258091</v>
      </c>
      <c r="AA69" s="39">
        <v>0.56865904690440061</v>
      </c>
      <c r="AB69" s="36">
        <v>301852.75489462493</v>
      </c>
      <c r="AC69" s="39">
        <v>0.6429444069451099</v>
      </c>
      <c r="AD69" s="36">
        <v>896968.09529720584</v>
      </c>
      <c r="AE69" s="40">
        <v>0.59166409651737284</v>
      </c>
      <c r="AF69" s="116">
        <f t="shared" si="67"/>
        <v>2426414.6792085362</v>
      </c>
      <c r="AG69" s="117">
        <f t="shared" si="68"/>
        <v>789953.51684340672</v>
      </c>
      <c r="AH69" s="118">
        <f t="shared" si="69"/>
        <v>3216368.1960519431</v>
      </c>
      <c r="AI69" s="32"/>
      <c r="AJ69" s="38">
        <v>93199.605902323849</v>
      </c>
      <c r="AK69" s="39">
        <v>1.5780495411839459</v>
      </c>
      <c r="AL69" s="36">
        <v>38795.163430210152</v>
      </c>
      <c r="AM69" s="39">
        <v>1.4434335465345891</v>
      </c>
      <c r="AN69" s="36">
        <v>131994.76933253399</v>
      </c>
      <c r="AO69" s="40">
        <v>1.5359480704764419</v>
      </c>
      <c r="AP69" s="244">
        <v>39019.355997340863</v>
      </c>
      <c r="AQ69" s="39">
        <v>0.23127720825274276</v>
      </c>
      <c r="AR69" s="36">
        <v>62425.49831710296</v>
      </c>
      <c r="AS69" s="39">
        <v>0.40094477903801612</v>
      </c>
      <c r="AT69" s="36">
        <v>101444.85431444383</v>
      </c>
      <c r="AU69" s="40">
        <v>0.31270714027050411</v>
      </c>
      <c r="AV69" s="116">
        <f t="shared" si="70"/>
        <v>132218.96189966472</v>
      </c>
      <c r="AW69" s="117">
        <f t="shared" si="71"/>
        <v>101220.6617473131</v>
      </c>
      <c r="AX69" s="118">
        <f t="shared" si="72"/>
        <v>233439.62364697782</v>
      </c>
      <c r="AY69" s="32"/>
      <c r="AZ69" s="3">
        <v>1258999.4482504872</v>
      </c>
      <c r="BA69" s="5">
        <v>11.376261177479575</v>
      </c>
      <c r="BB69" s="3">
        <v>348218.65594440617</v>
      </c>
      <c r="BC69" s="5">
        <v>10.101199661892094</v>
      </c>
      <c r="BD69" s="3">
        <v>1607218.1041948935</v>
      </c>
      <c r="BE69" s="5">
        <v>11.073418474286516</v>
      </c>
      <c r="BF69" s="244">
        <v>994110.09794677142</v>
      </c>
      <c r="BG69" s="39">
        <v>1.5932196267194871</v>
      </c>
      <c r="BH69" s="36">
        <v>1010034.7254471972</v>
      </c>
      <c r="BI69" s="39">
        <v>3.0753050093693015</v>
      </c>
      <c r="BJ69" s="36">
        <v>2004144.8233939686</v>
      </c>
      <c r="BK69" s="40">
        <v>2.1043166068288421</v>
      </c>
      <c r="BL69" s="116">
        <f t="shared" si="73"/>
        <v>2253109.5461972589</v>
      </c>
      <c r="BM69" s="117">
        <f t="shared" si="74"/>
        <v>1358253.3813916035</v>
      </c>
      <c r="BN69" s="118">
        <f t="shared" si="75"/>
        <v>3611362.9275888624</v>
      </c>
      <c r="BO69" s="32"/>
      <c r="BP69" s="38">
        <v>742946.01</v>
      </c>
      <c r="BQ69" s="39">
        <v>7.3227673792838344</v>
      </c>
      <c r="BR69" s="36">
        <v>52590.359999999986</v>
      </c>
      <c r="BS69" s="39">
        <v>2.2936176893889826</v>
      </c>
      <c r="BT69" s="36">
        <v>795536.37</v>
      </c>
      <c r="BU69" s="40">
        <v>6.3957066711687807</v>
      </c>
      <c r="BV69" s="244">
        <v>175292.42</v>
      </c>
      <c r="BW69" s="39">
        <v>0.54352721939542781</v>
      </c>
      <c r="BX69" s="36">
        <v>392540.83</v>
      </c>
      <c r="BY69" s="39">
        <v>1.7589791812299476</v>
      </c>
      <c r="BZ69" s="36">
        <v>567833.25</v>
      </c>
      <c r="CA69" s="40">
        <v>1.0406108603504296</v>
      </c>
      <c r="CB69" s="116">
        <f t="shared" si="76"/>
        <v>918238.43</v>
      </c>
      <c r="CC69" s="117">
        <f t="shared" si="77"/>
        <v>445131.19</v>
      </c>
      <c r="CD69" s="118">
        <f t="shared" si="78"/>
        <v>1363369.62</v>
      </c>
      <c r="CE69" s="32"/>
      <c r="CF69" s="3">
        <v>1728651.9426288761</v>
      </c>
      <c r="CG69" s="5">
        <v>13.626024267159131</v>
      </c>
      <c r="CH69" s="3">
        <v>391153.27643766714</v>
      </c>
      <c r="CI69" s="5">
        <v>14.750481802461239</v>
      </c>
      <c r="CJ69" s="3">
        <v>2119805.219066543</v>
      </c>
      <c r="CK69" s="5">
        <v>13.820430161730471</v>
      </c>
      <c r="CL69" s="244">
        <v>805488.97126271226</v>
      </c>
      <c r="CM69" s="39">
        <v>1.2657318580077881</v>
      </c>
      <c r="CN69" s="36">
        <v>896921.71163123171</v>
      </c>
      <c r="CO69" s="39">
        <v>2.6774741531972239</v>
      </c>
      <c r="CP69" s="36">
        <v>1702410.682893944</v>
      </c>
      <c r="CQ69" s="40">
        <v>1.7525872560342033</v>
      </c>
      <c r="CR69" s="116">
        <f t="shared" si="79"/>
        <v>2534140.9138915883</v>
      </c>
      <c r="CS69" s="117">
        <f t="shared" si="80"/>
        <v>1288074.9880688989</v>
      </c>
      <c r="CT69" s="118">
        <f t="shared" si="81"/>
        <v>3822215.9019604875</v>
      </c>
      <c r="CU69" s="32"/>
      <c r="CV69" s="38">
        <f t="shared" si="82"/>
        <v>6073870.0853539743</v>
      </c>
      <c r="CW69" s="39">
        <f t="shared" si="96"/>
        <v>8.4772809668186682</v>
      </c>
      <c r="CX69" s="36">
        <f t="shared" si="83"/>
        <v>1327378.3222097703</v>
      </c>
      <c r="CY69" s="39">
        <f t="shared" si="84"/>
        <v>6.4612112764423832</v>
      </c>
      <c r="CZ69" s="36">
        <f t="shared" si="85"/>
        <v>7401248.4075637441</v>
      </c>
      <c r="DA69" s="40">
        <f t="shared" si="86"/>
        <v>8.0280287220056099</v>
      </c>
      <c r="DB69" s="38">
        <f t="shared" si="87"/>
        <v>2701019.6234130971</v>
      </c>
      <c r="DC69" s="39">
        <f t="shared" si="88"/>
        <v>0.85445871680375196</v>
      </c>
      <c r="DD69" s="36">
        <f t="shared" si="89"/>
        <v>2747195.8606095221</v>
      </c>
      <c r="DE69" s="39">
        <f t="shared" si="90"/>
        <v>1.4988231016221938</v>
      </c>
      <c r="DF69" s="36">
        <f t="shared" si="91"/>
        <v>5448215.4840226192</v>
      </c>
      <c r="DG69" s="40">
        <f t="shared" si="92"/>
        <v>1.0909543147954766</v>
      </c>
      <c r="DH69" s="152"/>
      <c r="DI69" s="161" t="s">
        <v>69</v>
      </c>
      <c r="DJ69" s="38">
        <f t="shared" si="93"/>
        <v>7401248.4075637441</v>
      </c>
      <c r="DK69" s="36">
        <f t="shared" si="94"/>
        <v>5448215.4840226192</v>
      </c>
      <c r="DL69" s="37">
        <f t="shared" si="95"/>
        <v>12849463.891586363</v>
      </c>
      <c r="DM69"/>
    </row>
    <row r="70" spans="1:119" s="19" customFormat="1" ht="15.75">
      <c r="A70" s="26">
        <v>56</v>
      </c>
      <c r="B70" s="26" t="s">
        <v>70</v>
      </c>
      <c r="C70" s="34"/>
      <c r="D70" s="38">
        <v>128439.59134048333</v>
      </c>
      <c r="E70" s="39">
        <v>1.163802679731097</v>
      </c>
      <c r="F70" s="36">
        <v>6388.2904060598376</v>
      </c>
      <c r="G70" s="39">
        <v>0.19477088954113961</v>
      </c>
      <c r="H70" s="36">
        <v>134827.88174654316</v>
      </c>
      <c r="I70" s="40">
        <v>0.94179198068288961</v>
      </c>
      <c r="J70" s="244">
        <v>55698.984103729803</v>
      </c>
      <c r="K70" s="39">
        <v>0.15344157296659983</v>
      </c>
      <c r="L70" s="36">
        <v>62547.749612793865</v>
      </c>
      <c r="M70" s="39">
        <v>0.19477088954113961</v>
      </c>
      <c r="N70" s="36">
        <v>118246.73371652367</v>
      </c>
      <c r="O70" s="40">
        <v>0.17284173357596208</v>
      </c>
      <c r="P70" s="116">
        <f t="shared" si="64"/>
        <v>184138.57544421311</v>
      </c>
      <c r="Q70" s="117">
        <f t="shared" si="65"/>
        <v>68936.040018853702</v>
      </c>
      <c r="R70" s="118">
        <f t="shared" si="66"/>
        <v>253074.61546306682</v>
      </c>
      <c r="S70" s="32"/>
      <c r="T70" s="38">
        <v>706677.36726560467</v>
      </c>
      <c r="U70" s="39">
        <v>3.3962464064361324</v>
      </c>
      <c r="V70" s="36">
        <v>166067.147393853</v>
      </c>
      <c r="W70" s="39">
        <v>2.6853456775953721</v>
      </c>
      <c r="X70" s="36">
        <v>872744.51465945761</v>
      </c>
      <c r="Y70" s="40">
        <v>3.2333690774956008</v>
      </c>
      <c r="Z70" s="244">
        <v>813795.66589610628</v>
      </c>
      <c r="AA70" s="39">
        <v>0.77761777646389985</v>
      </c>
      <c r="AB70" s="36">
        <v>372599.28452373151</v>
      </c>
      <c r="AC70" s="39">
        <v>0.79363405545167898</v>
      </c>
      <c r="AD70" s="36">
        <v>1186394.9504198378</v>
      </c>
      <c r="AE70" s="40">
        <v>0.78257777521099003</v>
      </c>
      <c r="AF70" s="116">
        <f t="shared" si="67"/>
        <v>1520473.0331617109</v>
      </c>
      <c r="AG70" s="117">
        <f t="shared" si="68"/>
        <v>538666.4319175845</v>
      </c>
      <c r="AH70" s="118">
        <f t="shared" si="69"/>
        <v>2059139.4650792954</v>
      </c>
      <c r="AI70" s="32"/>
      <c r="AJ70" s="38">
        <v>252881.9533820902</v>
      </c>
      <c r="AK70" s="39">
        <v>4.2817804500861874</v>
      </c>
      <c r="AL70" s="36">
        <v>105264.35830952752</v>
      </c>
      <c r="AM70" s="39">
        <v>3.9165218703548583</v>
      </c>
      <c r="AN70" s="36">
        <v>358146.31169161771</v>
      </c>
      <c r="AO70" s="40">
        <v>4.1675449654004408</v>
      </c>
      <c r="AP70" s="244">
        <v>96525.347450807341</v>
      </c>
      <c r="AQ70" s="39">
        <v>0.57212919878970048</v>
      </c>
      <c r="AR70" s="36">
        <v>154427.0211753058</v>
      </c>
      <c r="AS70" s="39">
        <v>0.99184963759702105</v>
      </c>
      <c r="AT70" s="36">
        <v>250952.36862611314</v>
      </c>
      <c r="AU70" s="40">
        <v>0.77356902986855502</v>
      </c>
      <c r="AV70" s="116">
        <f t="shared" si="70"/>
        <v>349407.30083289754</v>
      </c>
      <c r="AW70" s="117">
        <f t="shared" si="71"/>
        <v>259691.37948483333</v>
      </c>
      <c r="AX70" s="118">
        <f t="shared" si="72"/>
        <v>609098.68031773088</v>
      </c>
      <c r="AY70" s="32"/>
      <c r="AZ70" s="3">
        <v>996639.5495379545</v>
      </c>
      <c r="BA70" s="5">
        <v>9.0055891852095389</v>
      </c>
      <c r="BB70" s="3">
        <v>275654.19896204519</v>
      </c>
      <c r="BC70" s="5">
        <v>7.9962347043206332</v>
      </c>
      <c r="BD70" s="3">
        <v>1272293.7484999998</v>
      </c>
      <c r="BE70" s="5">
        <v>8.7658551521957797</v>
      </c>
      <c r="BF70" s="244">
        <v>794085.87007367972</v>
      </c>
      <c r="BG70" s="39">
        <v>1.2726489712910536</v>
      </c>
      <c r="BH70" s="36">
        <v>806806.31392632029</v>
      </c>
      <c r="BI70" s="39">
        <v>2.4565249454268447</v>
      </c>
      <c r="BJ70" s="36">
        <v>1600892.1839999999</v>
      </c>
      <c r="BK70" s="40">
        <v>1.6809084698922823</v>
      </c>
      <c r="BL70" s="116">
        <f t="shared" si="73"/>
        <v>1790725.4196116342</v>
      </c>
      <c r="BM70" s="117">
        <f t="shared" si="74"/>
        <v>1082460.5128883654</v>
      </c>
      <c r="BN70" s="118">
        <f t="shared" si="75"/>
        <v>2873185.9324999996</v>
      </c>
      <c r="BO70" s="32"/>
      <c r="BP70" s="38">
        <v>160069.93999999994</v>
      </c>
      <c r="BQ70" s="39">
        <v>1.5777121342046379</v>
      </c>
      <c r="BR70" s="36">
        <v>16284.920000000006</v>
      </c>
      <c r="BS70" s="39">
        <v>0.71023245671420498</v>
      </c>
      <c r="BT70" s="36">
        <v>176354.85999999996</v>
      </c>
      <c r="BU70" s="40">
        <v>1.4178031289694979</v>
      </c>
      <c r="BV70" s="244">
        <v>334350.27000000014</v>
      </c>
      <c r="BW70" s="39">
        <v>1.0367160916439546</v>
      </c>
      <c r="BX70" s="36">
        <v>539203.76000000024</v>
      </c>
      <c r="BY70" s="39">
        <v>2.4161771611908742</v>
      </c>
      <c r="BZ70" s="36">
        <v>873554.03000000038</v>
      </c>
      <c r="CA70" s="40">
        <v>1.6008745714008212</v>
      </c>
      <c r="CB70" s="116">
        <f t="shared" si="76"/>
        <v>494420.21000000008</v>
      </c>
      <c r="CC70" s="117">
        <f t="shared" si="77"/>
        <v>555488.68000000028</v>
      </c>
      <c r="CD70" s="118">
        <f t="shared" si="78"/>
        <v>1049908.8900000004</v>
      </c>
      <c r="CE70" s="32"/>
      <c r="CF70" s="3">
        <v>2188306.3302832707</v>
      </c>
      <c r="CG70" s="5">
        <v>17.24923012267681</v>
      </c>
      <c r="CH70" s="3">
        <v>495162.25321672851</v>
      </c>
      <c r="CI70" s="5">
        <v>18.672684712901745</v>
      </c>
      <c r="CJ70" s="3">
        <v>2683468.5834999993</v>
      </c>
      <c r="CK70" s="5">
        <v>17.495329200949261</v>
      </c>
      <c r="CL70" s="244">
        <v>742861.14257547003</v>
      </c>
      <c r="CM70" s="39">
        <v>1.1673195385404835</v>
      </c>
      <c r="CN70" s="36">
        <v>827184.8669245299</v>
      </c>
      <c r="CO70" s="39">
        <v>2.4692970104138952</v>
      </c>
      <c r="CP70" s="36">
        <v>1570046.0094999999</v>
      </c>
      <c r="CQ70" s="40">
        <v>1.616321287974716</v>
      </c>
      <c r="CR70" s="116">
        <f t="shared" si="79"/>
        <v>2931167.4728587409</v>
      </c>
      <c r="CS70" s="117">
        <f t="shared" si="80"/>
        <v>1322347.1201412585</v>
      </c>
      <c r="CT70" s="118">
        <f t="shared" si="81"/>
        <v>4253514.5929999994</v>
      </c>
      <c r="CU70" s="32"/>
      <c r="CV70" s="38">
        <f t="shared" si="82"/>
        <v>4433014.7318094037</v>
      </c>
      <c r="CW70" s="39">
        <f t="shared" si="96"/>
        <v>6.1871444208547857</v>
      </c>
      <c r="CX70" s="36">
        <f t="shared" si="83"/>
        <v>1064821.1682882141</v>
      </c>
      <c r="CY70" s="39">
        <f t="shared" si="84"/>
        <v>5.1831753049008178</v>
      </c>
      <c r="CZ70" s="36">
        <f t="shared" si="85"/>
        <v>5497835.9000976179</v>
      </c>
      <c r="DA70" s="40">
        <f t="shared" si="86"/>
        <v>5.9634242879554522</v>
      </c>
      <c r="DB70" s="38">
        <f t="shared" si="87"/>
        <v>2837317.2800997933</v>
      </c>
      <c r="DC70" s="39">
        <f t="shared" si="88"/>
        <v>0.89757603436278144</v>
      </c>
      <c r="DD70" s="36">
        <f t="shared" si="89"/>
        <v>2762768.9961626818</v>
      </c>
      <c r="DE70" s="39">
        <f t="shared" si="90"/>
        <v>1.5073195381764446</v>
      </c>
      <c r="DF70" s="36">
        <f t="shared" si="91"/>
        <v>5600086.2762624752</v>
      </c>
      <c r="DG70" s="40">
        <f t="shared" si="92"/>
        <v>1.1213650238746899</v>
      </c>
      <c r="DH70" s="152"/>
      <c r="DI70" s="161" t="s">
        <v>70</v>
      </c>
      <c r="DJ70" s="38">
        <f t="shared" si="93"/>
        <v>5497835.9000976179</v>
      </c>
      <c r="DK70" s="36">
        <f t="shared" si="94"/>
        <v>5600086.2762624752</v>
      </c>
      <c r="DL70" s="37">
        <f t="shared" si="95"/>
        <v>11097922.176360093</v>
      </c>
      <c r="DM70"/>
    </row>
    <row r="71" spans="1:119" s="19" customFormat="1" ht="15.75">
      <c r="A71" s="26">
        <v>57</v>
      </c>
      <c r="B71" s="26" t="s">
        <v>71</v>
      </c>
      <c r="C71" s="34"/>
      <c r="D71" s="38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244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8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244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8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244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">
        <v>0</v>
      </c>
      <c r="BA71" s="5">
        <v>0</v>
      </c>
      <c r="BB71" s="3">
        <v>0</v>
      </c>
      <c r="BC71" s="5">
        <v>0</v>
      </c>
      <c r="BD71" s="3">
        <v>0</v>
      </c>
      <c r="BE71" s="5">
        <v>0</v>
      </c>
      <c r="BF71" s="244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8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244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">
        <v>0</v>
      </c>
      <c r="CG71" s="5">
        <v>0</v>
      </c>
      <c r="CH71" s="3">
        <v>0</v>
      </c>
      <c r="CI71" s="5">
        <v>0</v>
      </c>
      <c r="CJ71" s="3">
        <v>0</v>
      </c>
      <c r="CK71" s="5">
        <v>0</v>
      </c>
      <c r="CL71" s="244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>
        <f t="shared" si="96"/>
        <v>0</v>
      </c>
      <c r="CX71" s="36">
        <f t="shared" si="83"/>
        <v>0</v>
      </c>
      <c r="CY71" s="39">
        <f t="shared" si="84"/>
        <v>0</v>
      </c>
      <c r="CZ71" s="36">
        <f t="shared" si="85"/>
        <v>0</v>
      </c>
      <c r="DA71" s="40">
        <f t="shared" si="86"/>
        <v>0</v>
      </c>
      <c r="DB71" s="38">
        <f t="shared" si="87"/>
        <v>0</v>
      </c>
      <c r="DC71" s="39">
        <f t="shared" si="88"/>
        <v>0</v>
      </c>
      <c r="DD71" s="36">
        <f t="shared" si="89"/>
        <v>0</v>
      </c>
      <c r="DE71" s="39">
        <f t="shared" si="90"/>
        <v>0</v>
      </c>
      <c r="DF71" s="36">
        <f t="shared" si="91"/>
        <v>0</v>
      </c>
      <c r="DG71" s="40">
        <f t="shared" si="92"/>
        <v>0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75">
      <c r="A72" s="26">
        <v>58</v>
      </c>
      <c r="B72" s="26" t="s">
        <v>72</v>
      </c>
      <c r="C72" s="34"/>
      <c r="D72" s="38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244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8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244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8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244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">
        <v>1410013.3646678203</v>
      </c>
      <c r="BA72" s="5">
        <v>12.740815988829937</v>
      </c>
      <c r="BB72" s="3">
        <v>389986.63533217966</v>
      </c>
      <c r="BC72" s="5">
        <v>11.312813950981338</v>
      </c>
      <c r="BD72" s="3">
        <v>1800000</v>
      </c>
      <c r="BE72" s="5">
        <v>12.40164804122859</v>
      </c>
      <c r="BF72" s="244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73"/>
        <v>1410013.3646678203</v>
      </c>
      <c r="BM72" s="117">
        <f t="shared" si="74"/>
        <v>389986.63533217966</v>
      </c>
      <c r="BN72" s="118">
        <f t="shared" si="75"/>
        <v>1800000</v>
      </c>
      <c r="BO72" s="32"/>
      <c r="BP72" s="38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244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">
        <v>0</v>
      </c>
      <c r="CG72" s="5">
        <v>0</v>
      </c>
      <c r="CH72" s="3">
        <v>0</v>
      </c>
      <c r="CI72" s="5">
        <v>0</v>
      </c>
      <c r="CJ72" s="3">
        <v>0</v>
      </c>
      <c r="CK72" s="5">
        <v>0</v>
      </c>
      <c r="CL72" s="244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1410013.3646678203</v>
      </c>
      <c r="CW72" s="39">
        <f t="shared" si="96"/>
        <v>1.9679511236305707</v>
      </c>
      <c r="CX72" s="36">
        <f t="shared" si="83"/>
        <v>389986.63533217966</v>
      </c>
      <c r="CY72" s="39">
        <f t="shared" si="84"/>
        <v>1.8983179126168463</v>
      </c>
      <c r="CZ72" s="36">
        <f t="shared" si="85"/>
        <v>1800000</v>
      </c>
      <c r="DA72" s="40">
        <f t="shared" si="86"/>
        <v>1.9524343602414944</v>
      </c>
      <c r="DB72" s="38">
        <f t="shared" si="87"/>
        <v>0</v>
      </c>
      <c r="DC72" s="39">
        <f t="shared" si="88"/>
        <v>0</v>
      </c>
      <c r="DD72" s="36">
        <f t="shared" si="89"/>
        <v>0</v>
      </c>
      <c r="DE72" s="39">
        <f t="shared" si="90"/>
        <v>0</v>
      </c>
      <c r="DF72" s="36">
        <f t="shared" si="91"/>
        <v>0</v>
      </c>
      <c r="DG72" s="40">
        <f t="shared" si="92"/>
        <v>0</v>
      </c>
      <c r="DH72" s="152"/>
      <c r="DI72" s="161" t="s">
        <v>72</v>
      </c>
      <c r="DJ72" s="38">
        <f t="shared" si="93"/>
        <v>1800000</v>
      </c>
      <c r="DK72" s="36">
        <f t="shared" si="94"/>
        <v>0</v>
      </c>
      <c r="DL72" s="37">
        <f t="shared" si="95"/>
        <v>1800000</v>
      </c>
      <c r="DM72"/>
    </row>
    <row r="73" spans="1:119" s="19" customFormat="1" ht="15.75">
      <c r="A73" s="26">
        <v>59</v>
      </c>
      <c r="B73" s="26" t="s">
        <v>174</v>
      </c>
      <c r="C73" s="41"/>
      <c r="D73" s="45">
        <v>8394751.2869383693</v>
      </c>
      <c r="E73" s="46">
        <v>76.065595829528007</v>
      </c>
      <c r="F73" s="43">
        <v>127774.35752568375</v>
      </c>
      <c r="G73" s="46">
        <v>3.895678451345582</v>
      </c>
      <c r="H73" s="43">
        <v>8522525.6444640532</v>
      </c>
      <c r="I73" s="47">
        <v>59.531056953109108</v>
      </c>
      <c r="J73" s="245">
        <v>1484420.190933347</v>
      </c>
      <c r="K73" s="46">
        <v>4.0893343515207992</v>
      </c>
      <c r="L73" s="43">
        <v>1251038.6994728637</v>
      </c>
      <c r="M73" s="46">
        <v>3.8956784513455829</v>
      </c>
      <c r="N73" s="43">
        <v>2735458.8904062109</v>
      </c>
      <c r="O73" s="47">
        <v>3.9984314313243345</v>
      </c>
      <c r="P73" s="122">
        <f t="shared" si="64"/>
        <v>9879171.477871716</v>
      </c>
      <c r="Q73" s="123">
        <f t="shared" si="65"/>
        <v>1378813.0569985474</v>
      </c>
      <c r="R73" s="124">
        <f t="shared" si="66"/>
        <v>11257984.534870263</v>
      </c>
      <c r="S73" s="32"/>
      <c r="T73" s="45">
        <v>10373255.225165021</v>
      </c>
      <c r="U73" s="46">
        <v>49.853203758074073</v>
      </c>
      <c r="V73" s="43">
        <v>3221959.0575927342</v>
      </c>
      <c r="W73" s="46">
        <v>52.099852165077685</v>
      </c>
      <c r="X73" s="43">
        <v>13595214.282757755</v>
      </c>
      <c r="Y73" s="47">
        <v>50.367942422356997</v>
      </c>
      <c r="Z73" s="245">
        <v>6562641.4705510568</v>
      </c>
      <c r="AA73" s="46">
        <v>6.2708943803974462</v>
      </c>
      <c r="AB73" s="43">
        <v>3207317.7246666295</v>
      </c>
      <c r="AC73" s="46">
        <v>6.8315659172638732</v>
      </c>
      <c r="AD73" s="43">
        <v>9769959.1952176858</v>
      </c>
      <c r="AE73" s="47">
        <v>6.4445258538819266</v>
      </c>
      <c r="AF73" s="122">
        <f t="shared" si="67"/>
        <v>16935896.695716076</v>
      </c>
      <c r="AG73" s="123">
        <f t="shared" si="68"/>
        <v>6429276.7822593637</v>
      </c>
      <c r="AH73" s="124">
        <f t="shared" si="69"/>
        <v>23365173.477975439</v>
      </c>
      <c r="AI73" s="32"/>
      <c r="AJ73" s="45">
        <v>3720523.2013605032</v>
      </c>
      <c r="AK73" s="46">
        <v>62.995651902480581</v>
      </c>
      <c r="AL73" s="43">
        <v>1548700.8152581733</v>
      </c>
      <c r="AM73" s="46">
        <v>57.621788713702173</v>
      </c>
      <c r="AN73" s="43">
        <v>5269224.0166186756</v>
      </c>
      <c r="AO73" s="47">
        <v>61.3149634804412</v>
      </c>
      <c r="AP73" s="245">
        <v>627956.55165978137</v>
      </c>
      <c r="AQ73" s="46">
        <v>3.7220511323095882</v>
      </c>
      <c r="AR73" s="43">
        <v>1004642.4308367097</v>
      </c>
      <c r="AS73" s="46">
        <v>6.4525898599624245</v>
      </c>
      <c r="AT73" s="43">
        <v>1632598.9824964912</v>
      </c>
      <c r="AU73" s="47">
        <v>5.0325407086944116</v>
      </c>
      <c r="AV73" s="122">
        <f t="shared" si="70"/>
        <v>4348479.7530202847</v>
      </c>
      <c r="AW73" s="123">
        <f t="shared" si="71"/>
        <v>2553343.246094883</v>
      </c>
      <c r="AX73" s="124">
        <f t="shared" si="72"/>
        <v>6901822.9991151672</v>
      </c>
      <c r="AY73" s="32"/>
      <c r="AZ73" s="193">
        <v>7790753.0642137341</v>
      </c>
      <c r="BA73" s="194">
        <v>70.396886790462858</v>
      </c>
      <c r="BB73" s="193">
        <v>2154794.8766658404</v>
      </c>
      <c r="BC73" s="194">
        <v>62.506740830964532</v>
      </c>
      <c r="BD73" s="193">
        <v>9945547.940879574</v>
      </c>
      <c r="BE73" s="194">
        <v>68.522880633307892</v>
      </c>
      <c r="BF73" s="245">
        <v>5197271.6551393503</v>
      </c>
      <c r="BG73" s="46">
        <v>8.3294548797594583</v>
      </c>
      <c r="BH73" s="43">
        <v>5280526.6339365253</v>
      </c>
      <c r="BI73" s="46">
        <v>16.077892769739204</v>
      </c>
      <c r="BJ73" s="43">
        <v>10477798.289075874</v>
      </c>
      <c r="BK73" s="47">
        <v>11.001502828207013</v>
      </c>
      <c r="BL73" s="122">
        <f t="shared" si="73"/>
        <v>12988024.719353084</v>
      </c>
      <c r="BM73" s="123">
        <f t="shared" si="74"/>
        <v>7435321.5106023662</v>
      </c>
      <c r="BN73" s="124">
        <f t="shared" si="75"/>
        <v>20423346.22995545</v>
      </c>
      <c r="BO73" s="32"/>
      <c r="BP73" s="45">
        <v>4499273.09</v>
      </c>
      <c r="BQ73" s="46">
        <v>44.346600924529604</v>
      </c>
      <c r="BR73" s="43">
        <v>350342.79999999987</v>
      </c>
      <c r="BS73" s="46">
        <v>15.279462689170913</v>
      </c>
      <c r="BT73" s="43">
        <v>4849615.8900000006</v>
      </c>
      <c r="BU73" s="47">
        <v>38.988438329072409</v>
      </c>
      <c r="BV73" s="245">
        <v>1687693.52</v>
      </c>
      <c r="BW73" s="46">
        <v>5.2330121640016252</v>
      </c>
      <c r="BX73" s="43">
        <v>2240377.62</v>
      </c>
      <c r="BY73" s="46">
        <v>10.039153358068507</v>
      </c>
      <c r="BZ73" s="43">
        <v>3928071.14</v>
      </c>
      <c r="CA73" s="47">
        <v>7.1985807250862699</v>
      </c>
      <c r="CB73" s="122">
        <f t="shared" si="76"/>
        <v>6186966.6099999994</v>
      </c>
      <c r="CC73" s="123">
        <f t="shared" si="77"/>
        <v>2590720.42</v>
      </c>
      <c r="CD73" s="124">
        <f t="shared" si="78"/>
        <v>8777687.0299999993</v>
      </c>
      <c r="CE73" s="32"/>
      <c r="CF73" s="193">
        <v>9731622.4390716068</v>
      </c>
      <c r="CG73" s="194">
        <v>76.709093510149501</v>
      </c>
      <c r="CH73" s="193">
        <v>2202037.2685945663</v>
      </c>
      <c r="CI73" s="194">
        <v>83.039341903407731</v>
      </c>
      <c r="CJ73" s="193">
        <v>11933659.707666174</v>
      </c>
      <c r="CK73" s="194">
        <v>77.803521323663617</v>
      </c>
      <c r="CL73" s="245">
        <v>4209180.6850193199</v>
      </c>
      <c r="CM73" s="46">
        <v>6.6142359227937302</v>
      </c>
      <c r="CN73" s="43">
        <v>4686973.601456455</v>
      </c>
      <c r="CO73" s="46">
        <v>13.991467161380273</v>
      </c>
      <c r="CP73" s="43">
        <v>8896154.2864757739</v>
      </c>
      <c r="CQ73" s="47">
        <v>9.158358078256251</v>
      </c>
      <c r="CR73" s="122">
        <f t="shared" si="79"/>
        <v>13940803.124090927</v>
      </c>
      <c r="CS73" s="123">
        <f t="shared" si="80"/>
        <v>6889010.8700510208</v>
      </c>
      <c r="CT73" s="124">
        <f t="shared" si="81"/>
        <v>20829813.994141947</v>
      </c>
      <c r="CU73" s="32"/>
      <c r="CV73" s="45">
        <f>SUM(CV66:CV72)</f>
        <v>44510178.30674924</v>
      </c>
      <c r="CW73" s="46">
        <f t="shared" si="96"/>
        <v>62.122712881093946</v>
      </c>
      <c r="CX73" s="43">
        <f>SUM(CX66:CX72)</f>
        <v>9605609.1756369974</v>
      </c>
      <c r="CY73" s="46">
        <f t="shared" si="84"/>
        <v>46.756730379175217</v>
      </c>
      <c r="CZ73" s="43">
        <f t="shared" si="85"/>
        <v>54115787.482386239</v>
      </c>
      <c r="DA73" s="47">
        <f t="shared" si="86"/>
        <v>58.698623840076358</v>
      </c>
      <c r="DB73" s="45">
        <f>SUM(DB66:DB72)</f>
        <v>19769164.073302858</v>
      </c>
      <c r="DC73" s="46">
        <f t="shared" si="88"/>
        <v>6.2539103455353615</v>
      </c>
      <c r="DD73" s="43">
        <f>SUM(DD66:DD72)</f>
        <v>17670876.710369181</v>
      </c>
      <c r="DE73" s="46">
        <f t="shared" si="90"/>
        <v>9.6409282713255706</v>
      </c>
      <c r="DF73" s="43">
        <f>SUM(DF66:DF72)</f>
        <v>37440040.783672035</v>
      </c>
      <c r="DG73" s="47">
        <f t="shared" si="92"/>
        <v>7.4970188236585624</v>
      </c>
      <c r="DH73" s="153"/>
      <c r="DI73" s="161" t="s">
        <v>174</v>
      </c>
      <c r="DJ73" s="45">
        <f t="shared" ref="DJ73:DK73" si="97">SUM(DJ66:DJ72)</f>
        <v>54115787.482386224</v>
      </c>
      <c r="DK73" s="43">
        <f t="shared" si="97"/>
        <v>37440040.783672035</v>
      </c>
      <c r="DL73" s="44">
        <f>SUM(DL66:DL72)</f>
        <v>91555828.266058266</v>
      </c>
      <c r="DM73"/>
      <c r="DO73" s="48"/>
    </row>
    <row r="74" spans="1:119" s="19" customFormat="1" ht="15.75">
      <c r="A74" s="26"/>
      <c r="B74" s="25" t="s">
        <v>73</v>
      </c>
      <c r="C74" s="34"/>
      <c r="D74" s="38"/>
      <c r="E74" s="39"/>
      <c r="F74" s="39"/>
      <c r="G74" s="39"/>
      <c r="H74" s="39"/>
      <c r="I74" s="40"/>
      <c r="J74" s="244"/>
      <c r="K74" s="39"/>
      <c r="L74" s="36"/>
      <c r="M74" s="39"/>
      <c r="N74" s="36"/>
      <c r="O74" s="40"/>
      <c r="P74" s="125"/>
      <c r="Q74" s="126"/>
      <c r="R74" s="127"/>
      <c r="S74" s="32"/>
      <c r="T74" s="38"/>
      <c r="U74" s="39"/>
      <c r="V74" s="39"/>
      <c r="W74" s="39"/>
      <c r="X74" s="39"/>
      <c r="Y74" s="40"/>
      <c r="Z74" s="244"/>
      <c r="AA74" s="39"/>
      <c r="AB74" s="36"/>
      <c r="AC74" s="39"/>
      <c r="AD74" s="36"/>
      <c r="AE74" s="40"/>
      <c r="AF74" s="125"/>
      <c r="AG74" s="126"/>
      <c r="AH74" s="127"/>
      <c r="AI74" s="32"/>
      <c r="AJ74" s="38"/>
      <c r="AK74" s="39"/>
      <c r="AL74" s="39"/>
      <c r="AM74" s="39"/>
      <c r="AN74" s="39"/>
      <c r="AO74" s="40"/>
      <c r="AP74" s="244"/>
      <c r="AQ74" s="39"/>
      <c r="AR74" s="36"/>
      <c r="AS74" s="39"/>
      <c r="AT74" s="36"/>
      <c r="AU74" s="40"/>
      <c r="AV74" s="125"/>
      <c r="AW74" s="126"/>
      <c r="AX74" s="127"/>
      <c r="AY74" s="32"/>
      <c r="AZ74" s="3"/>
      <c r="BA74" s="3"/>
      <c r="BB74" s="3"/>
      <c r="BC74" s="3"/>
      <c r="BD74" s="3"/>
      <c r="BE74" s="3"/>
      <c r="BF74" s="244"/>
      <c r="BG74" s="39"/>
      <c r="BH74" s="36"/>
      <c r="BI74" s="39"/>
      <c r="BJ74" s="36"/>
      <c r="BK74" s="40"/>
      <c r="BL74" s="125"/>
      <c r="BM74" s="126"/>
      <c r="BN74" s="127"/>
      <c r="BO74" s="32"/>
      <c r="BP74" s="38"/>
      <c r="BQ74" s="39"/>
      <c r="BR74" s="39"/>
      <c r="BS74" s="39"/>
      <c r="BT74" s="39"/>
      <c r="BU74" s="40"/>
      <c r="BV74" s="244"/>
      <c r="BW74" s="39"/>
      <c r="BX74" s="36"/>
      <c r="BY74" s="39"/>
      <c r="BZ74" s="36"/>
      <c r="CA74" s="40"/>
      <c r="CB74" s="125"/>
      <c r="CC74" s="126"/>
      <c r="CD74" s="127"/>
      <c r="CE74" s="32"/>
      <c r="CF74" s="3"/>
      <c r="CG74" s="5"/>
      <c r="CH74" s="3"/>
      <c r="CI74" s="5"/>
      <c r="CJ74" s="3"/>
      <c r="CK74" s="5"/>
      <c r="CL74" s="244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6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75">
      <c r="A75" s="26">
        <v>60</v>
      </c>
      <c r="B75" s="26" t="s">
        <v>74</v>
      </c>
      <c r="C75" s="34"/>
      <c r="D75" s="38">
        <v>2015552.0353383364</v>
      </c>
      <c r="E75" s="39">
        <v>18.263098125607875</v>
      </c>
      <c r="F75" s="39">
        <v>619856.4286486638</v>
      </c>
      <c r="G75" s="39">
        <v>18.898638027033257</v>
      </c>
      <c r="H75" s="36">
        <v>2635408.4639870003</v>
      </c>
      <c r="I75" s="40">
        <v>18.408703934640023</v>
      </c>
      <c r="J75" s="244">
        <v>436985.92922614666</v>
      </c>
      <c r="K75" s="39">
        <v>1.2038246194914206</v>
      </c>
      <c r="L75" s="36">
        <v>689002.32395185332</v>
      </c>
      <c r="M75" s="39">
        <v>2.1455223627192717</v>
      </c>
      <c r="N75" s="36">
        <v>1125988.253178</v>
      </c>
      <c r="O75" s="40">
        <v>1.6458616280430851</v>
      </c>
      <c r="P75" s="116">
        <f t="shared" ref="P75:P96" si="98">+D75+J75</f>
        <v>2452537.9645644831</v>
      </c>
      <c r="Q75" s="117">
        <f t="shared" ref="Q75:Q96" si="99">+F75+L75</f>
        <v>1308858.7526005171</v>
      </c>
      <c r="R75" s="118">
        <f t="shared" ref="R75:R96" si="100">+P75+Q75</f>
        <v>3761396.7171650003</v>
      </c>
      <c r="S75" s="32"/>
      <c r="T75" s="38">
        <v>17.135322324434558</v>
      </c>
      <c r="U75" s="39">
        <v>8.2351267442831266E-5</v>
      </c>
      <c r="V75" s="39">
        <v>4.8260923897529775</v>
      </c>
      <c r="W75" s="39">
        <v>7.8039073602939379E-5</v>
      </c>
      <c r="X75" s="36">
        <v>21.961414714187534</v>
      </c>
      <c r="Y75" s="40">
        <v>8.1363283346007058E-5</v>
      </c>
      <c r="Z75" s="244">
        <v>79.709237197017018</v>
      </c>
      <c r="AA75" s="39">
        <v>7.6165703984826935E-5</v>
      </c>
      <c r="AB75" s="36">
        <v>38.440454791471204</v>
      </c>
      <c r="AC75" s="39">
        <v>8.1877918978180787E-5</v>
      </c>
      <c r="AD75" s="36">
        <v>118.14969198848823</v>
      </c>
      <c r="AE75" s="40">
        <v>7.7934690353743439E-5</v>
      </c>
      <c r="AF75" s="116">
        <f t="shared" ref="AF75:AF96" si="101">+T75+Z75</f>
        <v>96.844559521451572</v>
      </c>
      <c r="AG75" s="117">
        <f t="shared" ref="AG75:AG96" si="102">+V75+AB75</f>
        <v>43.266547181224183</v>
      </c>
      <c r="AH75" s="118">
        <f t="shared" ref="AH75:AH96" si="103">+AF75+AG75</f>
        <v>140.11110670267576</v>
      </c>
      <c r="AI75" s="32"/>
      <c r="AJ75" s="38">
        <v>772646.88140085922</v>
      </c>
      <c r="AK75" s="39">
        <v>13.082405712848955</v>
      </c>
      <c r="AL75" s="36">
        <v>321621.12433397246</v>
      </c>
      <c r="AM75" s="39">
        <v>11.966407126315156</v>
      </c>
      <c r="AN75" s="36">
        <v>1094268.0057348316</v>
      </c>
      <c r="AO75" s="40">
        <v>12.733374515457038</v>
      </c>
      <c r="AP75" s="244">
        <v>237554.31407463251</v>
      </c>
      <c r="AQ75" s="39">
        <v>1.4080421668497147</v>
      </c>
      <c r="AR75" s="36">
        <v>380053.59274758754</v>
      </c>
      <c r="AS75" s="39">
        <v>2.4409977953678164</v>
      </c>
      <c r="AT75" s="36">
        <v>617607.90682222007</v>
      </c>
      <c r="AU75" s="40">
        <v>1.9037969314066063</v>
      </c>
      <c r="AV75" s="116">
        <f t="shared" ref="AV75:AV96" si="104">+AJ75+AP75</f>
        <v>1010201.1954754917</v>
      </c>
      <c r="AW75" s="117">
        <f t="shared" ref="AW75:AW96" si="105">+AL75+AR75</f>
        <v>701674.71708156005</v>
      </c>
      <c r="AX75" s="118">
        <f t="shared" ref="AX75:AX96" si="106">+AV75+AW75</f>
        <v>1711875.9125570517</v>
      </c>
      <c r="AY75" s="32"/>
      <c r="AZ75" s="3">
        <v>1396394.8810114127</v>
      </c>
      <c r="BA75" s="5">
        <v>12.617759996127305</v>
      </c>
      <c r="BB75" s="3">
        <v>386219.9854885877</v>
      </c>
      <c r="BC75" s="5">
        <v>11.203550183871078</v>
      </c>
      <c r="BD75" s="3">
        <v>1782614.8665000005</v>
      </c>
      <c r="BE75" s="5">
        <v>12.28186787077483</v>
      </c>
      <c r="BF75" s="244">
        <v>72272.844457790037</v>
      </c>
      <c r="BG75" s="39">
        <v>0.11582873416819593</v>
      </c>
      <c r="BH75" s="36">
        <v>73430.581542207161</v>
      </c>
      <c r="BI75" s="39">
        <v>0.22357789249044607</v>
      </c>
      <c r="BJ75" s="36">
        <v>145703.42599999718</v>
      </c>
      <c r="BK75" s="40">
        <v>0.1529860194855687</v>
      </c>
      <c r="BL75" s="116">
        <f t="shared" ref="BL75:BL96" si="107">+AZ75+BF75</f>
        <v>1468667.7254692027</v>
      </c>
      <c r="BM75" s="117">
        <f t="shared" ref="BM75:BM96" si="108">+BB75+BH75</f>
        <v>459650.56703079486</v>
      </c>
      <c r="BN75" s="118">
        <f t="shared" ref="BN75:BN96" si="109">+BL75+BM75</f>
        <v>1928318.2924999977</v>
      </c>
      <c r="BO75" s="32"/>
      <c r="BP75" s="38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244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">
        <v>-33220.924212369093</v>
      </c>
      <c r="CG75" s="5">
        <v>-0.26186250009749884</v>
      </c>
      <c r="CH75" s="3">
        <v>-7517.1137876338698</v>
      </c>
      <c r="CI75" s="5">
        <v>-0.28347212412828532</v>
      </c>
      <c r="CJ75" s="3">
        <v>-40738.038000002962</v>
      </c>
      <c r="CK75" s="5">
        <v>-0.26559855784904984</v>
      </c>
      <c r="CL75" s="244">
        <v>96954.22468408609</v>
      </c>
      <c r="CM75" s="39">
        <v>0.15235224233885636</v>
      </c>
      <c r="CN75" s="36">
        <v>107959.70181591374</v>
      </c>
      <c r="CO75" s="39">
        <v>0.3222793109481944</v>
      </c>
      <c r="CP75" s="36">
        <v>204913.92649999983</v>
      </c>
      <c r="CQ75" s="40">
        <v>0.21095352594788785</v>
      </c>
      <c r="CR75" s="116">
        <f t="shared" ref="CR75:CR96" si="113">+CF75+CL75</f>
        <v>63733.300471716997</v>
      </c>
      <c r="CS75" s="117">
        <f t="shared" ref="CS75:CS96" si="114">+CH75+CN75</f>
        <v>100442.58802827986</v>
      </c>
      <c r="CT75" s="118">
        <f t="shared" ref="CT75:CT96" si="115">+CR75+CS75</f>
        <v>164175.88849999686</v>
      </c>
      <c r="CU75" s="32"/>
      <c r="CV75" s="38">
        <f t="shared" ref="CV75:CV94" si="116">+D75+T75+AJ75+AZ75+BP75+CF75</f>
        <v>4151390.0088605639</v>
      </c>
      <c r="CW75" s="39">
        <f t="shared" si="96"/>
        <v>5.7940816997082489</v>
      </c>
      <c r="CX75" s="36">
        <f t="shared" ref="CX75:CX94" si="117">+F75+V75+AL75+BB75+BR75+CH75</f>
        <v>1320185.2507759798</v>
      </c>
      <c r="CY75" s="39">
        <f t="shared" ref="CY75:CY96" si="118">+CX75/$CX$111</f>
        <v>6.4261979321059384</v>
      </c>
      <c r="CZ75" s="36">
        <f t="shared" ref="CZ75:CZ96" si="119">+CV75+CX75</f>
        <v>5471575.2596365437</v>
      </c>
      <c r="DA75" s="40">
        <f t="shared" ref="DA75:DA96" si="120">+CZ75/$CZ$111</f>
        <v>5.9349397453120352</v>
      </c>
      <c r="DB75" s="38">
        <f t="shared" ref="DB75:DB94" si="121">+J75+Z75+AP75+BF75+BV75+CL75</f>
        <v>843847.02167985227</v>
      </c>
      <c r="DC75" s="39">
        <f t="shared" si="88"/>
        <v>0.26694824320162258</v>
      </c>
      <c r="DD75" s="36">
        <f t="shared" ref="DD75:DD94" si="122">+L75+AB75+AR75+BH75+BX75+CN75</f>
        <v>1250484.640512353</v>
      </c>
      <c r="DE75" s="39">
        <f t="shared" ref="DE75:DE96" si="123">+DD75/$DD$111</f>
        <v>0.68224304437026806</v>
      </c>
      <c r="DF75" s="36">
        <f t="shared" ref="DF75:DF94" si="124">+DB75+DD75</f>
        <v>2094331.6621922054</v>
      </c>
      <c r="DG75" s="40">
        <f t="shared" ref="DG75:DG96" si="125">+DF75/$DF$111</f>
        <v>0.41937037369057978</v>
      </c>
      <c r="DH75" s="152"/>
      <c r="DI75" s="161" t="s">
        <v>74</v>
      </c>
      <c r="DJ75" s="38">
        <f t="shared" ref="DJ75:DJ94" si="126">+CZ75</f>
        <v>5471575.2596365437</v>
      </c>
      <c r="DK75" s="36">
        <f t="shared" ref="DK75:DK94" si="127">+DF75</f>
        <v>2094331.6621922054</v>
      </c>
      <c r="DL75" s="37">
        <f t="shared" ref="DL75:DL94" si="128">+DJ75+DK75</f>
        <v>7565906.9218287487</v>
      </c>
      <c r="DM75"/>
    </row>
    <row r="76" spans="1:119" s="19" customFormat="1" ht="15.75">
      <c r="A76" s="26">
        <v>61</v>
      </c>
      <c r="B76" s="26" t="s">
        <v>75</v>
      </c>
      <c r="C76" s="34"/>
      <c r="D76" s="38">
        <v>1541335.8014582046</v>
      </c>
      <c r="E76" s="39">
        <v>13.966182213607986</v>
      </c>
      <c r="F76" s="39">
        <v>474017.48428679549</v>
      </c>
      <c r="G76" s="39">
        <v>14.452193185365269</v>
      </c>
      <c r="H76" s="36">
        <v>2015353.285745</v>
      </c>
      <c r="I76" s="40">
        <v>14.077530093705688</v>
      </c>
      <c r="J76" s="244">
        <v>159316.35292044753</v>
      </c>
      <c r="K76" s="39">
        <v>0.43889044270339655</v>
      </c>
      <c r="L76" s="36">
        <v>251196.50328355248</v>
      </c>
      <c r="M76" s="39">
        <v>0.78221465515609467</v>
      </c>
      <c r="N76" s="36">
        <v>410512.85620400001</v>
      </c>
      <c r="O76" s="40">
        <v>0.60004831838838357</v>
      </c>
      <c r="P76" s="116">
        <f t="shared" si="98"/>
        <v>1700652.1543786521</v>
      </c>
      <c r="Q76" s="117">
        <f t="shared" si="99"/>
        <v>725213.98757034796</v>
      </c>
      <c r="R76" s="118">
        <f t="shared" si="100"/>
        <v>2425866.1419489998</v>
      </c>
      <c r="S76" s="32"/>
      <c r="T76" s="38">
        <v>262528.58339090977</v>
      </c>
      <c r="U76" s="39">
        <v>1.2616956467392191</v>
      </c>
      <c r="V76" s="39">
        <v>73920.476670848497</v>
      </c>
      <c r="W76" s="39">
        <v>1.19531187010201</v>
      </c>
      <c r="X76" s="36">
        <v>336449.06006175827</v>
      </c>
      <c r="Y76" s="40">
        <v>1.2464861923315906</v>
      </c>
      <c r="Z76" s="244">
        <v>1351159.6913848575</v>
      </c>
      <c r="AA76" s="39">
        <v>1.2910928859585231</v>
      </c>
      <c r="AB76" s="36">
        <v>595037.34588568332</v>
      </c>
      <c r="AC76" s="39">
        <v>1.2674256810881781</v>
      </c>
      <c r="AD76" s="36">
        <v>1946197.0372705408</v>
      </c>
      <c r="AE76" s="40">
        <v>1.2837635114768717</v>
      </c>
      <c r="AF76" s="116">
        <f t="shared" si="101"/>
        <v>1613688.2747757672</v>
      </c>
      <c r="AG76" s="117">
        <f t="shared" si="102"/>
        <v>668957.82255653176</v>
      </c>
      <c r="AH76" s="118">
        <f t="shared" si="103"/>
        <v>2282646.0973322988</v>
      </c>
      <c r="AI76" s="32"/>
      <c r="AJ76" s="38">
        <v>191450.60122891169</v>
      </c>
      <c r="AK76" s="39">
        <v>3.2416288728227514</v>
      </c>
      <c r="AL76" s="36">
        <v>79693.012557067326</v>
      </c>
      <c r="AM76" s="39">
        <v>2.96510073881264</v>
      </c>
      <c r="AN76" s="36">
        <v>271143.61378597899</v>
      </c>
      <c r="AO76" s="40">
        <v>3.1551440448931074</v>
      </c>
      <c r="AP76" s="244">
        <v>72131.516610954626</v>
      </c>
      <c r="AQ76" s="39">
        <v>0.42754103347976363</v>
      </c>
      <c r="AR76" s="36">
        <v>115400.31232483945</v>
      </c>
      <c r="AS76" s="39">
        <v>0.74118996200826903</v>
      </c>
      <c r="AT76" s="36">
        <v>187531.82893579407</v>
      </c>
      <c r="AU76" s="40">
        <v>0.57807310516152954</v>
      </c>
      <c r="AV76" s="116">
        <f t="shared" si="104"/>
        <v>263582.11783986632</v>
      </c>
      <c r="AW76" s="117">
        <f t="shared" si="105"/>
        <v>195093.3248819068</v>
      </c>
      <c r="AX76" s="118">
        <f t="shared" si="106"/>
        <v>458675.44272177311</v>
      </c>
      <c r="AY76" s="32"/>
      <c r="AZ76" s="3">
        <v>547678.08827754948</v>
      </c>
      <c r="BA76" s="5">
        <v>4.9487940460070075</v>
      </c>
      <c r="BB76" s="3">
        <v>151478.80172245047</v>
      </c>
      <c r="BC76" s="5">
        <v>4.3941287883981808</v>
      </c>
      <c r="BD76" s="3">
        <v>699156.8899999999</v>
      </c>
      <c r="BE76" s="5">
        <v>4.8170542640999843</v>
      </c>
      <c r="BF76" s="244">
        <v>806924.551795515</v>
      </c>
      <c r="BG76" s="39">
        <v>1.2932250017958036</v>
      </c>
      <c r="BH76" s="36">
        <v>819850.65820448508</v>
      </c>
      <c r="BI76" s="39">
        <v>2.4962417356439501</v>
      </c>
      <c r="BJ76" s="36">
        <v>1626775.21</v>
      </c>
      <c r="BK76" s="40">
        <v>1.7080851892645608</v>
      </c>
      <c r="BL76" s="116">
        <f t="shared" si="107"/>
        <v>1354602.6400730645</v>
      </c>
      <c r="BM76" s="117">
        <f t="shared" si="108"/>
        <v>971329.45992693561</v>
      </c>
      <c r="BN76" s="118">
        <f t="shared" si="109"/>
        <v>2325932.1</v>
      </c>
      <c r="BO76" s="32"/>
      <c r="BP76" s="38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244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">
        <v>490904.39219799166</v>
      </c>
      <c r="CG76" s="5">
        <v>3.8695326664616569</v>
      </c>
      <c r="CH76" s="3">
        <v>111080.11780200827</v>
      </c>
      <c r="CI76" s="5">
        <v>4.1888572970061198</v>
      </c>
      <c r="CJ76" s="3">
        <v>601984.50999999989</v>
      </c>
      <c r="CK76" s="5">
        <v>3.9247402563534175</v>
      </c>
      <c r="CL76" s="244">
        <v>702124.1060017125</v>
      </c>
      <c r="CM76" s="39">
        <v>1.1033060425997474</v>
      </c>
      <c r="CN76" s="36">
        <v>781823.68399828754</v>
      </c>
      <c r="CO76" s="39">
        <v>2.3338856436597357</v>
      </c>
      <c r="CP76" s="36">
        <v>1483947.79</v>
      </c>
      <c r="CQ76" s="40">
        <v>1.5276854236799573</v>
      </c>
      <c r="CR76" s="116">
        <f t="shared" si="113"/>
        <v>1193028.4981997041</v>
      </c>
      <c r="CS76" s="117">
        <f t="shared" si="114"/>
        <v>892903.80180029583</v>
      </c>
      <c r="CT76" s="118">
        <f t="shared" si="115"/>
        <v>2085932.2999999998</v>
      </c>
      <c r="CU76" s="32"/>
      <c r="CV76" s="38">
        <f t="shared" si="116"/>
        <v>3033897.466553567</v>
      </c>
      <c r="CW76" s="39">
        <f t="shared" si="96"/>
        <v>4.234400948171591</v>
      </c>
      <c r="CX76" s="36">
        <f t="shared" si="117"/>
        <v>890189.89303917019</v>
      </c>
      <c r="CY76" s="39">
        <f t="shared" si="118"/>
        <v>4.3331316165420724</v>
      </c>
      <c r="CZ76" s="36">
        <f t="shared" si="119"/>
        <v>3924087.3595927372</v>
      </c>
      <c r="DA76" s="40">
        <f t="shared" si="120"/>
        <v>4.2564016630323227</v>
      </c>
      <c r="DB76" s="38">
        <f t="shared" si="121"/>
        <v>3091656.218713487</v>
      </c>
      <c r="DC76" s="39">
        <f t="shared" si="88"/>
        <v>0.97803532508295388</v>
      </c>
      <c r="DD76" s="36">
        <f t="shared" si="122"/>
        <v>2563308.5036968477</v>
      </c>
      <c r="DE76" s="39">
        <f t="shared" si="123"/>
        <v>1.3984973030182999</v>
      </c>
      <c r="DF76" s="36">
        <f t="shared" si="124"/>
        <v>5654964.7224103343</v>
      </c>
      <c r="DG76" s="40">
        <f t="shared" si="125"/>
        <v>1.1323539206593072</v>
      </c>
      <c r="DH76" s="152"/>
      <c r="DI76" s="161" t="s">
        <v>75</v>
      </c>
      <c r="DJ76" s="38">
        <f t="shared" si="126"/>
        <v>3924087.3595927372</v>
      </c>
      <c r="DK76" s="36">
        <f t="shared" si="127"/>
        <v>5654964.7224103343</v>
      </c>
      <c r="DL76" s="37">
        <f t="shared" si="128"/>
        <v>9579052.0820030719</v>
      </c>
      <c r="DM76"/>
    </row>
    <row r="77" spans="1:119" s="19" customFormat="1" ht="15.75">
      <c r="A77" s="26">
        <v>62</v>
      </c>
      <c r="B77" s="26" t="s">
        <v>76</v>
      </c>
      <c r="C77" s="34"/>
      <c r="D77" s="38">
        <v>140966.3998509456</v>
      </c>
      <c r="E77" s="39">
        <v>1.2773092174022362</v>
      </c>
      <c r="F77" s="39">
        <v>43352.355900054441</v>
      </c>
      <c r="G77" s="39">
        <v>1.3217584651987695</v>
      </c>
      <c r="H77" s="36">
        <v>184318.75575100005</v>
      </c>
      <c r="I77" s="40">
        <v>1.2874927930861062</v>
      </c>
      <c r="J77" s="244">
        <v>130239.60700437073</v>
      </c>
      <c r="K77" s="39">
        <v>0.35878877295293837</v>
      </c>
      <c r="L77" s="36">
        <v>205350.75821662924</v>
      </c>
      <c r="M77" s="39">
        <v>0.63945305935705932</v>
      </c>
      <c r="N77" s="36">
        <v>335590.36522099999</v>
      </c>
      <c r="O77" s="40">
        <v>0.49053380734594004</v>
      </c>
      <c r="P77" s="116">
        <f t="shared" si="98"/>
        <v>271206.00685531634</v>
      </c>
      <c r="Q77" s="117">
        <f t="shared" si="99"/>
        <v>248703.11411668369</v>
      </c>
      <c r="R77" s="118">
        <f t="shared" si="100"/>
        <v>519909.12097200006</v>
      </c>
      <c r="S77" s="32"/>
      <c r="T77" s="38">
        <v>274499.1527691845</v>
      </c>
      <c r="U77" s="39">
        <v>1.3192254405562607</v>
      </c>
      <c r="V77" s="39">
        <v>85262.378709581491</v>
      </c>
      <c r="W77" s="39">
        <v>1.3787131514113626</v>
      </c>
      <c r="X77" s="36">
        <v>359761.531478766</v>
      </c>
      <c r="Y77" s="40">
        <v>1.3328549095605555</v>
      </c>
      <c r="Z77" s="244">
        <v>1331837.7704301062</v>
      </c>
      <c r="AA77" s="39">
        <v>1.2726299353193107</v>
      </c>
      <c r="AB77" s="36">
        <v>591831.81664104515</v>
      </c>
      <c r="AC77" s="39">
        <v>1.260597924621756</v>
      </c>
      <c r="AD77" s="36">
        <v>1923669.5870711515</v>
      </c>
      <c r="AE77" s="40">
        <v>1.2689038040480969</v>
      </c>
      <c r="AF77" s="116">
        <f t="shared" si="101"/>
        <v>1606336.9231992906</v>
      </c>
      <c r="AG77" s="117">
        <f t="shared" si="102"/>
        <v>677094.1953506266</v>
      </c>
      <c r="AH77" s="118">
        <f t="shared" si="103"/>
        <v>2283431.1185499174</v>
      </c>
      <c r="AI77" s="32"/>
      <c r="AJ77" s="38">
        <v>181424.34202456273</v>
      </c>
      <c r="AK77" s="39">
        <v>3.0718649174494197</v>
      </c>
      <c r="AL77" s="36">
        <v>75519.493145042987</v>
      </c>
      <c r="AM77" s="39">
        <v>2.8098185491328267</v>
      </c>
      <c r="AN77" s="36">
        <v>256943.83516960574</v>
      </c>
      <c r="AO77" s="40">
        <v>2.9899092959913163</v>
      </c>
      <c r="AP77" s="244">
        <v>68353.992394775705</v>
      </c>
      <c r="AQ77" s="39">
        <v>0.40515072916811562</v>
      </c>
      <c r="AR77" s="36">
        <v>109356.8032619025</v>
      </c>
      <c r="AS77" s="39">
        <v>0.70237387769693826</v>
      </c>
      <c r="AT77" s="36">
        <v>177710.79565667821</v>
      </c>
      <c r="AU77" s="40">
        <v>0.54779944316094742</v>
      </c>
      <c r="AV77" s="116">
        <f t="shared" si="104"/>
        <v>249778.33441933844</v>
      </c>
      <c r="AW77" s="117">
        <f t="shared" si="105"/>
        <v>184876.2964069455</v>
      </c>
      <c r="AX77" s="118">
        <f t="shared" si="106"/>
        <v>434654.63082628394</v>
      </c>
      <c r="AY77" s="32"/>
      <c r="AZ77" s="3">
        <v>160350.24486343618</v>
      </c>
      <c r="BA77" s="5">
        <v>1.4489174462897123</v>
      </c>
      <c r="BB77" s="3">
        <v>44350.255136563806</v>
      </c>
      <c r="BC77" s="5">
        <v>1.2865214845404753</v>
      </c>
      <c r="BD77" s="3">
        <v>204700.5</v>
      </c>
      <c r="BE77" s="5">
        <v>1.4103464193686184</v>
      </c>
      <c r="BF77" s="244">
        <v>58725.771586969051</v>
      </c>
      <c r="BG77" s="39">
        <v>9.4117394119473508E-2</v>
      </c>
      <c r="BH77" s="36">
        <v>59666.498413030968</v>
      </c>
      <c r="BI77" s="39">
        <v>0.18166967613898369</v>
      </c>
      <c r="BJ77" s="36">
        <v>118392.27000000002</v>
      </c>
      <c r="BK77" s="40">
        <v>0.12430978888005739</v>
      </c>
      <c r="BL77" s="116">
        <f t="shared" si="107"/>
        <v>219076.01645040524</v>
      </c>
      <c r="BM77" s="117">
        <f t="shared" si="108"/>
        <v>104016.75354959478</v>
      </c>
      <c r="BN77" s="118">
        <f t="shared" si="109"/>
        <v>323092.77</v>
      </c>
      <c r="BO77" s="32"/>
      <c r="BP77" s="38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244">
        <v>72.91</v>
      </c>
      <c r="BW77" s="39">
        <v>2.2607121041583336E-4</v>
      </c>
      <c r="BX77" s="36">
        <v>0</v>
      </c>
      <c r="BY77" s="39">
        <v>0</v>
      </c>
      <c r="BZ77" s="36">
        <v>72.91</v>
      </c>
      <c r="CA77" s="40">
        <v>1.3361482059768396E-4</v>
      </c>
      <c r="CB77" s="116">
        <f t="shared" si="110"/>
        <v>72.91</v>
      </c>
      <c r="CC77" s="117">
        <f t="shared" si="111"/>
        <v>0</v>
      </c>
      <c r="CD77" s="118">
        <f t="shared" si="112"/>
        <v>72.91</v>
      </c>
      <c r="CE77" s="32"/>
      <c r="CF77" s="3">
        <v>48695.388831109289</v>
      </c>
      <c r="CG77" s="5">
        <v>0.38383929902186031</v>
      </c>
      <c r="CH77" s="3">
        <v>11018.621168890708</v>
      </c>
      <c r="CI77" s="5">
        <v>0.41551478878085479</v>
      </c>
      <c r="CJ77" s="3">
        <v>59714.009999999995</v>
      </c>
      <c r="CK77" s="5">
        <v>0.3893156302564838</v>
      </c>
      <c r="CL77" s="244">
        <v>61536.756911618038</v>
      </c>
      <c r="CM77" s="39">
        <v>9.6697827580946721E-2</v>
      </c>
      <c r="CN77" s="36">
        <v>68521.923088381969</v>
      </c>
      <c r="CO77" s="39">
        <v>0.20455038117300312</v>
      </c>
      <c r="CP77" s="36">
        <v>130058.68000000001</v>
      </c>
      <c r="CQ77" s="40">
        <v>0.13389200819461175</v>
      </c>
      <c r="CR77" s="116">
        <f t="shared" si="113"/>
        <v>110232.14574272733</v>
      </c>
      <c r="CS77" s="117">
        <f t="shared" si="114"/>
        <v>79540.544257272675</v>
      </c>
      <c r="CT77" s="118">
        <f t="shared" si="115"/>
        <v>189772.69</v>
      </c>
      <c r="CU77" s="32"/>
      <c r="CV77" s="38">
        <f t="shared" si="116"/>
        <v>805935.52833923837</v>
      </c>
      <c r="CW77" s="39">
        <f t="shared" si="96"/>
        <v>1.1248416279675841</v>
      </c>
      <c r="CX77" s="36">
        <f t="shared" si="117"/>
        <v>259503.10406013342</v>
      </c>
      <c r="CY77" s="39">
        <f t="shared" si="118"/>
        <v>1.2631699299065091</v>
      </c>
      <c r="CZ77" s="36">
        <f t="shared" si="119"/>
        <v>1065438.6323993718</v>
      </c>
      <c r="DA77" s="40">
        <f t="shared" si="120"/>
        <v>1.1556661081251336</v>
      </c>
      <c r="DB77" s="38">
        <f t="shared" si="121"/>
        <v>1650766.8083278395</v>
      </c>
      <c r="DC77" s="39">
        <f t="shared" si="88"/>
        <v>0.5222146764723099</v>
      </c>
      <c r="DD77" s="36">
        <f t="shared" si="122"/>
        <v>1034727.7996209899</v>
      </c>
      <c r="DE77" s="39">
        <f t="shared" si="123"/>
        <v>0.56452980007713993</v>
      </c>
      <c r="DF77" s="36">
        <f t="shared" si="124"/>
        <v>2685494.6079488294</v>
      </c>
      <c r="DG77" s="40">
        <f t="shared" si="125"/>
        <v>0.53774523759082626</v>
      </c>
      <c r="DH77" s="152"/>
      <c r="DI77" s="161" t="s">
        <v>76</v>
      </c>
      <c r="DJ77" s="38">
        <f t="shared" si="126"/>
        <v>1065438.6323993718</v>
      </c>
      <c r="DK77" s="36">
        <f t="shared" si="127"/>
        <v>2685494.6079488294</v>
      </c>
      <c r="DL77" s="37">
        <f t="shared" si="128"/>
        <v>3750933.2403482012</v>
      </c>
      <c r="DM77"/>
    </row>
    <row r="78" spans="1:119" s="19" customFormat="1" ht="15.75">
      <c r="A78" s="26">
        <v>63</v>
      </c>
      <c r="B78" s="26" t="s">
        <v>77</v>
      </c>
      <c r="C78" s="34"/>
      <c r="D78" s="38">
        <v>240920.66582485323</v>
      </c>
      <c r="E78" s="39">
        <v>2.183003804070724</v>
      </c>
      <c r="F78" s="39">
        <v>74091.971275146818</v>
      </c>
      <c r="G78" s="39">
        <v>2.258970434316498</v>
      </c>
      <c r="H78" s="36">
        <v>315012.63710000005</v>
      </c>
      <c r="I78" s="40">
        <v>2.2004081914767295</v>
      </c>
      <c r="J78" s="244">
        <v>187972.92551524244</v>
      </c>
      <c r="K78" s="39">
        <v>0.517834603813912</v>
      </c>
      <c r="L78" s="36">
        <v>296379.75471975753</v>
      </c>
      <c r="M78" s="39">
        <v>0.9229132754752909</v>
      </c>
      <c r="N78" s="36">
        <v>484352.68023499998</v>
      </c>
      <c r="O78" s="40">
        <v>0.70798029072563373</v>
      </c>
      <c r="P78" s="116">
        <f t="shared" si="98"/>
        <v>428893.59134009568</v>
      </c>
      <c r="Q78" s="117">
        <f t="shared" si="99"/>
        <v>370471.72599490435</v>
      </c>
      <c r="R78" s="118">
        <f t="shared" si="100"/>
        <v>799365.31733500003</v>
      </c>
      <c r="S78" s="32"/>
      <c r="T78" s="38">
        <v>1686763.030193036</v>
      </c>
      <c r="U78" s="39">
        <v>8.106475663666334</v>
      </c>
      <c r="V78" s="39">
        <v>412585.83589350962</v>
      </c>
      <c r="W78" s="39">
        <v>6.6716121065539538</v>
      </c>
      <c r="X78" s="36">
        <v>2099348.8660865454</v>
      </c>
      <c r="Y78" s="40">
        <v>7.7777282955806779</v>
      </c>
      <c r="Z78" s="244">
        <v>1414751.7369055285</v>
      </c>
      <c r="AA78" s="39">
        <v>1.3518578999674431</v>
      </c>
      <c r="AB78" s="36">
        <v>898654.31697033555</v>
      </c>
      <c r="AC78" s="39">
        <v>1.9141278570568507</v>
      </c>
      <c r="AD78" s="36">
        <v>2313406.053875864</v>
      </c>
      <c r="AE78" s="40">
        <v>1.5259843799580768</v>
      </c>
      <c r="AF78" s="116">
        <f t="shared" si="101"/>
        <v>3101514.7670985647</v>
      </c>
      <c r="AG78" s="117">
        <f t="shared" si="102"/>
        <v>1311240.1528638452</v>
      </c>
      <c r="AH78" s="118">
        <f t="shared" si="103"/>
        <v>4412754.9199624099</v>
      </c>
      <c r="AI78" s="32"/>
      <c r="AJ78" s="38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244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">
        <v>943082.04957365524</v>
      </c>
      <c r="BA78" s="5">
        <v>8.5216460758988983</v>
      </c>
      <c r="BB78" s="3">
        <v>260841.07042634438</v>
      </c>
      <c r="BC78" s="5">
        <v>7.5665323710249872</v>
      </c>
      <c r="BD78" s="3">
        <v>1203923.1199999996</v>
      </c>
      <c r="BE78" s="5">
        <v>8.294794890521004</v>
      </c>
      <c r="BF78" s="244">
        <v>940995.31352366332</v>
      </c>
      <c r="BG78" s="39">
        <v>1.5080947324178891</v>
      </c>
      <c r="BH78" s="36">
        <v>956069.09647633694</v>
      </c>
      <c r="BI78" s="39">
        <v>2.9109930655058154</v>
      </c>
      <c r="BJ78" s="36">
        <v>1897064.4100000001</v>
      </c>
      <c r="BK78" s="40">
        <v>1.991884067253467</v>
      </c>
      <c r="BL78" s="116">
        <f t="shared" si="107"/>
        <v>1884077.3630973184</v>
      </c>
      <c r="BM78" s="117">
        <f t="shared" si="108"/>
        <v>1216910.1669026813</v>
      </c>
      <c r="BN78" s="118">
        <f t="shared" si="109"/>
        <v>3100987.53</v>
      </c>
      <c r="BO78" s="32"/>
      <c r="BP78" s="38">
        <v>22987.160000000003</v>
      </c>
      <c r="BQ78" s="39">
        <v>0.2265704682772012</v>
      </c>
      <c r="BR78" s="39">
        <v>2686.630000000001</v>
      </c>
      <c r="BS78" s="39">
        <v>0.11717170395568935</v>
      </c>
      <c r="BT78" s="36">
        <v>25673.790000000005</v>
      </c>
      <c r="BU78" s="40">
        <v>0.20640417731899091</v>
      </c>
      <c r="BV78" s="244">
        <v>74246.850000000006</v>
      </c>
      <c r="BW78" s="39">
        <v>0.23021636605490081</v>
      </c>
      <c r="BX78" s="36">
        <v>35638.19</v>
      </c>
      <c r="BY78" s="39">
        <v>0.15969506730476243</v>
      </c>
      <c r="BZ78" s="36">
        <v>109885.04000000001</v>
      </c>
      <c r="CA78" s="40">
        <v>0.20137525587668806</v>
      </c>
      <c r="CB78" s="116">
        <f t="shared" si="110"/>
        <v>97234.010000000009</v>
      </c>
      <c r="CC78" s="117">
        <f t="shared" si="111"/>
        <v>38324.820000000007</v>
      </c>
      <c r="CD78" s="118">
        <f t="shared" si="112"/>
        <v>135558.83000000002</v>
      </c>
      <c r="CE78" s="32"/>
      <c r="CF78" s="3">
        <v>121806.65816906258</v>
      </c>
      <c r="CG78" s="5">
        <v>0.96013572147388204</v>
      </c>
      <c r="CH78" s="3">
        <v>27561.98183093742</v>
      </c>
      <c r="CI78" s="5">
        <v>1.0393687997185843</v>
      </c>
      <c r="CJ78" s="3">
        <v>149368.63999999998</v>
      </c>
      <c r="CK78" s="5">
        <v>0.97383421783520874</v>
      </c>
      <c r="CL78" s="244">
        <v>367021.74165602325</v>
      </c>
      <c r="CM78" s="39">
        <v>0.57673180834156723</v>
      </c>
      <c r="CN78" s="36">
        <v>408683.14834397665</v>
      </c>
      <c r="CO78" s="39">
        <v>1.2199933978052249</v>
      </c>
      <c r="CP78" s="36">
        <v>775704.8899999999</v>
      </c>
      <c r="CQ78" s="40">
        <v>0.79856788865210981</v>
      </c>
      <c r="CR78" s="116">
        <f t="shared" si="113"/>
        <v>488828.39982508583</v>
      </c>
      <c r="CS78" s="117">
        <f t="shared" si="114"/>
        <v>436245.13017491408</v>
      </c>
      <c r="CT78" s="118">
        <f t="shared" si="115"/>
        <v>925073.52999999991</v>
      </c>
      <c r="CU78" s="32"/>
      <c r="CV78" s="38">
        <f t="shared" si="116"/>
        <v>3015559.5637606075</v>
      </c>
      <c r="CW78" s="39">
        <f t="shared" si="96"/>
        <v>4.2088067961509577</v>
      </c>
      <c r="CX78" s="36">
        <f t="shared" si="117"/>
        <v>777767.48942593823</v>
      </c>
      <c r="CY78" s="39">
        <f t="shared" si="118"/>
        <v>3.7858988572023589</v>
      </c>
      <c r="CZ78" s="36">
        <f t="shared" si="119"/>
        <v>3793327.0531865456</v>
      </c>
      <c r="DA78" s="40">
        <f t="shared" si="120"/>
        <v>4.1145678212639032</v>
      </c>
      <c r="DB78" s="38">
        <f t="shared" si="121"/>
        <v>2984988.5676004575</v>
      </c>
      <c r="DC78" s="39">
        <f t="shared" si="88"/>
        <v>0.94429136280128112</v>
      </c>
      <c r="DD78" s="36">
        <f t="shared" si="122"/>
        <v>2595424.5065104063</v>
      </c>
      <c r="DE78" s="39">
        <f t="shared" si="123"/>
        <v>1.4160192451699034</v>
      </c>
      <c r="DF78" s="36">
        <f t="shared" si="124"/>
        <v>5580413.0741108637</v>
      </c>
      <c r="DG78" s="40">
        <f t="shared" si="125"/>
        <v>1.1174256487093566</v>
      </c>
      <c r="DH78" s="152"/>
      <c r="DI78" s="161" t="s">
        <v>77</v>
      </c>
      <c r="DJ78" s="38">
        <f t="shared" si="126"/>
        <v>3793327.0531865456</v>
      </c>
      <c r="DK78" s="36">
        <f t="shared" si="127"/>
        <v>5580413.0741108637</v>
      </c>
      <c r="DL78" s="37">
        <f t="shared" si="128"/>
        <v>9373740.1272974089</v>
      </c>
      <c r="DM78"/>
    </row>
    <row r="79" spans="1:119" s="19" customFormat="1" ht="15.75">
      <c r="A79" s="26">
        <v>64</v>
      </c>
      <c r="B79" s="26" t="s">
        <v>78</v>
      </c>
      <c r="C79" s="34"/>
      <c r="D79" s="38">
        <v>429613.80882103211</v>
      </c>
      <c r="E79" s="39">
        <v>3.8927693302135888</v>
      </c>
      <c r="F79" s="39">
        <v>132122.05716596797</v>
      </c>
      <c r="G79" s="39">
        <v>4.0282343109841143</v>
      </c>
      <c r="H79" s="36">
        <v>561735.86598700006</v>
      </c>
      <c r="I79" s="40">
        <v>3.9238051284008919</v>
      </c>
      <c r="J79" s="244">
        <v>397070.86948103702</v>
      </c>
      <c r="K79" s="39">
        <v>1.0938651713812115</v>
      </c>
      <c r="L79" s="36">
        <v>626067.64554296306</v>
      </c>
      <c r="M79" s="39">
        <v>1.9495465942452959</v>
      </c>
      <c r="N79" s="36">
        <v>1023138.5150240001</v>
      </c>
      <c r="O79" s="40">
        <v>1.495525745759962</v>
      </c>
      <c r="P79" s="116">
        <f t="shared" si="98"/>
        <v>826684.67830206919</v>
      </c>
      <c r="Q79" s="117">
        <f t="shared" si="99"/>
        <v>758189.70270893106</v>
      </c>
      <c r="R79" s="118">
        <f t="shared" si="100"/>
        <v>1584874.3810110004</v>
      </c>
      <c r="S79" s="32"/>
      <c r="T79" s="38">
        <v>1301748.5218689926</v>
      </c>
      <c r="U79" s="39">
        <v>6.256120464969495</v>
      </c>
      <c r="V79" s="39">
        <v>396327.03744138306</v>
      </c>
      <c r="W79" s="39">
        <v>6.4087034287601155</v>
      </c>
      <c r="X79" s="36">
        <v>1698075.5593103757</v>
      </c>
      <c r="Y79" s="40">
        <v>6.2910793622891976</v>
      </c>
      <c r="Z79" s="244">
        <v>4313947.4203373631</v>
      </c>
      <c r="AA79" s="39">
        <v>4.1221676906954485</v>
      </c>
      <c r="AB79" s="36">
        <v>1966461.443770268</v>
      </c>
      <c r="AC79" s="39">
        <v>4.1885501001528658</v>
      </c>
      <c r="AD79" s="36">
        <v>6280408.8641076311</v>
      </c>
      <c r="AE79" s="40">
        <v>4.142725316345504</v>
      </c>
      <c r="AF79" s="116">
        <f t="shared" si="101"/>
        <v>5615695.9422063557</v>
      </c>
      <c r="AG79" s="117">
        <f t="shared" si="102"/>
        <v>2362788.4812116511</v>
      </c>
      <c r="AH79" s="118">
        <f t="shared" si="103"/>
        <v>7978484.4234180069</v>
      </c>
      <c r="AI79" s="32"/>
      <c r="AJ79" s="38">
        <v>746416.84304120182</v>
      </c>
      <c r="AK79" s="39">
        <v>12.638280444314287</v>
      </c>
      <c r="AL79" s="36">
        <v>304206.10633312433</v>
      </c>
      <c r="AM79" s="39">
        <v>11.318454676233372</v>
      </c>
      <c r="AN79" s="36">
        <v>1050622.949374326</v>
      </c>
      <c r="AO79" s="40">
        <v>12.225501813820893</v>
      </c>
      <c r="AP79" s="244">
        <v>323320.37870602537</v>
      </c>
      <c r="AQ79" s="39">
        <v>1.9163984808833097</v>
      </c>
      <c r="AR79" s="36">
        <v>361161.61253616295</v>
      </c>
      <c r="AS79" s="39">
        <v>2.3196589028373431</v>
      </c>
      <c r="AT79" s="36">
        <v>684481.99124218826</v>
      </c>
      <c r="AU79" s="40">
        <v>2.1099385227026675</v>
      </c>
      <c r="AV79" s="116">
        <f t="shared" si="104"/>
        <v>1069737.2217472272</v>
      </c>
      <c r="AW79" s="117">
        <f t="shared" si="105"/>
        <v>665367.71886928729</v>
      </c>
      <c r="AX79" s="118">
        <f t="shared" si="106"/>
        <v>1735104.9406165145</v>
      </c>
      <c r="AY79" s="32"/>
      <c r="AZ79" s="3">
        <v>1896009.7838019619</v>
      </c>
      <c r="BA79" s="5">
        <v>17.132257306038383</v>
      </c>
      <c r="BB79" s="3">
        <v>524405.29619803804</v>
      </c>
      <c r="BC79" s="5">
        <v>15.212058602327561</v>
      </c>
      <c r="BD79" s="3">
        <v>2420415.08</v>
      </c>
      <c r="BE79" s="5">
        <v>16.676186631023413</v>
      </c>
      <c r="BF79" s="244">
        <v>2336338.215104457</v>
      </c>
      <c r="BG79" s="39">
        <v>3.7443537759521912</v>
      </c>
      <c r="BH79" s="36">
        <v>2373763.9648955432</v>
      </c>
      <c r="BI79" s="39">
        <v>7.2275220132371896</v>
      </c>
      <c r="BJ79" s="36">
        <v>4710102.18</v>
      </c>
      <c r="BK79" s="40">
        <v>4.9455239569213258</v>
      </c>
      <c r="BL79" s="116">
        <f t="shared" si="107"/>
        <v>4232347.9989064187</v>
      </c>
      <c r="BM79" s="117">
        <f t="shared" si="108"/>
        <v>2898169.2610935811</v>
      </c>
      <c r="BN79" s="118">
        <f t="shared" si="109"/>
        <v>7130517.2599999998</v>
      </c>
      <c r="BO79" s="32"/>
      <c r="BP79" s="38">
        <v>15185.080000000004</v>
      </c>
      <c r="BQ79" s="39">
        <v>0.14967010654760149</v>
      </c>
      <c r="BR79" s="39">
        <v>57.209999999999127</v>
      </c>
      <c r="BS79" s="39">
        <v>2.4950935496532395E-3</v>
      </c>
      <c r="BT79" s="36">
        <v>15242.290000000003</v>
      </c>
      <c r="BU79" s="40">
        <v>0.12254023764732368</v>
      </c>
      <c r="BV79" s="244">
        <v>-159982.78</v>
      </c>
      <c r="BW79" s="39">
        <v>-0.49605679221355065</v>
      </c>
      <c r="BX79" s="36">
        <v>-278663.40000000002</v>
      </c>
      <c r="BY79" s="39">
        <v>-1.2486933376351026</v>
      </c>
      <c r="BZ79" s="36">
        <v>-438646.18000000005</v>
      </c>
      <c r="CA79" s="40">
        <v>-0.80386271631544914</v>
      </c>
      <c r="CB79" s="116">
        <f t="shared" si="110"/>
        <v>-144797.69999999998</v>
      </c>
      <c r="CC79" s="117">
        <f t="shared" si="111"/>
        <v>-278606.19</v>
      </c>
      <c r="CD79" s="118">
        <f t="shared" si="112"/>
        <v>-423403.89</v>
      </c>
      <c r="CE79" s="32"/>
      <c r="CF79" s="3">
        <v>1867744.5646747896</v>
      </c>
      <c r="CG79" s="5">
        <v>14.722415852210158</v>
      </c>
      <c r="CH79" s="3">
        <v>422626.66532521008</v>
      </c>
      <c r="CI79" s="5">
        <v>15.9373506797349</v>
      </c>
      <c r="CJ79" s="3">
        <v>2290371.2299999995</v>
      </c>
      <c r="CK79" s="5">
        <v>14.932464239610903</v>
      </c>
      <c r="CL79" s="244">
        <v>2344290.3366746614</v>
      </c>
      <c r="CM79" s="39">
        <v>3.6837785114517088</v>
      </c>
      <c r="CN79" s="36">
        <v>2610395.64332534</v>
      </c>
      <c r="CO79" s="39">
        <v>7.7925049354763152</v>
      </c>
      <c r="CP79" s="36">
        <v>4954685.9800000014</v>
      </c>
      <c r="CQ79" s="40">
        <v>5.1007195816218349</v>
      </c>
      <c r="CR79" s="116">
        <f t="shared" si="113"/>
        <v>4212034.9013494514</v>
      </c>
      <c r="CS79" s="117">
        <f t="shared" si="114"/>
        <v>3033022.30865055</v>
      </c>
      <c r="CT79" s="118">
        <f t="shared" si="115"/>
        <v>7245057.2100000009</v>
      </c>
      <c r="CU79" s="32"/>
      <c r="CV79" s="38">
        <f t="shared" si="116"/>
        <v>6256718.6022079773</v>
      </c>
      <c r="CW79" s="39">
        <f t="shared" si="96"/>
        <v>8.7324820544209771</v>
      </c>
      <c r="CX79" s="36">
        <f t="shared" si="117"/>
        <v>1779744.3724637232</v>
      </c>
      <c r="CY79" s="39">
        <f t="shared" si="118"/>
        <v>8.6631702628711498</v>
      </c>
      <c r="CZ79" s="36">
        <f t="shared" si="119"/>
        <v>8036462.974671701</v>
      </c>
      <c r="DA79" s="40">
        <f t="shared" si="120"/>
        <v>8.7170369147542228</v>
      </c>
      <c r="DB79" s="38">
        <f t="shared" si="121"/>
        <v>9554984.4403035436</v>
      </c>
      <c r="DC79" s="39">
        <f t="shared" si="88"/>
        <v>3.0226880520123189</v>
      </c>
      <c r="DD79" s="36">
        <f t="shared" si="122"/>
        <v>7659186.9100702768</v>
      </c>
      <c r="DE79" s="39">
        <f t="shared" si="123"/>
        <v>4.1787214537767303</v>
      </c>
      <c r="DF79" s="36">
        <f t="shared" si="124"/>
        <v>17214171.350373819</v>
      </c>
      <c r="DG79" s="40">
        <f t="shared" si="125"/>
        <v>3.4469771919617829</v>
      </c>
      <c r="DH79" s="152"/>
      <c r="DI79" s="161" t="s">
        <v>78</v>
      </c>
      <c r="DJ79" s="38">
        <f t="shared" si="126"/>
        <v>8036462.974671701</v>
      </c>
      <c r="DK79" s="36">
        <f t="shared" si="127"/>
        <v>17214171.350373819</v>
      </c>
      <c r="DL79" s="37">
        <f t="shared" si="128"/>
        <v>25250634.325045519</v>
      </c>
      <c r="DM79"/>
    </row>
    <row r="80" spans="1:119" s="19" customFormat="1" ht="15.75">
      <c r="A80" s="26">
        <v>65</v>
      </c>
      <c r="B80" s="26" t="s">
        <v>79</v>
      </c>
      <c r="C80" s="34"/>
      <c r="D80" s="38">
        <v>0</v>
      </c>
      <c r="E80" s="39">
        <v>0</v>
      </c>
      <c r="F80" s="39">
        <v>0</v>
      </c>
      <c r="G80" s="39">
        <v>0</v>
      </c>
      <c r="H80" s="36">
        <v>0</v>
      </c>
      <c r="I80" s="40">
        <v>0</v>
      </c>
      <c r="J80" s="244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8">
        <v>188921.65223504906</v>
      </c>
      <c r="U80" s="39">
        <v>0.90794542491709307</v>
      </c>
      <c r="V80" s="39">
        <v>55878.077485972753</v>
      </c>
      <c r="W80" s="39">
        <v>0.903561939878606</v>
      </c>
      <c r="X80" s="36">
        <v>244799.72972102181</v>
      </c>
      <c r="Y80" s="40">
        <v>0.9069411070066532</v>
      </c>
      <c r="Z80" s="244">
        <v>543961.1727546351</v>
      </c>
      <c r="AA80" s="39">
        <v>0.51977897568964981</v>
      </c>
      <c r="AB80" s="36">
        <v>247429.03199922608</v>
      </c>
      <c r="AC80" s="39">
        <v>0.52702223074054777</v>
      </c>
      <c r="AD80" s="36">
        <v>791390.20475386118</v>
      </c>
      <c r="AE80" s="40">
        <v>0.52202210194917131</v>
      </c>
      <c r="AF80" s="116">
        <f t="shared" si="101"/>
        <v>732882.82498968416</v>
      </c>
      <c r="AG80" s="117">
        <f t="shared" si="102"/>
        <v>303307.10948519886</v>
      </c>
      <c r="AH80" s="118">
        <f t="shared" si="103"/>
        <v>1036189.934474883</v>
      </c>
      <c r="AI80" s="32"/>
      <c r="AJ80" s="38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244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">
        <v>1014771.5786491879</v>
      </c>
      <c r="BA80" s="5">
        <v>9.1694293672951588</v>
      </c>
      <c r="BB80" s="3">
        <v>280669.22165759315</v>
      </c>
      <c r="BC80" s="5">
        <v>8.1417115324338809</v>
      </c>
      <c r="BD80" s="3">
        <v>1295440.8003067812</v>
      </c>
      <c r="BE80" s="5">
        <v>8.9253338131401048</v>
      </c>
      <c r="BF80" s="244">
        <v>916391.12912307517</v>
      </c>
      <c r="BG80" s="39">
        <v>1.4686626116020904</v>
      </c>
      <c r="BH80" s="36">
        <v>931070.77819425985</v>
      </c>
      <c r="BI80" s="39">
        <v>2.8348793918847011</v>
      </c>
      <c r="BJ80" s="36">
        <v>1847461.907317335</v>
      </c>
      <c r="BK80" s="40">
        <v>1.9398023170141601</v>
      </c>
      <c r="BL80" s="116">
        <f t="shared" si="107"/>
        <v>1931162.7077722631</v>
      </c>
      <c r="BM80" s="117">
        <f t="shared" si="108"/>
        <v>1211739.9998518531</v>
      </c>
      <c r="BN80" s="118">
        <f t="shared" si="109"/>
        <v>3142902.707624116</v>
      </c>
      <c r="BO80" s="32"/>
      <c r="BP80" s="38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244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">
        <v>1374981.9618387634</v>
      </c>
      <c r="CG80" s="5">
        <v>10.838235920661207</v>
      </c>
      <c r="CH80" s="3">
        <v>311126.07816123578</v>
      </c>
      <c r="CI80" s="5">
        <v>11.732637384464732</v>
      </c>
      <c r="CJ80" s="3">
        <v>1686108.0399999991</v>
      </c>
      <c r="CK80" s="5">
        <v>10.992867741977541</v>
      </c>
      <c r="CL80" s="244">
        <v>941363.4277321602</v>
      </c>
      <c r="CM80" s="39">
        <v>1.4792426997183457</v>
      </c>
      <c r="CN80" s="36">
        <v>1048219.5622678393</v>
      </c>
      <c r="CO80" s="39">
        <v>3.1291257067949876</v>
      </c>
      <c r="CP80" s="36">
        <v>1989582.9899999995</v>
      </c>
      <c r="CQ80" s="40">
        <v>2.0482236326013767</v>
      </c>
      <c r="CR80" s="116">
        <f t="shared" si="113"/>
        <v>2316345.3895709235</v>
      </c>
      <c r="CS80" s="117">
        <f t="shared" si="114"/>
        <v>1359345.6404290751</v>
      </c>
      <c r="CT80" s="118">
        <f t="shared" si="115"/>
        <v>3675691.0299999984</v>
      </c>
      <c r="CU80" s="32"/>
      <c r="CV80" s="38">
        <f t="shared" si="116"/>
        <v>2578675.1927230004</v>
      </c>
      <c r="CW80" s="39">
        <f t="shared" si="96"/>
        <v>3.5990486829130433</v>
      </c>
      <c r="CX80" s="36">
        <f t="shared" si="117"/>
        <v>647673.37730480172</v>
      </c>
      <c r="CY80" s="39">
        <f t="shared" si="118"/>
        <v>3.1526464300898653</v>
      </c>
      <c r="CZ80" s="36">
        <f t="shared" si="119"/>
        <v>3226348.5700278021</v>
      </c>
      <c r="DA80" s="40">
        <f t="shared" si="120"/>
        <v>3.4995743367990513</v>
      </c>
      <c r="DB80" s="38">
        <f t="shared" si="121"/>
        <v>2401715.7296098704</v>
      </c>
      <c r="DC80" s="39">
        <f t="shared" si="88"/>
        <v>0.75977490969008632</v>
      </c>
      <c r="DD80" s="36">
        <f t="shared" si="122"/>
        <v>2226719.3724613255</v>
      </c>
      <c r="DE80" s="39">
        <f t="shared" si="123"/>
        <v>1.2148600265924341</v>
      </c>
      <c r="DF80" s="36">
        <f t="shared" si="124"/>
        <v>4628435.1020711958</v>
      </c>
      <c r="DG80" s="40">
        <f t="shared" si="125"/>
        <v>0.9268009424669903</v>
      </c>
      <c r="DH80" s="152"/>
      <c r="DI80" s="161" t="s">
        <v>79</v>
      </c>
      <c r="DJ80" s="38">
        <f t="shared" si="126"/>
        <v>3226348.5700278021</v>
      </c>
      <c r="DK80" s="36">
        <f t="shared" si="127"/>
        <v>4628435.1020711958</v>
      </c>
      <c r="DL80" s="37">
        <f t="shared" si="128"/>
        <v>7854783.672098998</v>
      </c>
      <c r="DM80"/>
    </row>
    <row r="81" spans="1:119" s="19" customFormat="1" ht="15.75">
      <c r="A81" s="26">
        <v>66</v>
      </c>
      <c r="B81" s="26" t="s">
        <v>80</v>
      </c>
      <c r="C81" s="34"/>
      <c r="D81" s="38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244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8">
        <v>696485.86892623873</v>
      </c>
      <c r="U81" s="39">
        <v>3.3472667146919335</v>
      </c>
      <c r="V81" s="39">
        <v>209810.24895971251</v>
      </c>
      <c r="W81" s="39">
        <v>3.3926821409351655</v>
      </c>
      <c r="X81" s="36">
        <v>906296.11788595119</v>
      </c>
      <c r="Y81" s="40">
        <v>3.3576720258965729</v>
      </c>
      <c r="Z81" s="244">
        <v>1789571.5265135949</v>
      </c>
      <c r="AA81" s="39">
        <v>1.710014798049156</v>
      </c>
      <c r="AB81" s="36">
        <v>969336.65739909839</v>
      </c>
      <c r="AC81" s="39">
        <v>2.0646807829836913</v>
      </c>
      <c r="AD81" s="36">
        <v>2758908.1839126935</v>
      </c>
      <c r="AE81" s="40">
        <v>1.8198494757700605</v>
      </c>
      <c r="AF81" s="116">
        <f t="shared" si="101"/>
        <v>2486057.3954398334</v>
      </c>
      <c r="AG81" s="117">
        <f t="shared" si="102"/>
        <v>1179146.9063588108</v>
      </c>
      <c r="AH81" s="118">
        <f t="shared" si="103"/>
        <v>3665204.3017986445</v>
      </c>
      <c r="AI81" s="32"/>
      <c r="AJ81" s="38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244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">
        <v>678195.57117419504</v>
      </c>
      <c r="BA81" s="5">
        <v>6.1281440256458</v>
      </c>
      <c r="BB81" s="3">
        <v>187577.80282580489</v>
      </c>
      <c r="BC81" s="5">
        <v>5.4412961687641017</v>
      </c>
      <c r="BD81" s="3">
        <v>865773.37399999995</v>
      </c>
      <c r="BE81" s="5">
        <v>5.9650092598972035</v>
      </c>
      <c r="BF81" s="244">
        <v>1437710.8539385719</v>
      </c>
      <c r="BG81" s="39">
        <v>2.3041604292859863</v>
      </c>
      <c r="BH81" s="36">
        <v>1460741.5120614278</v>
      </c>
      <c r="BI81" s="39">
        <v>4.4475952917829087</v>
      </c>
      <c r="BJ81" s="36">
        <v>2898452.3659999995</v>
      </c>
      <c r="BK81" s="40">
        <v>3.0433237042955819</v>
      </c>
      <c r="BL81" s="116">
        <f t="shared" si="107"/>
        <v>2115906.4251127671</v>
      </c>
      <c r="BM81" s="117">
        <f t="shared" si="108"/>
        <v>1648319.3148872326</v>
      </c>
      <c r="BN81" s="118">
        <f t="shared" si="109"/>
        <v>3764225.7399999998</v>
      </c>
      <c r="BO81" s="32"/>
      <c r="BP81" s="38">
        <v>558872.04</v>
      </c>
      <c r="BQ81" s="39">
        <v>5.5084621070995601</v>
      </c>
      <c r="BR81" s="39">
        <v>8689.1300000000047</v>
      </c>
      <c r="BS81" s="39">
        <v>0.37895808801081621</v>
      </c>
      <c r="BT81" s="36">
        <v>567561.17000000004</v>
      </c>
      <c r="BU81" s="40">
        <v>4.562902336275787</v>
      </c>
      <c r="BV81" s="244">
        <v>460718.35999999969</v>
      </c>
      <c r="BW81" s="39">
        <v>1.4285441956658564</v>
      </c>
      <c r="BX81" s="36">
        <v>180469.67999999993</v>
      </c>
      <c r="BY81" s="39">
        <v>0.80868634726031052</v>
      </c>
      <c r="BZ81" s="36">
        <v>641188.03999999957</v>
      </c>
      <c r="CA81" s="40">
        <v>1.1750408028251345</v>
      </c>
      <c r="CB81" s="116">
        <f t="shared" si="110"/>
        <v>1019590.3999999997</v>
      </c>
      <c r="CC81" s="117">
        <f t="shared" si="111"/>
        <v>189158.80999999994</v>
      </c>
      <c r="CD81" s="118">
        <f t="shared" si="112"/>
        <v>1208749.2099999995</v>
      </c>
      <c r="CE81" s="32"/>
      <c r="CF81" s="3">
        <v>466955.85246578051</v>
      </c>
      <c r="CG81" s="5">
        <v>3.6807593365003508</v>
      </c>
      <c r="CH81" s="3">
        <v>105661.12653421947</v>
      </c>
      <c r="CI81" s="5">
        <v>3.9845058652318976</v>
      </c>
      <c r="CJ81" s="3">
        <v>572616.97899999993</v>
      </c>
      <c r="CK81" s="5">
        <v>3.7332736501023582</v>
      </c>
      <c r="CL81" s="244">
        <v>1115396.8746786464</v>
      </c>
      <c r="CM81" s="39">
        <v>1.7527159389779197</v>
      </c>
      <c r="CN81" s="36">
        <v>1242007.9103213537</v>
      </c>
      <c r="CO81" s="39">
        <v>3.7076191097034932</v>
      </c>
      <c r="CP81" s="36">
        <v>2357404.7850000001</v>
      </c>
      <c r="CQ81" s="40">
        <v>2.4268865468359122</v>
      </c>
      <c r="CR81" s="116">
        <f t="shared" si="113"/>
        <v>1582352.7271444269</v>
      </c>
      <c r="CS81" s="117">
        <f t="shared" si="114"/>
        <v>1347669.0368555731</v>
      </c>
      <c r="CT81" s="118">
        <f t="shared" si="115"/>
        <v>2930021.764</v>
      </c>
      <c r="CU81" s="32"/>
      <c r="CV81" s="38">
        <f t="shared" si="116"/>
        <v>2400509.3325662143</v>
      </c>
      <c r="CW81" s="39">
        <f t="shared" si="96"/>
        <v>3.3503831642207746</v>
      </c>
      <c r="CX81" s="36">
        <f t="shared" si="117"/>
        <v>511738.30831973685</v>
      </c>
      <c r="CY81" s="39">
        <f t="shared" si="118"/>
        <v>2.490962277279456</v>
      </c>
      <c r="CZ81" s="36">
        <f t="shared" si="119"/>
        <v>2912247.640885951</v>
      </c>
      <c r="DA81" s="40">
        <f t="shared" si="120"/>
        <v>3.1588735331099795</v>
      </c>
      <c r="DB81" s="38">
        <f t="shared" si="121"/>
        <v>4803397.6151308129</v>
      </c>
      <c r="DC81" s="39">
        <f t="shared" si="88"/>
        <v>1.5195391129134199</v>
      </c>
      <c r="DD81" s="36">
        <f t="shared" si="122"/>
        <v>3852555.7597818803</v>
      </c>
      <c r="DE81" s="39">
        <f t="shared" si="123"/>
        <v>2.1018885678458972</v>
      </c>
      <c r="DF81" s="36">
        <f t="shared" si="124"/>
        <v>8655953.3749126941</v>
      </c>
      <c r="DG81" s="40">
        <f t="shared" si="125"/>
        <v>1.7332738968791979</v>
      </c>
      <c r="DH81" s="152"/>
      <c r="DI81" s="161" t="s">
        <v>80</v>
      </c>
      <c r="DJ81" s="38">
        <f t="shared" si="126"/>
        <v>2912247.640885951</v>
      </c>
      <c r="DK81" s="36">
        <f t="shared" si="127"/>
        <v>8655953.3749126941</v>
      </c>
      <c r="DL81" s="37">
        <f t="shared" si="128"/>
        <v>11568201.015798645</v>
      </c>
      <c r="DM81"/>
    </row>
    <row r="82" spans="1:119" s="19" customFormat="1" ht="15.75">
      <c r="A82" s="26">
        <v>67</v>
      </c>
      <c r="B82" s="26" t="s">
        <v>81</v>
      </c>
      <c r="C82" s="34"/>
      <c r="D82" s="38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244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8">
        <v>1603899.6387514162</v>
      </c>
      <c r="U82" s="39">
        <v>7.7082394834167145</v>
      </c>
      <c r="V82" s="39">
        <v>450438.96808404161</v>
      </c>
      <c r="W82" s="39">
        <v>7.2837063497953105</v>
      </c>
      <c r="X82" s="36">
        <v>2054338.606835458</v>
      </c>
      <c r="Y82" s="40">
        <v>7.6109729874830796</v>
      </c>
      <c r="Z82" s="244">
        <v>5582552.8653472215</v>
      </c>
      <c r="AA82" s="39">
        <v>5.334376340482609</v>
      </c>
      <c r="AB82" s="36">
        <v>2501115.4278506241</v>
      </c>
      <c r="AC82" s="39">
        <v>5.3273596128750098</v>
      </c>
      <c r="AD82" s="36">
        <v>8083668.293197846</v>
      </c>
      <c r="AE82" s="40">
        <v>5.3322033663374331</v>
      </c>
      <c r="AF82" s="116">
        <f t="shared" si="101"/>
        <v>7186452.504098638</v>
      </c>
      <c r="AG82" s="117">
        <f t="shared" si="102"/>
        <v>2951554.3959346656</v>
      </c>
      <c r="AH82" s="118">
        <f t="shared" si="103"/>
        <v>10138006.900033303</v>
      </c>
      <c r="AI82" s="32"/>
      <c r="AJ82" s="38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244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">
        <v>413085.62230618595</v>
      </c>
      <c r="BA82" s="5">
        <v>3.7326227065048565</v>
      </c>
      <c r="BB82" s="3">
        <v>114252.72694861406</v>
      </c>
      <c r="BC82" s="5">
        <v>3.314267019076206</v>
      </c>
      <c r="BD82" s="3">
        <v>527338.34925480001</v>
      </c>
      <c r="BE82" s="5">
        <v>3.6332581145002827</v>
      </c>
      <c r="BF82" s="244">
        <v>1486635.6044550734</v>
      </c>
      <c r="BG82" s="39">
        <v>2.3825701274836382</v>
      </c>
      <c r="BH82" s="36">
        <v>1510449.9870659269</v>
      </c>
      <c r="BI82" s="39">
        <v>4.5989452586088131</v>
      </c>
      <c r="BJ82" s="36">
        <v>2997085.5915210005</v>
      </c>
      <c r="BK82" s="40">
        <v>3.1468868460536945</v>
      </c>
      <c r="BL82" s="116">
        <f t="shared" si="107"/>
        <v>1899721.2267612594</v>
      </c>
      <c r="BM82" s="117">
        <f t="shared" si="108"/>
        <v>1624702.7140145409</v>
      </c>
      <c r="BN82" s="118">
        <f t="shared" si="109"/>
        <v>3524423.9407758005</v>
      </c>
      <c r="BO82" s="32"/>
      <c r="BP82" s="38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244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">
        <v>416616.93558659876</v>
      </c>
      <c r="CG82" s="5">
        <v>3.2839649986331723</v>
      </c>
      <c r="CH82" s="3">
        <v>94270.613624101141</v>
      </c>
      <c r="CI82" s="5">
        <v>3.5549669516592934</v>
      </c>
      <c r="CJ82" s="3">
        <v>510887.54921069992</v>
      </c>
      <c r="CK82" s="5">
        <v>3.3308181482227375</v>
      </c>
      <c r="CL82" s="244">
        <v>1428201.3952705401</v>
      </c>
      <c r="CM82" s="39">
        <v>2.2442517155899133</v>
      </c>
      <c r="CN82" s="36">
        <v>1590319.5272705599</v>
      </c>
      <c r="CO82" s="39">
        <v>4.7473925253160107</v>
      </c>
      <c r="CP82" s="36">
        <v>3018520.9225411001</v>
      </c>
      <c r="CQ82" s="40">
        <v>3.107488312940589</v>
      </c>
      <c r="CR82" s="116">
        <f t="shared" si="113"/>
        <v>1844818.3308571388</v>
      </c>
      <c r="CS82" s="117">
        <f t="shared" si="114"/>
        <v>1684590.140894661</v>
      </c>
      <c r="CT82" s="118">
        <f t="shared" si="115"/>
        <v>3529408.4717517998</v>
      </c>
      <c r="CU82" s="32"/>
      <c r="CV82" s="38">
        <f t="shared" si="116"/>
        <v>2433602.1966442009</v>
      </c>
      <c r="CW82" s="39">
        <f t="shared" si="96"/>
        <v>3.3965707683090307</v>
      </c>
      <c r="CX82" s="36">
        <f t="shared" si="117"/>
        <v>658962.30865675688</v>
      </c>
      <c r="CY82" s="39">
        <f t="shared" si="118"/>
        <v>3.2075969813605898</v>
      </c>
      <c r="CZ82" s="36">
        <f t="shared" si="119"/>
        <v>3092564.5053009577</v>
      </c>
      <c r="DA82" s="40">
        <f t="shared" si="120"/>
        <v>3.3544606674515718</v>
      </c>
      <c r="DB82" s="38">
        <f t="shared" si="121"/>
        <v>8497389.8650728352</v>
      </c>
      <c r="DC82" s="39">
        <f t="shared" si="88"/>
        <v>2.6881214698901457</v>
      </c>
      <c r="DD82" s="36">
        <f t="shared" si="122"/>
        <v>5601884.9421871109</v>
      </c>
      <c r="DE82" s="39">
        <f t="shared" si="123"/>
        <v>3.0562926671404749</v>
      </c>
      <c r="DF82" s="36">
        <f t="shared" si="124"/>
        <v>14099274.807259947</v>
      </c>
      <c r="DG82" s="40">
        <f t="shared" si="125"/>
        <v>2.8232482234918042</v>
      </c>
      <c r="DH82" s="152"/>
      <c r="DI82" s="161" t="s">
        <v>81</v>
      </c>
      <c r="DJ82" s="38">
        <f t="shared" si="126"/>
        <v>3092564.5053009577</v>
      </c>
      <c r="DK82" s="36">
        <f t="shared" si="127"/>
        <v>14099274.807259947</v>
      </c>
      <c r="DL82" s="37">
        <f t="shared" si="128"/>
        <v>17191839.312560905</v>
      </c>
      <c r="DM82"/>
    </row>
    <row r="83" spans="1:119" s="19" customFormat="1" ht="15.75">
      <c r="A83" s="26">
        <v>68</v>
      </c>
      <c r="B83" s="26" t="s">
        <v>82</v>
      </c>
      <c r="C83" s="34"/>
      <c r="D83" s="38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244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8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244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8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244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">
        <v>0</v>
      </c>
      <c r="BA83" s="5">
        <v>0</v>
      </c>
      <c r="BB83" s="3">
        <v>0</v>
      </c>
      <c r="BC83" s="5">
        <v>0</v>
      </c>
      <c r="BD83" s="3">
        <v>0</v>
      </c>
      <c r="BE83" s="5">
        <v>0</v>
      </c>
      <c r="BF83" s="244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8">
        <v>-149.70000000000437</v>
      </c>
      <c r="BQ83" s="39">
        <v>-1.4755019367811424E-3</v>
      </c>
      <c r="BR83" s="39">
        <v>151.4900000000016</v>
      </c>
      <c r="BS83" s="39">
        <v>6.6069170046666494E-3</v>
      </c>
      <c r="BT83" s="36">
        <v>1.7899999999972351</v>
      </c>
      <c r="BU83" s="40">
        <v>1.4390687054791014E-5</v>
      </c>
      <c r="BV83" s="244">
        <v>416.71999999996115</v>
      </c>
      <c r="BW83" s="39">
        <v>1.2921189796252543E-3</v>
      </c>
      <c r="BX83" s="36">
        <v>2648.7199999999721</v>
      </c>
      <c r="BY83" s="39">
        <v>1.1868939434675719E-2</v>
      </c>
      <c r="BZ83" s="36">
        <v>3065.4399999999332</v>
      </c>
      <c r="CA83" s="40">
        <v>5.6177234350974544E-3</v>
      </c>
      <c r="CB83" s="116">
        <f t="shared" si="110"/>
        <v>267.01999999995678</v>
      </c>
      <c r="CC83" s="117">
        <f t="shared" si="111"/>
        <v>2800.2099999999737</v>
      </c>
      <c r="CD83" s="118">
        <f t="shared" si="112"/>
        <v>3067.2299999999304</v>
      </c>
      <c r="CE83" s="32"/>
      <c r="CF83" s="3">
        <v>0</v>
      </c>
      <c r="CG83" s="5">
        <v>0</v>
      </c>
      <c r="CH83" s="3">
        <v>0</v>
      </c>
      <c r="CI83" s="5">
        <v>0</v>
      </c>
      <c r="CJ83" s="3">
        <v>0</v>
      </c>
      <c r="CK83" s="5">
        <v>0</v>
      </c>
      <c r="CL83" s="244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-149.70000000000437</v>
      </c>
      <c r="CW83" s="39">
        <f t="shared" si="96"/>
        <v>-2.0893580911334785E-4</v>
      </c>
      <c r="CX83" s="36">
        <f t="shared" si="117"/>
        <v>151.4900000000016</v>
      </c>
      <c r="CY83" s="39">
        <f t="shared" si="118"/>
        <v>7.3740009151180208E-4</v>
      </c>
      <c r="CZ83" s="36">
        <f t="shared" si="119"/>
        <v>1.7899999999972351</v>
      </c>
      <c r="DA83" s="40">
        <f t="shared" si="120"/>
        <v>1.941587502681598E-6</v>
      </c>
      <c r="DB83" s="38">
        <f t="shared" si="121"/>
        <v>416.71999999996115</v>
      </c>
      <c r="DC83" s="39">
        <f t="shared" si="88"/>
        <v>1.3182800797888485E-4</v>
      </c>
      <c r="DD83" s="36">
        <f t="shared" si="122"/>
        <v>2648.7199999999721</v>
      </c>
      <c r="DE83" s="39">
        <f t="shared" si="123"/>
        <v>1.4450963553970545E-3</v>
      </c>
      <c r="DF83" s="36">
        <f t="shared" si="124"/>
        <v>3065.4399999999332</v>
      </c>
      <c r="DG83" s="40">
        <f t="shared" si="125"/>
        <v>6.1382575717753836E-4</v>
      </c>
      <c r="DH83" s="152"/>
      <c r="DI83" s="161" t="s">
        <v>82</v>
      </c>
      <c r="DJ83" s="38">
        <f t="shared" si="126"/>
        <v>1.7899999999972351</v>
      </c>
      <c r="DK83" s="36">
        <f t="shared" si="127"/>
        <v>3065.4399999999332</v>
      </c>
      <c r="DL83" s="37">
        <f t="shared" si="128"/>
        <v>3067.2299999999304</v>
      </c>
      <c r="DM83"/>
    </row>
    <row r="84" spans="1:119" s="19" customFormat="1" ht="15.75">
      <c r="A84" s="26">
        <v>69</v>
      </c>
      <c r="B84" s="26" t="s">
        <v>83</v>
      </c>
      <c r="C84" s="34"/>
      <c r="D84" s="38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244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8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244">
        <v>-46.136731863808699</v>
      </c>
      <c r="AA84" s="39">
        <v>-4.4085689256824212E-5</v>
      </c>
      <c r="AB84" s="36">
        <v>0</v>
      </c>
      <c r="AC84" s="39">
        <v>0</v>
      </c>
      <c r="AD84" s="36">
        <v>-46.136731863808699</v>
      </c>
      <c r="AE84" s="40">
        <v>-3.0433019766906856E-5</v>
      </c>
      <c r="AF84" s="116">
        <f t="shared" si="101"/>
        <v>-46.136731863808699</v>
      </c>
      <c r="AG84" s="117">
        <f t="shared" si="102"/>
        <v>0</v>
      </c>
      <c r="AH84" s="118">
        <f t="shared" si="103"/>
        <v>-46.136731863808699</v>
      </c>
      <c r="AI84" s="32"/>
      <c r="AJ84" s="38">
        <v>456883.21202143782</v>
      </c>
      <c r="AK84" s="39">
        <v>7.7359162211553985</v>
      </c>
      <c r="AL84" s="36">
        <v>183704.52213337555</v>
      </c>
      <c r="AM84" s="39">
        <v>6.8350084508455389</v>
      </c>
      <c r="AN84" s="36">
        <v>640587.73415481334</v>
      </c>
      <c r="AO84" s="40">
        <v>7.4541551852498147</v>
      </c>
      <c r="AP84" s="244">
        <v>172086.9918760781</v>
      </c>
      <c r="AQ84" s="39">
        <v>1.0200014336583128</v>
      </c>
      <c r="AR84" s="36">
        <v>233228.00138660986</v>
      </c>
      <c r="AS84" s="39">
        <v>1.4979704127698197</v>
      </c>
      <c r="AT84" s="36">
        <v>405314.99326268793</v>
      </c>
      <c r="AU84" s="40">
        <v>1.2493969586576428</v>
      </c>
      <c r="AV84" s="116">
        <f t="shared" si="104"/>
        <v>628970.20389751589</v>
      </c>
      <c r="AW84" s="117">
        <f t="shared" si="105"/>
        <v>416932.52351998538</v>
      </c>
      <c r="AX84" s="118">
        <f t="shared" si="106"/>
        <v>1045902.7274175013</v>
      </c>
      <c r="AY84" s="32"/>
      <c r="AZ84" s="3">
        <v>226639.9703535756</v>
      </c>
      <c r="BA84" s="5">
        <v>2.0479083605488042</v>
      </c>
      <c r="BB84" s="3">
        <v>62684.909012049371</v>
      </c>
      <c r="BC84" s="5">
        <v>1.8183769620296861</v>
      </c>
      <c r="BD84" s="3">
        <v>289324.87936562498</v>
      </c>
      <c r="BE84" s="5">
        <v>1.993391846368556</v>
      </c>
      <c r="BF84" s="244">
        <v>903595.48076885671</v>
      </c>
      <c r="BG84" s="39">
        <v>1.4481555489169338</v>
      </c>
      <c r="BH84" s="36">
        <v>918070.15663426847</v>
      </c>
      <c r="BI84" s="39">
        <v>2.7952957264907665</v>
      </c>
      <c r="BJ84" s="36">
        <v>1821665.6374031252</v>
      </c>
      <c r="BK84" s="40">
        <v>1.9127166899970549</v>
      </c>
      <c r="BL84" s="116">
        <f t="shared" si="107"/>
        <v>1130235.4511224322</v>
      </c>
      <c r="BM84" s="117">
        <f t="shared" si="108"/>
        <v>980755.06564631779</v>
      </c>
      <c r="BN84" s="118">
        <f t="shared" si="109"/>
        <v>2110990.5167687498</v>
      </c>
      <c r="BO84" s="32"/>
      <c r="BP84" s="38">
        <v>353121.67501465458</v>
      </c>
      <c r="BQ84" s="39">
        <v>3.4805057809185622</v>
      </c>
      <c r="BR84" s="39">
        <v>41515.319243178878</v>
      </c>
      <c r="BS84" s="39">
        <v>1.8106031332887993</v>
      </c>
      <c r="BT84" s="36">
        <v>394636.99425783346</v>
      </c>
      <c r="BU84" s="40">
        <v>3.1726801590036939</v>
      </c>
      <c r="BV84" s="244">
        <v>549071.53133340285</v>
      </c>
      <c r="BW84" s="39">
        <v>1.702499872355199</v>
      </c>
      <c r="BX84" s="36">
        <v>247586.79440876353</v>
      </c>
      <c r="BY84" s="39">
        <v>1.1094387733181137</v>
      </c>
      <c r="BZ84" s="36">
        <v>796658.32574216637</v>
      </c>
      <c r="CA84" s="40">
        <v>1.4599555516621976</v>
      </c>
      <c r="CB84" s="116">
        <f t="shared" si="110"/>
        <v>902193.20634805737</v>
      </c>
      <c r="CC84" s="117">
        <f t="shared" si="111"/>
        <v>289102.1136519424</v>
      </c>
      <c r="CD84" s="118">
        <f t="shared" si="112"/>
        <v>1191295.3199999998</v>
      </c>
      <c r="CE84" s="32"/>
      <c r="CF84" s="3">
        <v>240667.44080656342</v>
      </c>
      <c r="CG84" s="5">
        <v>1.8970507063198656</v>
      </c>
      <c r="CH84" s="3">
        <v>54457.381316561557</v>
      </c>
      <c r="CI84" s="5">
        <v>2.0536006228434105</v>
      </c>
      <c r="CJ84" s="3">
        <v>295124.82212312496</v>
      </c>
      <c r="CK84" s="5">
        <v>1.9241164029881275</v>
      </c>
      <c r="CL84" s="244">
        <v>1886914.1508696356</v>
      </c>
      <c r="CM84" s="39">
        <v>2.9650652451980659</v>
      </c>
      <c r="CN84" s="36">
        <v>2101101.7286134893</v>
      </c>
      <c r="CO84" s="39">
        <v>6.2721701332987729</v>
      </c>
      <c r="CP84" s="36">
        <v>3988015.8794831252</v>
      </c>
      <c r="CQ84" s="40">
        <v>4.1055580051711758</v>
      </c>
      <c r="CR84" s="116">
        <f t="shared" si="113"/>
        <v>2127581.5916761989</v>
      </c>
      <c r="CS84" s="117">
        <f t="shared" si="114"/>
        <v>2155559.109930051</v>
      </c>
      <c r="CT84" s="118">
        <f t="shared" si="115"/>
        <v>4283140.7016062494</v>
      </c>
      <c r="CU84" s="32"/>
      <c r="CV84" s="38">
        <f t="shared" si="116"/>
        <v>1277312.2981962315</v>
      </c>
      <c r="CW84" s="39">
        <f t="shared" si="96"/>
        <v>1.7827406714365508</v>
      </c>
      <c r="CX84" s="36">
        <f t="shared" si="117"/>
        <v>342362.13170516532</v>
      </c>
      <c r="CY84" s="39">
        <f t="shared" si="118"/>
        <v>1.6664985626085014</v>
      </c>
      <c r="CZ84" s="36">
        <f t="shared" si="119"/>
        <v>1619674.4299013969</v>
      </c>
      <c r="DA84" s="40">
        <f t="shared" si="120"/>
        <v>1.7568377829689117</v>
      </c>
      <c r="DB84" s="38">
        <f t="shared" si="121"/>
        <v>3511622.0181161091</v>
      </c>
      <c r="DC84" s="39">
        <f t="shared" si="88"/>
        <v>1.110890131078617</v>
      </c>
      <c r="DD84" s="36">
        <f t="shared" si="122"/>
        <v>3499986.6810431313</v>
      </c>
      <c r="DE84" s="39">
        <f t="shared" si="123"/>
        <v>1.9095329052197725</v>
      </c>
      <c r="DF84" s="36">
        <f t="shared" si="124"/>
        <v>7011608.6991592404</v>
      </c>
      <c r="DG84" s="40">
        <f t="shared" si="125"/>
        <v>1.4040092185115771</v>
      </c>
      <c r="DH84" s="152"/>
      <c r="DI84" s="161" t="s">
        <v>83</v>
      </c>
      <c r="DJ84" s="38">
        <f t="shared" si="126"/>
        <v>1619674.4299013969</v>
      </c>
      <c r="DK84" s="36">
        <f t="shared" si="127"/>
        <v>7011608.6991592404</v>
      </c>
      <c r="DL84" s="37">
        <f t="shared" si="128"/>
        <v>8631283.1290606372</v>
      </c>
      <c r="DM84"/>
    </row>
    <row r="85" spans="1:119" s="19" customFormat="1" ht="15.75">
      <c r="A85" s="26">
        <v>70</v>
      </c>
      <c r="B85" s="26" t="s">
        <v>84</v>
      </c>
      <c r="C85" s="34"/>
      <c r="D85" s="38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244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8">
        <v>2759812.9039500495</v>
      </c>
      <c r="U85" s="39">
        <v>13.263484995626836</v>
      </c>
      <c r="V85" s="39">
        <v>808161.32845348364</v>
      </c>
      <c r="W85" s="39">
        <v>13.068162873993138</v>
      </c>
      <c r="X85" s="36">
        <v>3567974.2324035331</v>
      </c>
      <c r="Y85" s="40">
        <v>13.218733957733582</v>
      </c>
      <c r="Z85" s="244">
        <v>3581791.3364986251</v>
      </c>
      <c r="AA85" s="39">
        <v>3.4225601481653789</v>
      </c>
      <c r="AB85" s="36">
        <v>1796173.8162683144</v>
      </c>
      <c r="AC85" s="39">
        <v>3.825838559843902</v>
      </c>
      <c r="AD85" s="36">
        <v>5377965.1527669393</v>
      </c>
      <c r="AE85" s="40">
        <v>3.5474493573368888</v>
      </c>
      <c r="AF85" s="116">
        <f t="shared" si="101"/>
        <v>6341604.2404486742</v>
      </c>
      <c r="AG85" s="117">
        <f t="shared" si="102"/>
        <v>2604335.1447217981</v>
      </c>
      <c r="AH85" s="118">
        <f t="shared" si="103"/>
        <v>8945939.3851704728</v>
      </c>
      <c r="AI85" s="32"/>
      <c r="AJ85" s="38">
        <v>4436515.9201850481</v>
      </c>
      <c r="AK85" s="39">
        <v>75.118793094904305</v>
      </c>
      <c r="AL85" s="36">
        <v>1838869.7741570957</v>
      </c>
      <c r="AM85" s="39">
        <v>68.417969794139808</v>
      </c>
      <c r="AN85" s="36">
        <v>6275385.6943421438</v>
      </c>
      <c r="AO85" s="40">
        <v>73.023094759441733</v>
      </c>
      <c r="AP85" s="244">
        <v>1738580.8606457233</v>
      </c>
      <c r="AQ85" s="39">
        <v>10.30499139450677</v>
      </c>
      <c r="AR85" s="36">
        <v>2655832.6911624428</v>
      </c>
      <c r="AS85" s="39">
        <v>17.057809392421404</v>
      </c>
      <c r="AT85" s="36">
        <v>4394413.5518081663</v>
      </c>
      <c r="AU85" s="40">
        <v>13.545926052517633</v>
      </c>
      <c r="AV85" s="116">
        <f t="shared" si="104"/>
        <v>6175096.7808307717</v>
      </c>
      <c r="AW85" s="117">
        <f t="shared" si="105"/>
        <v>4494702.4653195385</v>
      </c>
      <c r="AX85" s="118">
        <f t="shared" si="106"/>
        <v>10669799.246150311</v>
      </c>
      <c r="AY85" s="32"/>
      <c r="AZ85" s="3">
        <v>1860355.2145204311</v>
      </c>
      <c r="BA85" s="5">
        <v>16.810084255938257</v>
      </c>
      <c r="BB85" s="3">
        <v>514543.82547956868</v>
      </c>
      <c r="BC85" s="5">
        <v>14.925994995491216</v>
      </c>
      <c r="BD85" s="3">
        <v>2374899.04</v>
      </c>
      <c r="BE85" s="5">
        <v>16.362590015295368</v>
      </c>
      <c r="BF85" s="244">
        <v>1342230.1872740956</v>
      </c>
      <c r="BG85" s="39">
        <v>2.1511374669236729</v>
      </c>
      <c r="BH85" s="36">
        <v>1363731.3427259049</v>
      </c>
      <c r="BI85" s="39">
        <v>4.1522234078259403</v>
      </c>
      <c r="BJ85" s="36">
        <v>2705961.5300000003</v>
      </c>
      <c r="BK85" s="40">
        <v>2.8412117320823147</v>
      </c>
      <c r="BL85" s="116">
        <f t="shared" si="107"/>
        <v>3202585.4017945267</v>
      </c>
      <c r="BM85" s="117">
        <f t="shared" si="108"/>
        <v>1878275.1682054736</v>
      </c>
      <c r="BN85" s="118">
        <f t="shared" si="109"/>
        <v>5080860.57</v>
      </c>
      <c r="BO85" s="32"/>
      <c r="BP85" s="38">
        <v>4949296.7399999984</v>
      </c>
      <c r="BQ85" s="39">
        <v>48.782210591679217</v>
      </c>
      <c r="BR85" s="39">
        <v>360973.55000000028</v>
      </c>
      <c r="BS85" s="39">
        <v>15.74310044049022</v>
      </c>
      <c r="BT85" s="36">
        <v>5310270.2899999991</v>
      </c>
      <c r="BU85" s="40">
        <v>42.691864759699641</v>
      </c>
      <c r="BV85" s="244">
        <v>6206438.4899999993</v>
      </c>
      <c r="BW85" s="39">
        <v>19.244233463252186</v>
      </c>
      <c r="BX85" s="36">
        <v>9071917.6499999985</v>
      </c>
      <c r="BY85" s="39">
        <v>40.651349007904493</v>
      </c>
      <c r="BZ85" s="36">
        <v>15278356.139999997</v>
      </c>
      <c r="CA85" s="40">
        <v>27.999105948067793</v>
      </c>
      <c r="CB85" s="116">
        <f t="shared" si="110"/>
        <v>11155735.229999997</v>
      </c>
      <c r="CC85" s="117">
        <f t="shared" si="111"/>
        <v>9432891.1999999993</v>
      </c>
      <c r="CD85" s="118">
        <f t="shared" si="112"/>
        <v>20588626.429999996</v>
      </c>
      <c r="CE85" s="32"/>
      <c r="CF85" s="3">
        <v>1913875.262710864</v>
      </c>
      <c r="CG85" s="5">
        <v>15.08603908682419</v>
      </c>
      <c r="CH85" s="3">
        <v>433064.95728913555</v>
      </c>
      <c r="CI85" s="5">
        <v>16.330981118075854</v>
      </c>
      <c r="CJ85" s="3">
        <v>2346940.2199999997</v>
      </c>
      <c r="CK85" s="5">
        <v>15.301275377814866</v>
      </c>
      <c r="CL85" s="244">
        <v>1320383.487289391</v>
      </c>
      <c r="CM85" s="39">
        <v>2.0748284635476661</v>
      </c>
      <c r="CN85" s="36">
        <v>1470262.9827106092</v>
      </c>
      <c r="CO85" s="39">
        <v>4.389001942489311</v>
      </c>
      <c r="CP85" s="36">
        <v>2790646.47</v>
      </c>
      <c r="CQ85" s="40">
        <v>2.8728975261743726</v>
      </c>
      <c r="CR85" s="116">
        <f t="shared" si="113"/>
        <v>3234258.7500002552</v>
      </c>
      <c r="CS85" s="117">
        <f t="shared" si="114"/>
        <v>1903327.9399997448</v>
      </c>
      <c r="CT85" s="118">
        <f t="shared" si="115"/>
        <v>5137586.6899999995</v>
      </c>
      <c r="CU85" s="32"/>
      <c r="CV85" s="38">
        <f t="shared" si="116"/>
        <v>15919856.041366391</v>
      </c>
      <c r="CW85" s="39">
        <f t="shared" si="96"/>
        <v>22.219291937012748</v>
      </c>
      <c r="CX85" s="36">
        <f t="shared" si="117"/>
        <v>3955613.4353792835</v>
      </c>
      <c r="CY85" s="39">
        <f t="shared" si="118"/>
        <v>19.254536333975622</v>
      </c>
      <c r="CZ85" s="36">
        <f t="shared" si="119"/>
        <v>19875469.476745673</v>
      </c>
      <c r="DA85" s="40">
        <f t="shared" si="120"/>
        <v>21.558638629071826</v>
      </c>
      <c r="DB85" s="38">
        <f t="shared" si="121"/>
        <v>14189424.361707835</v>
      </c>
      <c r="DC85" s="39">
        <f t="shared" si="88"/>
        <v>4.4887779515530282</v>
      </c>
      <c r="DD85" s="36">
        <f t="shared" si="122"/>
        <v>16357918.482867269</v>
      </c>
      <c r="DE85" s="39">
        <f t="shared" si="123"/>
        <v>8.9246007058027477</v>
      </c>
      <c r="DF85" s="36">
        <f t="shared" si="124"/>
        <v>30547342.844575103</v>
      </c>
      <c r="DG85" s="40">
        <f t="shared" si="125"/>
        <v>6.1168203753241226</v>
      </c>
      <c r="DH85" s="152"/>
      <c r="DI85" s="161" t="s">
        <v>84</v>
      </c>
      <c r="DJ85" s="38">
        <f t="shared" si="126"/>
        <v>19875469.476745673</v>
      </c>
      <c r="DK85" s="36">
        <f t="shared" si="127"/>
        <v>30547342.844575103</v>
      </c>
      <c r="DL85" s="37">
        <f t="shared" si="128"/>
        <v>50422812.321320772</v>
      </c>
      <c r="DM85"/>
    </row>
    <row r="86" spans="1:119" s="19" customFormat="1" ht="15.75">
      <c r="A86" s="26">
        <v>71</v>
      </c>
      <c r="B86" s="26" t="s">
        <v>85</v>
      </c>
      <c r="C86" s="34"/>
      <c r="D86" s="38">
        <v>19127.881714000003</v>
      </c>
      <c r="E86" s="39">
        <v>0.17331945519291062</v>
      </c>
      <c r="F86" s="39">
        <v>4328.8389560000005</v>
      </c>
      <c r="G86" s="39">
        <v>0.13198082124455016</v>
      </c>
      <c r="H86" s="36">
        <v>23456.720670000002</v>
      </c>
      <c r="I86" s="40">
        <v>0.1638485388478706</v>
      </c>
      <c r="J86" s="244">
        <v>11703.029924999999</v>
      </c>
      <c r="K86" s="39">
        <v>3.2239929489969642E-2</v>
      </c>
      <c r="L86" s="36">
        <v>5212.1920010000003</v>
      </c>
      <c r="M86" s="39">
        <v>1.6230532333753718E-2</v>
      </c>
      <c r="N86" s="36">
        <v>16915.221925999998</v>
      </c>
      <c r="O86" s="40">
        <v>2.4725048968548512E-2</v>
      </c>
      <c r="P86" s="116">
        <f t="shared" si="98"/>
        <v>30830.911639000002</v>
      </c>
      <c r="Q86" s="117">
        <f t="shared" si="99"/>
        <v>9541.0309570000009</v>
      </c>
      <c r="R86" s="118">
        <f t="shared" si="100"/>
        <v>40371.942596000001</v>
      </c>
      <c r="S86" s="32"/>
      <c r="T86" s="38">
        <v>39119.162679238536</v>
      </c>
      <c r="U86" s="39">
        <v>0.18800420365269679</v>
      </c>
      <c r="V86" s="39">
        <v>9716.757220368032</v>
      </c>
      <c r="W86" s="39">
        <v>0.15712229909071557</v>
      </c>
      <c r="X86" s="36">
        <v>48835.919899606568</v>
      </c>
      <c r="Y86" s="40">
        <v>0.18092872613018238</v>
      </c>
      <c r="Z86" s="244">
        <v>23650.460226518328</v>
      </c>
      <c r="AA86" s="39">
        <v>2.2599061489768344E-2</v>
      </c>
      <c r="AB86" s="36">
        <v>13491.204612679843</v>
      </c>
      <c r="AC86" s="39">
        <v>2.8736178179664618E-2</v>
      </c>
      <c r="AD86" s="36">
        <v>37141.664839198173</v>
      </c>
      <c r="AE86" s="40">
        <v>2.4499633471304044E-2</v>
      </c>
      <c r="AF86" s="116">
        <f t="shared" si="101"/>
        <v>62769.622905756863</v>
      </c>
      <c r="AG86" s="117">
        <f t="shared" si="102"/>
        <v>23207.961833047877</v>
      </c>
      <c r="AH86" s="118">
        <f t="shared" si="103"/>
        <v>85977.58473880474</v>
      </c>
      <c r="AI86" s="32"/>
      <c r="AJ86" s="38">
        <v>1168.8655853174253</v>
      </c>
      <c r="AK86" s="39">
        <v>1.9791154509268969E-2</v>
      </c>
      <c r="AL86" s="36">
        <v>486.5506776698407</v>
      </c>
      <c r="AM86" s="39">
        <v>1.8102864072249161E-2</v>
      </c>
      <c r="AN86" s="36">
        <v>1655.416262987266</v>
      </c>
      <c r="AO86" s="40">
        <v>1.9263137682107429E-2</v>
      </c>
      <c r="AP86" s="244">
        <v>440.38538840882359</v>
      </c>
      <c r="AQ86" s="39">
        <v>2.6102712508487727E-3</v>
      </c>
      <c r="AR86" s="36">
        <v>704.55487078939132</v>
      </c>
      <c r="AS86" s="39">
        <v>4.5251957069506691E-3</v>
      </c>
      <c r="AT86" s="36">
        <v>1144.9402591982148</v>
      </c>
      <c r="AU86" s="40">
        <v>3.5293164611846324E-3</v>
      </c>
      <c r="AV86" s="116">
        <f t="shared" si="104"/>
        <v>1609.250973726249</v>
      </c>
      <c r="AW86" s="117">
        <f t="shared" si="105"/>
        <v>1191.1055484592321</v>
      </c>
      <c r="AX86" s="118">
        <f t="shared" si="106"/>
        <v>2800.356522185481</v>
      </c>
      <c r="AY86" s="32"/>
      <c r="AZ86" s="3">
        <v>0</v>
      </c>
      <c r="BA86" s="5">
        <v>0</v>
      </c>
      <c r="BB86" s="3">
        <v>0</v>
      </c>
      <c r="BC86" s="5">
        <v>0</v>
      </c>
      <c r="BD86" s="3">
        <v>0</v>
      </c>
      <c r="BE86" s="5">
        <v>0</v>
      </c>
      <c r="BF86" s="244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8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244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">
        <v>0</v>
      </c>
      <c r="CG86" s="5">
        <v>0</v>
      </c>
      <c r="CH86" s="3">
        <v>0</v>
      </c>
      <c r="CI86" s="5">
        <v>0</v>
      </c>
      <c r="CJ86" s="3">
        <v>0</v>
      </c>
      <c r="CK86" s="5">
        <v>0</v>
      </c>
      <c r="CL86" s="244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59415.909978555967</v>
      </c>
      <c r="CW86" s="39">
        <f t="shared" si="96"/>
        <v>8.292659469322021E-2</v>
      </c>
      <c r="CX86" s="36">
        <f t="shared" si="117"/>
        <v>14532.146854037872</v>
      </c>
      <c r="CY86" s="39">
        <f t="shared" si="118"/>
        <v>7.0737384778073537E-2</v>
      </c>
      <c r="CZ86" s="36">
        <f t="shared" si="119"/>
        <v>73948.056832593837</v>
      </c>
      <c r="DA86" s="40">
        <f t="shared" si="120"/>
        <v>8.0210403907248345E-2</v>
      </c>
      <c r="DB86" s="38">
        <f t="shared" si="121"/>
        <v>35793.875539927154</v>
      </c>
      <c r="DC86" s="39">
        <f t="shared" si="88"/>
        <v>1.1323275365408831E-2</v>
      </c>
      <c r="DD86" s="36">
        <f t="shared" si="122"/>
        <v>19407.951484469235</v>
      </c>
      <c r="DE86" s="39">
        <f t="shared" si="123"/>
        <v>1.0588646574922846E-2</v>
      </c>
      <c r="DF86" s="36">
        <f t="shared" si="124"/>
        <v>55201.827024396393</v>
      </c>
      <c r="DG86" s="40">
        <f t="shared" si="125"/>
        <v>1.1053650787761089E-2</v>
      </c>
      <c r="DH86" s="152"/>
      <c r="DI86" s="161" t="s">
        <v>85</v>
      </c>
      <c r="DJ86" s="38">
        <f t="shared" si="126"/>
        <v>73948.056832593837</v>
      </c>
      <c r="DK86" s="36">
        <f t="shared" si="127"/>
        <v>55201.827024396393</v>
      </c>
      <c r="DL86" s="37">
        <f t="shared" si="128"/>
        <v>129149.88385699023</v>
      </c>
      <c r="DM86"/>
    </row>
    <row r="87" spans="1:119" s="19" customFormat="1" ht="15.75">
      <c r="A87" s="26">
        <v>72</v>
      </c>
      <c r="B87" s="26" t="s">
        <v>86</v>
      </c>
      <c r="C87" s="34"/>
      <c r="D87" s="38">
        <v>10507.362107121398</v>
      </c>
      <c r="E87" s="39">
        <v>9.5208152327081769E-2</v>
      </c>
      <c r="F87" s="39">
        <v>2377.9631058786022</v>
      </c>
      <c r="G87" s="39">
        <v>7.2501085578176236E-2</v>
      </c>
      <c r="H87" s="36">
        <v>12885.325213</v>
      </c>
      <c r="I87" s="40">
        <v>9.0005834081907779E-2</v>
      </c>
      <c r="J87" s="244">
        <v>19774.245525640792</v>
      </c>
      <c r="K87" s="39">
        <v>5.447480571694828E-2</v>
      </c>
      <c r="L87" s="36">
        <v>46939.102459359208</v>
      </c>
      <c r="M87" s="39">
        <v>0.14616626172593833</v>
      </c>
      <c r="N87" s="36">
        <v>66713.347985</v>
      </c>
      <c r="O87" s="40">
        <v>9.7515173197316896E-2</v>
      </c>
      <c r="P87" s="116">
        <f t="shared" si="98"/>
        <v>30281.607632762192</v>
      </c>
      <c r="Q87" s="117">
        <f t="shared" si="99"/>
        <v>49317.065565237812</v>
      </c>
      <c r="R87" s="118">
        <f t="shared" si="100"/>
        <v>79598.673198000004</v>
      </c>
      <c r="S87" s="32"/>
      <c r="T87" s="38">
        <v>619.31132782978898</v>
      </c>
      <c r="U87" s="39">
        <v>2.9763707867788165E-3</v>
      </c>
      <c r="V87" s="39">
        <v>153.82992385825145</v>
      </c>
      <c r="W87" s="39">
        <v>2.4874668325450574E-3</v>
      </c>
      <c r="X87" s="36">
        <v>773.14125168804048</v>
      </c>
      <c r="Y87" s="40">
        <v>2.8643560328990305E-3</v>
      </c>
      <c r="Z87" s="244">
        <v>625.44718265505435</v>
      </c>
      <c r="AA87" s="39">
        <v>5.976424646305812E-4</v>
      </c>
      <c r="AB87" s="36">
        <v>213.58473112555802</v>
      </c>
      <c r="AC87" s="39">
        <v>4.5493408974846484E-4</v>
      </c>
      <c r="AD87" s="36">
        <v>839.0319137806124</v>
      </c>
      <c r="AE87" s="40">
        <v>5.5344784482190567E-4</v>
      </c>
      <c r="AF87" s="116">
        <f t="shared" si="101"/>
        <v>1244.7585104848433</v>
      </c>
      <c r="AG87" s="117">
        <f t="shared" si="102"/>
        <v>367.41465498380944</v>
      </c>
      <c r="AH87" s="118">
        <f t="shared" si="103"/>
        <v>1612.1731654686528</v>
      </c>
      <c r="AI87" s="32"/>
      <c r="AJ87" s="38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244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">
        <v>0</v>
      </c>
      <c r="BA87" s="5">
        <v>0</v>
      </c>
      <c r="BB87" s="3">
        <v>0</v>
      </c>
      <c r="BC87" s="5">
        <v>0</v>
      </c>
      <c r="BD87" s="3">
        <v>0</v>
      </c>
      <c r="BE87" s="5">
        <v>0</v>
      </c>
      <c r="BF87" s="244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8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244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">
        <v>0</v>
      </c>
      <c r="CG87" s="5">
        <v>0</v>
      </c>
      <c r="CH87" s="3">
        <v>0</v>
      </c>
      <c r="CI87" s="5">
        <v>0</v>
      </c>
      <c r="CJ87" s="3">
        <v>0</v>
      </c>
      <c r="CK87" s="5">
        <v>0</v>
      </c>
      <c r="CL87" s="244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11126.673434951188</v>
      </c>
      <c r="CW87" s="39">
        <f t="shared" si="96"/>
        <v>1.5529462370550782E-2</v>
      </c>
      <c r="CX87" s="36">
        <f t="shared" si="117"/>
        <v>2531.7930297368534</v>
      </c>
      <c r="CY87" s="39">
        <f t="shared" si="118"/>
        <v>1.2323878881885792E-2</v>
      </c>
      <c r="CZ87" s="36">
        <f t="shared" si="119"/>
        <v>13658.466464688041</v>
      </c>
      <c r="DA87" s="40">
        <f t="shared" si="120"/>
        <v>1.4815144018812834E-2</v>
      </c>
      <c r="DB87" s="38">
        <f t="shared" si="121"/>
        <v>20399.692708295846</v>
      </c>
      <c r="DC87" s="39">
        <f t="shared" si="88"/>
        <v>6.4533760153490946E-3</v>
      </c>
      <c r="DD87" s="36">
        <f t="shared" si="122"/>
        <v>47152.687190484765</v>
      </c>
      <c r="DE87" s="39">
        <f t="shared" si="123"/>
        <v>2.5725700114073075E-2</v>
      </c>
      <c r="DF87" s="36">
        <f t="shared" si="124"/>
        <v>67552.379898780608</v>
      </c>
      <c r="DG87" s="40">
        <f t="shared" si="125"/>
        <v>1.3526733761063545E-2</v>
      </c>
      <c r="DH87" s="152"/>
      <c r="DI87" s="161" t="s">
        <v>86</v>
      </c>
      <c r="DJ87" s="38">
        <f t="shared" si="126"/>
        <v>13658.466464688041</v>
      </c>
      <c r="DK87" s="36">
        <f t="shared" si="127"/>
        <v>67552.379898780608</v>
      </c>
      <c r="DL87" s="37">
        <f t="shared" si="128"/>
        <v>81210.846363468649</v>
      </c>
      <c r="DM87"/>
    </row>
    <row r="88" spans="1:119" s="19" customFormat="1" ht="15.75">
      <c r="A88" s="26">
        <v>73</v>
      </c>
      <c r="B88" s="26" t="s">
        <v>87</v>
      </c>
      <c r="C88" s="34"/>
      <c r="D88" s="38">
        <v>24097.509098508763</v>
      </c>
      <c r="E88" s="39">
        <v>0.21834969553386821</v>
      </c>
      <c r="F88" s="39">
        <v>7410.8709014912401</v>
      </c>
      <c r="G88" s="39">
        <v>0.22594807468188788</v>
      </c>
      <c r="H88" s="36">
        <v>31508.380000000005</v>
      </c>
      <c r="I88" s="40">
        <v>0.22009052744811788</v>
      </c>
      <c r="J88" s="244">
        <v>3063.0471812436062</v>
      </c>
      <c r="K88" s="39">
        <v>8.438192996224789E-3</v>
      </c>
      <c r="L88" s="36">
        <v>4829.5528187563932</v>
      </c>
      <c r="M88" s="39">
        <v>1.5039011066238166E-2</v>
      </c>
      <c r="N88" s="36">
        <v>7892.5999999999995</v>
      </c>
      <c r="O88" s="40">
        <v>1.1536645652234287E-2</v>
      </c>
      <c r="P88" s="116">
        <f t="shared" si="98"/>
        <v>27160.556279752367</v>
      </c>
      <c r="Q88" s="117">
        <f t="shared" si="99"/>
        <v>12240.423720247632</v>
      </c>
      <c r="R88" s="118">
        <f t="shared" si="100"/>
        <v>39400.979999999996</v>
      </c>
      <c r="S88" s="32"/>
      <c r="T88" s="38">
        <v>75190.810052260902</v>
      </c>
      <c r="U88" s="39">
        <v>0.36136224289327412</v>
      </c>
      <c r="V88" s="39">
        <v>18676.546133447271</v>
      </c>
      <c r="W88" s="39">
        <v>0.30200423876083038</v>
      </c>
      <c r="X88" s="36">
        <v>93867.356185708166</v>
      </c>
      <c r="Y88" s="40">
        <v>0.34776249151856553</v>
      </c>
      <c r="Z88" s="244">
        <v>48436.17694500045</v>
      </c>
      <c r="AA88" s="39">
        <v>4.6282910802810495E-2</v>
      </c>
      <c r="AB88" s="36">
        <v>25931.398678596204</v>
      </c>
      <c r="AC88" s="39">
        <v>5.5233710722592214E-2</v>
      </c>
      <c r="AD88" s="36">
        <v>74367.575623596655</v>
      </c>
      <c r="AE88" s="40">
        <v>4.9054837816659834E-2</v>
      </c>
      <c r="AF88" s="116">
        <f t="shared" si="101"/>
        <v>123626.98699726135</v>
      </c>
      <c r="AG88" s="117">
        <f t="shared" si="102"/>
        <v>44607.944812043475</v>
      </c>
      <c r="AH88" s="118">
        <f t="shared" si="103"/>
        <v>168234.93180930484</v>
      </c>
      <c r="AI88" s="32"/>
      <c r="AJ88" s="38">
        <v>96120.4180889282</v>
      </c>
      <c r="AK88" s="39">
        <v>1.6275045392639385</v>
      </c>
      <c r="AL88" s="36">
        <v>40010.977435336106</v>
      </c>
      <c r="AM88" s="39">
        <v>1.4886697710062919</v>
      </c>
      <c r="AN88" s="36">
        <v>136131.39552426431</v>
      </c>
      <c r="AO88" s="40">
        <v>1.5840836371326008</v>
      </c>
      <c r="AP88" s="244">
        <v>11018.846945084482</v>
      </c>
      <c r="AQ88" s="39">
        <v>6.5311384426669519E-2</v>
      </c>
      <c r="AR88" s="36">
        <v>17628.610053781089</v>
      </c>
      <c r="AS88" s="39">
        <v>0.11322455332045196</v>
      </c>
      <c r="AT88" s="36">
        <v>28647.456998865571</v>
      </c>
      <c r="AU88" s="40">
        <v>8.8306739801409559E-2</v>
      </c>
      <c r="AV88" s="116">
        <f t="shared" si="104"/>
        <v>107139.26503401269</v>
      </c>
      <c r="AW88" s="117">
        <f t="shared" si="105"/>
        <v>57639.587489117199</v>
      </c>
      <c r="AX88" s="118">
        <f t="shared" si="106"/>
        <v>164778.8525231299</v>
      </c>
      <c r="AY88" s="32"/>
      <c r="AZ88" s="3">
        <v>84648.836335358908</v>
      </c>
      <c r="BA88" s="5">
        <v>0.7648829964611491</v>
      </c>
      <c r="BB88" s="3">
        <v>23412.483664641099</v>
      </c>
      <c r="BC88" s="5">
        <v>0.6791542269208104</v>
      </c>
      <c r="BD88" s="3">
        <v>108061.32</v>
      </c>
      <c r="BE88" s="5">
        <v>0.74452136528365331</v>
      </c>
      <c r="BF88" s="244">
        <v>58009.915230478182</v>
      </c>
      <c r="BG88" s="39">
        <v>9.2970120392520367E-2</v>
      </c>
      <c r="BH88" s="36">
        <v>58939.174769521822</v>
      </c>
      <c r="BI88" s="39">
        <v>0.17945515619430943</v>
      </c>
      <c r="BJ88" s="36">
        <v>116949.09</v>
      </c>
      <c r="BK88" s="40">
        <v>0.12279447541308929</v>
      </c>
      <c r="BL88" s="116">
        <f t="shared" si="107"/>
        <v>142658.7515658371</v>
      </c>
      <c r="BM88" s="117">
        <f t="shared" si="108"/>
        <v>82351.65843416292</v>
      </c>
      <c r="BN88" s="118">
        <f t="shared" si="109"/>
        <v>225010.41000000003</v>
      </c>
      <c r="BO88" s="32"/>
      <c r="BP88" s="38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244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">
        <v>130046.68410624858</v>
      </c>
      <c r="CG88" s="5">
        <v>1.0250873699887169</v>
      </c>
      <c r="CH88" s="3">
        <v>29426.5058937514</v>
      </c>
      <c r="CI88" s="5">
        <v>1.1096804394656987</v>
      </c>
      <c r="CJ88" s="3">
        <v>159473.18999999997</v>
      </c>
      <c r="CK88" s="5">
        <v>1.0397125477565814</v>
      </c>
      <c r="CL88" s="244">
        <v>45825.212093110567</v>
      </c>
      <c r="CM88" s="39">
        <v>7.2008969601765241E-2</v>
      </c>
      <c r="CN88" s="36">
        <v>51026.927906889432</v>
      </c>
      <c r="CO88" s="39">
        <v>0.1523246441869244</v>
      </c>
      <c r="CP88" s="36">
        <v>96852.14</v>
      </c>
      <c r="CQ88" s="40">
        <v>9.9706744083099125E-2</v>
      </c>
      <c r="CR88" s="116">
        <f t="shared" si="113"/>
        <v>175871.89619935915</v>
      </c>
      <c r="CS88" s="117">
        <f t="shared" si="114"/>
        <v>80453.433800640836</v>
      </c>
      <c r="CT88" s="118">
        <f t="shared" si="115"/>
        <v>256325.33</v>
      </c>
      <c r="CU88" s="32"/>
      <c r="CV88" s="38">
        <f t="shared" si="116"/>
        <v>410104.25768130529</v>
      </c>
      <c r="CW88" s="39">
        <f t="shared" si="96"/>
        <v>0.57238119505323926</v>
      </c>
      <c r="CX88" s="36">
        <f t="shared" si="117"/>
        <v>118937.38402866712</v>
      </c>
      <c r="CY88" s="39">
        <f t="shared" si="118"/>
        <v>0.57894539485716912</v>
      </c>
      <c r="CZ88" s="36">
        <f t="shared" si="119"/>
        <v>529041.64170997241</v>
      </c>
      <c r="DA88" s="40">
        <f t="shared" si="120"/>
        <v>0.57384393292951108</v>
      </c>
      <c r="DB88" s="38">
        <f t="shared" si="121"/>
        <v>166353.1983949173</v>
      </c>
      <c r="DC88" s="39">
        <f t="shared" si="88"/>
        <v>5.2625289799674166E-2</v>
      </c>
      <c r="DD88" s="36">
        <f t="shared" si="122"/>
        <v>158355.66422754494</v>
      </c>
      <c r="DE88" s="39">
        <f t="shared" si="123"/>
        <v>8.6396143507697046E-2</v>
      </c>
      <c r="DF88" s="36">
        <f t="shared" si="124"/>
        <v>324708.86262246221</v>
      </c>
      <c r="DG88" s="40">
        <f t="shared" si="125"/>
        <v>6.5019919966299938E-2</v>
      </c>
      <c r="DH88" s="152"/>
      <c r="DI88" s="161" t="s">
        <v>87</v>
      </c>
      <c r="DJ88" s="38">
        <f t="shared" si="126"/>
        <v>529041.64170997241</v>
      </c>
      <c r="DK88" s="36">
        <f t="shared" si="127"/>
        <v>324708.86262246221</v>
      </c>
      <c r="DL88" s="37">
        <f t="shared" si="128"/>
        <v>853750.50433243462</v>
      </c>
      <c r="DM88"/>
    </row>
    <row r="89" spans="1:119" s="19" customFormat="1" ht="15.75">
      <c r="A89" s="26">
        <v>74</v>
      </c>
      <c r="B89" s="26" t="s">
        <v>88</v>
      </c>
      <c r="C89" s="34"/>
      <c r="D89" s="38">
        <v>0</v>
      </c>
      <c r="E89" s="39">
        <v>0</v>
      </c>
      <c r="F89" s="39">
        <v>0</v>
      </c>
      <c r="G89" s="39">
        <v>0</v>
      </c>
      <c r="H89" s="36">
        <v>0</v>
      </c>
      <c r="I89" s="40">
        <v>0</v>
      </c>
      <c r="J89" s="244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8">
        <v>118677.01000000001</v>
      </c>
      <c r="U89" s="39">
        <v>0.57035414944539498</v>
      </c>
      <c r="V89" s="39">
        <v>43714.32</v>
      </c>
      <c r="W89" s="39">
        <v>0.70687105850392939</v>
      </c>
      <c r="X89" s="36">
        <v>162391.33000000002</v>
      </c>
      <c r="Y89" s="40">
        <v>0.60163208826384318</v>
      </c>
      <c r="Z89" s="244">
        <v>171473.38999999998</v>
      </c>
      <c r="AA89" s="39">
        <v>0.16385041336844638</v>
      </c>
      <c r="AB89" s="36">
        <v>109273.22</v>
      </c>
      <c r="AC89" s="39">
        <v>0.23275124870869143</v>
      </c>
      <c r="AD89" s="36">
        <v>280746.61</v>
      </c>
      <c r="AE89" s="40">
        <v>0.1851879573274301</v>
      </c>
      <c r="AF89" s="116">
        <f t="shared" si="101"/>
        <v>290150.40000000002</v>
      </c>
      <c r="AG89" s="117">
        <f t="shared" si="102"/>
        <v>152987.54</v>
      </c>
      <c r="AH89" s="118">
        <f t="shared" si="103"/>
        <v>443137.94000000006</v>
      </c>
      <c r="AI89" s="32"/>
      <c r="AJ89" s="38">
        <v>34931.656562914577</v>
      </c>
      <c r="AK89" s="39">
        <v>0.5914604903981473</v>
      </c>
      <c r="AL89" s="36">
        <v>49496.016894460248</v>
      </c>
      <c r="AM89" s="39">
        <v>1.8415752090806359</v>
      </c>
      <c r="AN89" s="36">
        <v>84427.673457374825</v>
      </c>
      <c r="AO89" s="40">
        <v>0.98243682531825438</v>
      </c>
      <c r="AP89" s="244">
        <v>54337.16624029458</v>
      </c>
      <c r="AQ89" s="39">
        <v>0.3220695931854165</v>
      </c>
      <c r="AR89" s="36">
        <v>40316.859983596303</v>
      </c>
      <c r="AS89" s="39">
        <v>0.25894602291385971</v>
      </c>
      <c r="AT89" s="36">
        <v>94654.026223890891</v>
      </c>
      <c r="AU89" s="40">
        <v>0.29177418663164156</v>
      </c>
      <c r="AV89" s="116">
        <f t="shared" si="104"/>
        <v>89268.822803209157</v>
      </c>
      <c r="AW89" s="117">
        <f t="shared" si="105"/>
        <v>89812.876878056559</v>
      </c>
      <c r="AX89" s="118">
        <f t="shared" si="106"/>
        <v>179081.69968126572</v>
      </c>
      <c r="AY89" s="32"/>
      <c r="AZ89" s="3">
        <v>201576.75612471704</v>
      </c>
      <c r="BA89" s="5">
        <v>1.8214383081505845</v>
      </c>
      <c r="BB89" s="3">
        <v>55752.833875282951</v>
      </c>
      <c r="BC89" s="5">
        <v>1.6172898754179488</v>
      </c>
      <c r="BD89" s="3">
        <v>257329.59</v>
      </c>
      <c r="BE89" s="5">
        <v>1.7729505587631422</v>
      </c>
      <c r="BF89" s="244">
        <v>84606.639067325697</v>
      </c>
      <c r="BG89" s="39">
        <v>0.13559560273177368</v>
      </c>
      <c r="BH89" s="36">
        <v>85961.950932674314</v>
      </c>
      <c r="BI89" s="39">
        <v>0.26173280151468581</v>
      </c>
      <c r="BJ89" s="36">
        <v>170568.59000000003</v>
      </c>
      <c r="BK89" s="40">
        <v>0.17909400176607027</v>
      </c>
      <c r="BL89" s="116">
        <f t="shared" si="107"/>
        <v>286183.39519204275</v>
      </c>
      <c r="BM89" s="117">
        <f t="shared" si="108"/>
        <v>141714.78480795727</v>
      </c>
      <c r="BN89" s="118">
        <f t="shared" si="109"/>
        <v>427898.18000000005</v>
      </c>
      <c r="BO89" s="32"/>
      <c r="BP89" s="38">
        <v>12414.05999999999</v>
      </c>
      <c r="BQ89" s="39">
        <v>0.12235784618114068</v>
      </c>
      <c r="BR89" s="39">
        <v>-3538.4300000000021</v>
      </c>
      <c r="BS89" s="39">
        <v>-0.15432116533647355</v>
      </c>
      <c r="BT89" s="36">
        <v>8875.6299999999883</v>
      </c>
      <c r="BU89" s="40">
        <v>7.1355538404643509E-2</v>
      </c>
      <c r="BV89" s="244">
        <v>-4699.4599999999991</v>
      </c>
      <c r="BW89" s="39">
        <v>-1.4571562343996598E-2</v>
      </c>
      <c r="BX89" s="36">
        <v>-9434.1700000000019</v>
      </c>
      <c r="BY89" s="39">
        <v>-4.2274605223064664E-2</v>
      </c>
      <c r="BZ89" s="36">
        <v>-14133.630000000001</v>
      </c>
      <c r="CA89" s="40">
        <v>-2.5901281536744536E-2</v>
      </c>
      <c r="CB89" s="116">
        <f t="shared" si="110"/>
        <v>7714.5999999999913</v>
      </c>
      <c r="CC89" s="117">
        <f t="shared" si="111"/>
        <v>-12972.600000000004</v>
      </c>
      <c r="CD89" s="118">
        <f t="shared" si="112"/>
        <v>-5258.0000000000127</v>
      </c>
      <c r="CE89" s="32"/>
      <c r="CF89" s="3">
        <v>-2779.3487488719684</v>
      </c>
      <c r="CG89" s="5">
        <v>-2.190809645661471E-2</v>
      </c>
      <c r="CH89" s="3">
        <v>-628.90125112803105</v>
      </c>
      <c r="CI89" s="5">
        <v>-2.3716013693643224E-2</v>
      </c>
      <c r="CJ89" s="3">
        <v>-3408.2499999999995</v>
      </c>
      <c r="CK89" s="5">
        <v>-2.2220664745537282E-2</v>
      </c>
      <c r="CL89" s="244">
        <v>-1279.0227256357916</v>
      </c>
      <c r="CM89" s="39">
        <v>-2.009834856478957E-3</v>
      </c>
      <c r="CN89" s="36">
        <v>-1424.2072743642084</v>
      </c>
      <c r="CO89" s="39">
        <v>-4.2515172912588163E-3</v>
      </c>
      <c r="CP89" s="36">
        <v>-2703.23</v>
      </c>
      <c r="CQ89" s="40">
        <v>-2.7829045574806715E-3</v>
      </c>
      <c r="CR89" s="116">
        <f t="shared" si="113"/>
        <v>-4058.37147450776</v>
      </c>
      <c r="CS89" s="117">
        <f t="shared" si="114"/>
        <v>-2053.1085254922396</v>
      </c>
      <c r="CT89" s="118">
        <f t="shared" si="115"/>
        <v>-6111.48</v>
      </c>
      <c r="CU89" s="32"/>
      <c r="CV89" s="38">
        <f t="shared" si="116"/>
        <v>364820.13393875968</v>
      </c>
      <c r="CW89" s="39">
        <f t="shared" si="96"/>
        <v>0.50917828901357687</v>
      </c>
      <c r="CX89" s="36">
        <f t="shared" si="117"/>
        <v>144795.83951861519</v>
      </c>
      <c r="CY89" s="39">
        <f t="shared" si="118"/>
        <v>0.70481527039114078</v>
      </c>
      <c r="CZ89" s="36">
        <f t="shared" si="119"/>
        <v>509615.97345737484</v>
      </c>
      <c r="DA89" s="40">
        <f t="shared" si="120"/>
        <v>0.55277318728116442</v>
      </c>
      <c r="DB89" s="38">
        <f t="shared" si="121"/>
        <v>304438.71258198447</v>
      </c>
      <c r="DC89" s="39">
        <f t="shared" si="88"/>
        <v>9.6308190226874216E-2</v>
      </c>
      <c r="DD89" s="36">
        <f t="shared" si="122"/>
        <v>224693.65364190639</v>
      </c>
      <c r="DE89" s="39">
        <f t="shared" si="123"/>
        <v>0.12258901656602829</v>
      </c>
      <c r="DF89" s="36">
        <f t="shared" si="124"/>
        <v>529132.3662238908</v>
      </c>
      <c r="DG89" s="40">
        <f t="shared" si="125"/>
        <v>0.10595381914000253</v>
      </c>
      <c r="DH89" s="152"/>
      <c r="DI89" s="161" t="s">
        <v>88</v>
      </c>
      <c r="DJ89" s="38">
        <f t="shared" si="126"/>
        <v>509615.97345737484</v>
      </c>
      <c r="DK89" s="36">
        <f t="shared" si="127"/>
        <v>529132.3662238908</v>
      </c>
      <c r="DL89" s="37">
        <f t="shared" si="128"/>
        <v>1038748.3396812656</v>
      </c>
      <c r="DM89"/>
    </row>
    <row r="90" spans="1:119" s="19" customFormat="1" ht="15.75">
      <c r="A90" s="26">
        <v>75</v>
      </c>
      <c r="B90" s="26" t="s">
        <v>89</v>
      </c>
      <c r="C90" s="34"/>
      <c r="D90" s="38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244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8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244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8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244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">
        <v>0</v>
      </c>
      <c r="BA90" s="5">
        <v>0</v>
      </c>
      <c r="BB90" s="3">
        <v>0</v>
      </c>
      <c r="BC90" s="5">
        <v>0</v>
      </c>
      <c r="BD90" s="3">
        <v>0</v>
      </c>
      <c r="BE90" s="5">
        <v>0</v>
      </c>
      <c r="BF90" s="244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8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244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">
        <v>0</v>
      </c>
      <c r="CG90" s="5">
        <v>0</v>
      </c>
      <c r="CH90" s="3">
        <v>0</v>
      </c>
      <c r="CI90" s="5">
        <v>0</v>
      </c>
      <c r="CJ90" s="3">
        <v>0</v>
      </c>
      <c r="CK90" s="5">
        <v>0</v>
      </c>
      <c r="CL90" s="244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>
        <f t="shared" si="96"/>
        <v>0</v>
      </c>
      <c r="CX90" s="36">
        <f t="shared" si="117"/>
        <v>0</v>
      </c>
      <c r="CY90" s="39">
        <f t="shared" si="118"/>
        <v>0</v>
      </c>
      <c r="CZ90" s="36">
        <f t="shared" si="119"/>
        <v>0</v>
      </c>
      <c r="DA90" s="40">
        <f t="shared" si="120"/>
        <v>0</v>
      </c>
      <c r="DB90" s="38">
        <f t="shared" si="121"/>
        <v>0</v>
      </c>
      <c r="DC90" s="39">
        <f t="shared" si="88"/>
        <v>0</v>
      </c>
      <c r="DD90" s="36">
        <f t="shared" si="122"/>
        <v>0</v>
      </c>
      <c r="DE90" s="39">
        <f t="shared" si="123"/>
        <v>0</v>
      </c>
      <c r="DF90" s="36">
        <f t="shared" si="124"/>
        <v>0</v>
      </c>
      <c r="DG90" s="40">
        <f t="shared" si="125"/>
        <v>0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75">
      <c r="A91" s="26">
        <v>76</v>
      </c>
      <c r="B91" s="26" t="s">
        <v>100</v>
      </c>
      <c r="C91" s="34"/>
      <c r="D91" s="38">
        <v>149944.42955125449</v>
      </c>
      <c r="E91" s="39">
        <v>1.3586599513533144</v>
      </c>
      <c r="F91" s="39">
        <v>46113.430448745487</v>
      </c>
      <c r="G91" s="39">
        <v>1.4059401338072954</v>
      </c>
      <c r="H91" s="36">
        <v>196057.86</v>
      </c>
      <c r="I91" s="40">
        <v>1.3694921102814313</v>
      </c>
      <c r="J91" s="244">
        <v>304353.16362323274</v>
      </c>
      <c r="K91" s="39">
        <v>0.83844308680277235</v>
      </c>
      <c r="L91" s="36">
        <v>479878.23637676716</v>
      </c>
      <c r="M91" s="39">
        <v>1.4943193248221687</v>
      </c>
      <c r="N91" s="36">
        <v>784231.39999999991</v>
      </c>
      <c r="O91" s="40">
        <v>1.1463142400673552</v>
      </c>
      <c r="P91" s="116">
        <f t="shared" si="98"/>
        <v>454297.59317448724</v>
      </c>
      <c r="Q91" s="117">
        <f t="shared" si="99"/>
        <v>525991.66682551266</v>
      </c>
      <c r="R91" s="118">
        <f t="shared" si="100"/>
        <v>980289.25999999989</v>
      </c>
      <c r="S91" s="32"/>
      <c r="T91" s="38">
        <v>743710.77</v>
      </c>
      <c r="U91" s="39">
        <v>3.5742265806724465</v>
      </c>
      <c r="V91" s="39">
        <v>441061.09</v>
      </c>
      <c r="W91" s="39">
        <v>7.1320638077681835</v>
      </c>
      <c r="X91" s="36">
        <v>1184771.8600000001</v>
      </c>
      <c r="Y91" s="40">
        <v>4.3893769959765558</v>
      </c>
      <c r="Z91" s="244">
        <v>1112827.2500000007</v>
      </c>
      <c r="AA91" s="39">
        <v>1.0633556898838448</v>
      </c>
      <c r="AB91" s="36">
        <v>1163671.1499999999</v>
      </c>
      <c r="AC91" s="39">
        <v>2.4786119897334311</v>
      </c>
      <c r="AD91" s="36">
        <v>2276498.4000000004</v>
      </c>
      <c r="AE91" s="40">
        <v>1.5016391063641445</v>
      </c>
      <c r="AF91" s="116">
        <f t="shared" si="101"/>
        <v>1856538.0200000007</v>
      </c>
      <c r="AG91" s="117">
        <f t="shared" si="102"/>
        <v>1604732.24</v>
      </c>
      <c r="AH91" s="118">
        <f t="shared" si="103"/>
        <v>3461270.2600000007</v>
      </c>
      <c r="AI91" s="32"/>
      <c r="AJ91" s="38">
        <v>85208.87</v>
      </c>
      <c r="AK91" s="39">
        <v>1.4427509312563493</v>
      </c>
      <c r="AL91" s="36">
        <v>86205.36</v>
      </c>
      <c r="AM91" s="39">
        <v>3.2074026118986496</v>
      </c>
      <c r="AN91" s="36">
        <v>171414.22999999998</v>
      </c>
      <c r="AO91" s="40">
        <v>1.9946499179631589</v>
      </c>
      <c r="AP91" s="244">
        <v>51397.1</v>
      </c>
      <c r="AQ91" s="39">
        <v>0.30464310587537968</v>
      </c>
      <c r="AR91" s="36">
        <v>138180.57999999999</v>
      </c>
      <c r="AS91" s="39">
        <v>0.8875024406535813</v>
      </c>
      <c r="AT91" s="36">
        <v>189577.68</v>
      </c>
      <c r="AU91" s="40">
        <v>0.58437950916822456</v>
      </c>
      <c r="AV91" s="116">
        <f t="shared" si="104"/>
        <v>136605.97</v>
      </c>
      <c r="AW91" s="117">
        <f t="shared" si="105"/>
        <v>224385.94</v>
      </c>
      <c r="AX91" s="118">
        <f t="shared" si="106"/>
        <v>360991.91000000003</v>
      </c>
      <c r="AY91" s="32"/>
      <c r="AZ91" s="3">
        <v>136262.76721940353</v>
      </c>
      <c r="BA91" s="5">
        <v>1.2312641048478212</v>
      </c>
      <c r="BB91" s="3">
        <v>37688.052780596459</v>
      </c>
      <c r="BC91" s="5">
        <v>1.093262924044802</v>
      </c>
      <c r="BD91" s="3">
        <v>173950.81999999998</v>
      </c>
      <c r="BE91" s="5">
        <v>1.1984871367350594</v>
      </c>
      <c r="BF91" s="244">
        <v>283544.62746639422</v>
      </c>
      <c r="BG91" s="39">
        <v>0.45442538654759052</v>
      </c>
      <c r="BH91" s="36">
        <v>288086.72253360588</v>
      </c>
      <c r="BI91" s="39">
        <v>0.87715255586695007</v>
      </c>
      <c r="BJ91" s="36">
        <v>571631.35000000009</v>
      </c>
      <c r="BK91" s="40">
        <v>0.60020280408275128</v>
      </c>
      <c r="BL91" s="116">
        <f t="shared" si="107"/>
        <v>419807.39468579774</v>
      </c>
      <c r="BM91" s="117">
        <f t="shared" si="108"/>
        <v>325774.77531420236</v>
      </c>
      <c r="BN91" s="118">
        <f t="shared" si="109"/>
        <v>745582.17000000016</v>
      </c>
      <c r="BO91" s="32"/>
      <c r="BP91" s="38">
        <v>280829.75999999989</v>
      </c>
      <c r="BQ91" s="39">
        <v>2.7679683018421586</v>
      </c>
      <c r="BR91" s="39">
        <v>184380.56999999992</v>
      </c>
      <c r="BS91" s="39">
        <v>8.0413698809368022</v>
      </c>
      <c r="BT91" s="36">
        <v>465210.32999999984</v>
      </c>
      <c r="BU91" s="40">
        <v>3.7400537841879298</v>
      </c>
      <c r="BV91" s="244">
        <v>363230.4499999999</v>
      </c>
      <c r="BW91" s="39">
        <v>1.126264538353968</v>
      </c>
      <c r="BX91" s="36">
        <v>618743.40999999945</v>
      </c>
      <c r="BY91" s="39">
        <v>2.7725950870212017</v>
      </c>
      <c r="BZ91" s="36">
        <v>981973.8599999994</v>
      </c>
      <c r="CA91" s="40">
        <v>1.7995646843439193</v>
      </c>
      <c r="CB91" s="116">
        <f t="shared" si="110"/>
        <v>644060.20999999973</v>
      </c>
      <c r="CC91" s="117">
        <f t="shared" si="111"/>
        <v>803123.9799999994</v>
      </c>
      <c r="CD91" s="118">
        <f t="shared" si="112"/>
        <v>1447184.189999999</v>
      </c>
      <c r="CE91" s="32"/>
      <c r="CF91" s="3">
        <v>413529.07630448148</v>
      </c>
      <c r="CG91" s="5">
        <v>3.2596250812246303</v>
      </c>
      <c r="CH91" s="3">
        <v>93571.903695518413</v>
      </c>
      <c r="CI91" s="5">
        <v>3.5286184363646735</v>
      </c>
      <c r="CJ91" s="3">
        <v>507100.97999999986</v>
      </c>
      <c r="CK91" s="5">
        <v>3.3061309671278236</v>
      </c>
      <c r="CL91" s="244">
        <v>525611.90579273493</v>
      </c>
      <c r="CM91" s="39">
        <v>0.82593773204260168</v>
      </c>
      <c r="CN91" s="36">
        <v>585275.21420726518</v>
      </c>
      <c r="CO91" s="39">
        <v>1.7471527762405374</v>
      </c>
      <c r="CP91" s="36">
        <v>1110887.1200000001</v>
      </c>
      <c r="CQ91" s="40">
        <v>1.1436292247032542</v>
      </c>
      <c r="CR91" s="116">
        <f t="shared" si="113"/>
        <v>939140.98209721642</v>
      </c>
      <c r="CS91" s="117">
        <f t="shared" si="114"/>
        <v>678847.11790278356</v>
      </c>
      <c r="CT91" s="118">
        <f t="shared" si="115"/>
        <v>1617988.1</v>
      </c>
      <c r="CU91" s="32"/>
      <c r="CV91" s="38">
        <f t="shared" si="116"/>
        <v>1809485.6730751391</v>
      </c>
      <c r="CW91" s="39">
        <f t="shared" si="96"/>
        <v>2.5254933412354972</v>
      </c>
      <c r="CX91" s="36">
        <f t="shared" si="117"/>
        <v>889020.40692486032</v>
      </c>
      <c r="CY91" s="39">
        <f t="shared" si="118"/>
        <v>4.3274389690556774</v>
      </c>
      <c r="CZ91" s="36">
        <f t="shared" si="119"/>
        <v>2698506.0799999991</v>
      </c>
      <c r="DA91" s="40">
        <f t="shared" si="120"/>
        <v>2.927031106618101</v>
      </c>
      <c r="DB91" s="38">
        <f t="shared" si="121"/>
        <v>2640964.4968823623</v>
      </c>
      <c r="DC91" s="39">
        <f t="shared" si="88"/>
        <v>0.83546047410009627</v>
      </c>
      <c r="DD91" s="36">
        <f t="shared" si="122"/>
        <v>3273835.3131176378</v>
      </c>
      <c r="DE91" s="39">
        <f t="shared" si="123"/>
        <v>1.7861485846584475</v>
      </c>
      <c r="DF91" s="36">
        <f t="shared" si="124"/>
        <v>5914799.8100000005</v>
      </c>
      <c r="DG91" s="40">
        <f t="shared" si="125"/>
        <v>1.1843834724955926</v>
      </c>
      <c r="DH91" s="152"/>
      <c r="DI91" s="161" t="s">
        <v>100</v>
      </c>
      <c r="DJ91" s="38">
        <f t="shared" si="126"/>
        <v>2698506.0799999991</v>
      </c>
      <c r="DK91" s="36">
        <f t="shared" si="127"/>
        <v>5914799.8100000005</v>
      </c>
      <c r="DL91" s="37">
        <f t="shared" si="128"/>
        <v>8613305.8900000006</v>
      </c>
      <c r="DM91"/>
    </row>
    <row r="92" spans="1:119" s="19" customFormat="1" ht="15.75">
      <c r="A92" s="26">
        <v>77</v>
      </c>
      <c r="B92" s="26" t="s">
        <v>101</v>
      </c>
      <c r="C92" s="34"/>
      <c r="D92" s="38">
        <v>470674.30000000005</v>
      </c>
      <c r="E92" s="39">
        <v>4.2648221308058938</v>
      </c>
      <c r="F92" s="39">
        <v>140591.03</v>
      </c>
      <c r="G92" s="39">
        <v>4.286442574468734</v>
      </c>
      <c r="H92" s="36">
        <v>611265.33000000007</v>
      </c>
      <c r="I92" s="40">
        <v>4.2697754975167825</v>
      </c>
      <c r="J92" s="244">
        <v>134881.63</v>
      </c>
      <c r="K92" s="39">
        <v>0.37157678554702783</v>
      </c>
      <c r="L92" s="36">
        <v>119612.01</v>
      </c>
      <c r="M92" s="39">
        <v>0.37246643934793777</v>
      </c>
      <c r="N92" s="36">
        <v>254493.64</v>
      </c>
      <c r="O92" s="40">
        <v>0.37199439290313435</v>
      </c>
      <c r="P92" s="116">
        <f t="shared" si="98"/>
        <v>605555.93000000005</v>
      </c>
      <c r="Q92" s="117">
        <f t="shared" si="99"/>
        <v>260203.03999999998</v>
      </c>
      <c r="R92" s="118">
        <f t="shared" si="100"/>
        <v>865758.97</v>
      </c>
      <c r="S92" s="32"/>
      <c r="T92" s="38">
        <v>1668271.31</v>
      </c>
      <c r="U92" s="39">
        <v>8.0176056344797093</v>
      </c>
      <c r="V92" s="39">
        <v>565276.42000000004</v>
      </c>
      <c r="W92" s="39">
        <v>9.1406555415413475</v>
      </c>
      <c r="X92" s="36">
        <v>2233547.73</v>
      </c>
      <c r="Y92" s="40">
        <v>8.2749121214591099</v>
      </c>
      <c r="Z92" s="244">
        <v>528524.97</v>
      </c>
      <c r="AA92" s="39">
        <v>0.50502900076825752</v>
      </c>
      <c r="AB92" s="36">
        <v>696271.74999999988</v>
      </c>
      <c r="AC92" s="39">
        <v>1.483054304184372</v>
      </c>
      <c r="AD92" s="36">
        <v>1224796.7199999997</v>
      </c>
      <c r="AE92" s="40">
        <v>0.8079086074027263</v>
      </c>
      <c r="AF92" s="116">
        <f t="shared" si="101"/>
        <v>2196796.2800000003</v>
      </c>
      <c r="AG92" s="117">
        <f t="shared" si="102"/>
        <v>1261548.17</v>
      </c>
      <c r="AH92" s="118">
        <f t="shared" si="103"/>
        <v>3458344.45</v>
      </c>
      <c r="AI92" s="32"/>
      <c r="AJ92" s="38">
        <v>0</v>
      </c>
      <c r="AK92" s="39">
        <v>0</v>
      </c>
      <c r="AL92" s="36">
        <v>23989.41</v>
      </c>
      <c r="AM92" s="39">
        <v>0.89256278602522598</v>
      </c>
      <c r="AN92" s="36">
        <v>23989.41</v>
      </c>
      <c r="AO92" s="40">
        <v>0.27915112233380268</v>
      </c>
      <c r="AP92" s="244">
        <v>0</v>
      </c>
      <c r="AQ92" s="39">
        <v>0</v>
      </c>
      <c r="AR92" s="36">
        <v>39292.53</v>
      </c>
      <c r="AS92" s="39">
        <v>0.25236698437981708</v>
      </c>
      <c r="AT92" s="36">
        <v>39292.53</v>
      </c>
      <c r="AU92" s="40">
        <v>0.12112053167534143</v>
      </c>
      <c r="AV92" s="116">
        <f t="shared" si="104"/>
        <v>0</v>
      </c>
      <c r="AW92" s="117">
        <f t="shared" si="105"/>
        <v>63281.94</v>
      </c>
      <c r="AX92" s="118">
        <f t="shared" si="106"/>
        <v>63281.94</v>
      </c>
      <c r="AY92" s="32"/>
      <c r="AZ92" s="3">
        <v>834154.4363365235</v>
      </c>
      <c r="BA92" s="5">
        <v>7.5373811666909747</v>
      </c>
      <c r="BB92" s="3">
        <v>162309.42716347636</v>
      </c>
      <c r="BC92" s="5">
        <v>4.7083058382930512</v>
      </c>
      <c r="BD92" s="3">
        <v>996463.86349999986</v>
      </c>
      <c r="BE92" s="5">
        <v>6.8654411782943594</v>
      </c>
      <c r="BF92" s="244">
        <v>228850.0876880367</v>
      </c>
      <c r="BG92" s="39">
        <v>0.36676868289952563</v>
      </c>
      <c r="BH92" s="36">
        <v>364011.74551196332</v>
      </c>
      <c r="BI92" s="39">
        <v>1.1083254033137961</v>
      </c>
      <c r="BJ92" s="36">
        <v>592861.83319999999</v>
      </c>
      <c r="BK92" s="40">
        <v>0.6224944358287563</v>
      </c>
      <c r="BL92" s="116">
        <f t="shared" si="107"/>
        <v>1063004.5240245601</v>
      </c>
      <c r="BM92" s="117">
        <f t="shared" si="108"/>
        <v>526321.17267543962</v>
      </c>
      <c r="BN92" s="118">
        <f t="shared" si="109"/>
        <v>1589325.6966999997</v>
      </c>
      <c r="BO92" s="32"/>
      <c r="BP92" s="38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244">
        <v>0</v>
      </c>
      <c r="BW92" s="39">
        <v>0</v>
      </c>
      <c r="BX92" s="36">
        <v>0</v>
      </c>
      <c r="BY92" s="39">
        <v>0</v>
      </c>
      <c r="BZ92" s="36">
        <v>0</v>
      </c>
      <c r="CA92" s="40">
        <v>0</v>
      </c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">
        <v>1471806</v>
      </c>
      <c r="CG92" s="5">
        <v>11.601447219069239</v>
      </c>
      <c r="CH92" s="3">
        <v>314053</v>
      </c>
      <c r="CI92" s="5">
        <v>11.843012293536466</v>
      </c>
      <c r="CJ92" s="3">
        <v>1785859</v>
      </c>
      <c r="CK92" s="5">
        <v>11.643211067791528</v>
      </c>
      <c r="CL92" s="244">
        <v>577849</v>
      </c>
      <c r="CM92" s="39">
        <v>0.90802222564434565</v>
      </c>
      <c r="CN92" s="36">
        <v>283458</v>
      </c>
      <c r="CO92" s="39">
        <v>0.84617359427800398</v>
      </c>
      <c r="CP92" s="36">
        <v>861307</v>
      </c>
      <c r="CQ92" s="40">
        <v>0.88669302119686633</v>
      </c>
      <c r="CR92" s="116">
        <f t="shared" si="113"/>
        <v>2049655</v>
      </c>
      <c r="CS92" s="117">
        <f t="shared" si="114"/>
        <v>597511</v>
      </c>
      <c r="CT92" s="118">
        <f t="shared" si="115"/>
        <v>2647166</v>
      </c>
      <c r="CU92" s="32"/>
      <c r="CV92" s="38">
        <f t="shared" si="116"/>
        <v>4444906.0463365242</v>
      </c>
      <c r="CW92" s="39">
        <f t="shared" si="96"/>
        <v>6.203741090341393</v>
      </c>
      <c r="CX92" s="36">
        <f t="shared" si="117"/>
        <v>1206219.2871634765</v>
      </c>
      <c r="CY92" s="39">
        <f t="shared" si="118"/>
        <v>5.8714516650448134</v>
      </c>
      <c r="CZ92" s="36">
        <f t="shared" si="119"/>
        <v>5651125.3335000006</v>
      </c>
      <c r="DA92" s="40">
        <f t="shared" si="120"/>
        <v>6.1296951528647643</v>
      </c>
      <c r="DB92" s="38">
        <f t="shared" si="121"/>
        <v>1470105.6876880368</v>
      </c>
      <c r="DC92" s="39">
        <f t="shared" si="88"/>
        <v>0.46506312230361058</v>
      </c>
      <c r="DD92" s="36">
        <f t="shared" si="122"/>
        <v>1502646.0355119633</v>
      </c>
      <c r="DE92" s="39">
        <f t="shared" si="123"/>
        <v>0.81981799109388465</v>
      </c>
      <c r="DF92" s="36">
        <f t="shared" si="124"/>
        <v>2972751.7231999999</v>
      </c>
      <c r="DG92" s="40">
        <f t="shared" si="125"/>
        <v>0.59526579459852791</v>
      </c>
      <c r="DH92" s="152"/>
      <c r="DI92" s="161" t="s">
        <v>101</v>
      </c>
      <c r="DJ92" s="38">
        <f t="shared" si="126"/>
        <v>5651125.3335000006</v>
      </c>
      <c r="DK92" s="36">
        <f t="shared" si="127"/>
        <v>2972751.7231999999</v>
      </c>
      <c r="DL92" s="37">
        <f t="shared" si="128"/>
        <v>8623877.0567000005</v>
      </c>
      <c r="DM92"/>
    </row>
    <row r="93" spans="1:119" s="19" customFormat="1" ht="15.75">
      <c r="A93" s="26">
        <v>78</v>
      </c>
      <c r="B93" s="26" t="s">
        <v>90</v>
      </c>
      <c r="C93" s="34"/>
      <c r="D93" s="38">
        <v>6627494.5992973726</v>
      </c>
      <c r="E93" s="39">
        <v>60.052324163184544</v>
      </c>
      <c r="F93" s="39">
        <v>7451741.7117855726</v>
      </c>
      <c r="G93" s="39">
        <v>227.19417396218094</v>
      </c>
      <c r="H93" s="36">
        <v>14079236.311082944</v>
      </c>
      <c r="I93" s="40">
        <v>98.345473355752929</v>
      </c>
      <c r="J93" s="244">
        <v>6751570.2606642917</v>
      </c>
      <c r="K93" s="39">
        <v>18.599469585684471</v>
      </c>
      <c r="L93" s="36">
        <v>8818989.429156499</v>
      </c>
      <c r="M93" s="39">
        <v>27.461937905106883</v>
      </c>
      <c r="N93" s="36">
        <v>15570559.689820791</v>
      </c>
      <c r="O93" s="40">
        <v>22.759550686519713</v>
      </c>
      <c r="P93" s="116">
        <f t="shared" si="98"/>
        <v>13379064.859961664</v>
      </c>
      <c r="Q93" s="117">
        <f t="shared" si="99"/>
        <v>16270731.140942071</v>
      </c>
      <c r="R93" s="118">
        <f t="shared" si="100"/>
        <v>29649796.000903733</v>
      </c>
      <c r="S93" s="32"/>
      <c r="T93" s="38">
        <v>2164871.39</v>
      </c>
      <c r="U93" s="39">
        <v>10.404233981814338</v>
      </c>
      <c r="V93" s="39">
        <v>570643.43999999994</v>
      </c>
      <c r="W93" s="39">
        <v>9.2274415445813514</v>
      </c>
      <c r="X93" s="36">
        <v>2735514.83</v>
      </c>
      <c r="Y93" s="40">
        <v>10.134614327314221</v>
      </c>
      <c r="Z93" s="244">
        <v>2480248.7800000007</v>
      </c>
      <c r="AA93" s="39">
        <v>2.3699874823702092</v>
      </c>
      <c r="AB93" s="36">
        <v>1229852.24</v>
      </c>
      <c r="AC93" s="39">
        <v>2.6195772814892915</v>
      </c>
      <c r="AD93" s="36">
        <v>3710101.0200000005</v>
      </c>
      <c r="AE93" s="40">
        <v>2.4472816586181221</v>
      </c>
      <c r="AF93" s="116">
        <f t="shared" si="101"/>
        <v>4645120.1700000009</v>
      </c>
      <c r="AG93" s="117">
        <f t="shared" si="102"/>
        <v>1800495.68</v>
      </c>
      <c r="AH93" s="118">
        <f t="shared" si="103"/>
        <v>6445615.8500000006</v>
      </c>
      <c r="AI93" s="32"/>
      <c r="AJ93" s="38">
        <v>253391.67598521715</v>
      </c>
      <c r="AK93" s="39">
        <v>4.2904110393704222</v>
      </c>
      <c r="AL93" s="36">
        <v>116767.6776441073</v>
      </c>
      <c r="AM93" s="39">
        <v>4.3445205061616736</v>
      </c>
      <c r="AN93" s="36">
        <v>370159.35362932447</v>
      </c>
      <c r="AO93" s="40">
        <v>4.307333903083939</v>
      </c>
      <c r="AP93" s="244">
        <v>162673.70249794656</v>
      </c>
      <c r="AQ93" s="39">
        <v>0.96420657922765984</v>
      </c>
      <c r="AR93" s="36">
        <v>-38502.512671744422</v>
      </c>
      <c r="AS93" s="39">
        <v>-0.2472928827442222</v>
      </c>
      <c r="AT93" s="36">
        <v>124171.18982620214</v>
      </c>
      <c r="AU93" s="40">
        <v>0.38276182598853647</v>
      </c>
      <c r="AV93" s="116">
        <f t="shared" si="104"/>
        <v>416065.37848316372</v>
      </c>
      <c r="AW93" s="126">
        <f t="shared" si="105"/>
        <v>78265.16497236288</v>
      </c>
      <c r="AX93" s="118">
        <f t="shared" si="106"/>
        <v>494330.54345552658</v>
      </c>
      <c r="AY93" s="32"/>
      <c r="AZ93" s="3">
        <v>853101.50620225701</v>
      </c>
      <c r="BA93" s="5">
        <v>7.7085860195922704</v>
      </c>
      <c r="BB93" s="3">
        <v>235953.92379774497</v>
      </c>
      <c r="BC93" s="5">
        <v>6.8446008121644466</v>
      </c>
      <c r="BD93" s="3">
        <v>1089055.430000002</v>
      </c>
      <c r="BE93" s="5">
        <v>7.5033789668049362</v>
      </c>
      <c r="BF93" s="244">
        <v>1219966.432455692</v>
      </c>
      <c r="BG93" s="39">
        <v>1.9551903437474529</v>
      </c>
      <c r="BH93" s="36">
        <v>1239509.0475443082</v>
      </c>
      <c r="BI93" s="39">
        <v>3.7739973557680027</v>
      </c>
      <c r="BJ93" s="36">
        <v>2459475.4800000004</v>
      </c>
      <c r="BK93" s="40">
        <v>2.5824057404632739</v>
      </c>
      <c r="BL93" s="116">
        <f t="shared" si="107"/>
        <v>2073067.938657949</v>
      </c>
      <c r="BM93" s="117">
        <f t="shared" si="108"/>
        <v>1475462.9713420533</v>
      </c>
      <c r="BN93" s="118">
        <f t="shared" si="109"/>
        <v>3548530.910000002</v>
      </c>
      <c r="BO93" s="32"/>
      <c r="BP93" s="38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244">
        <v>58560</v>
      </c>
      <c r="BW93" s="39">
        <v>0.18157632810247157</v>
      </c>
      <c r="BX93" s="36">
        <v>0</v>
      </c>
      <c r="BY93" s="39">
        <v>0</v>
      </c>
      <c r="BZ93" s="36">
        <v>58560</v>
      </c>
      <c r="CA93" s="40">
        <v>0.10731701953367677</v>
      </c>
      <c r="CB93" s="116">
        <f t="shared" si="110"/>
        <v>58560</v>
      </c>
      <c r="CC93" s="117">
        <f t="shared" si="111"/>
        <v>0</v>
      </c>
      <c r="CD93" s="118">
        <f t="shared" si="112"/>
        <v>58560</v>
      </c>
      <c r="CE93" s="32"/>
      <c r="CF93" s="3">
        <v>1167653.6356571766</v>
      </c>
      <c r="CG93" s="5">
        <v>9.2039793452608833</v>
      </c>
      <c r="CH93" s="3">
        <v>264212.55434282316</v>
      </c>
      <c r="CI93" s="5">
        <v>9.9635173973460738</v>
      </c>
      <c r="CJ93" s="3">
        <v>1431866.1899999997</v>
      </c>
      <c r="CK93" s="5">
        <v>9.3352948194703398</v>
      </c>
      <c r="CL93" s="244">
        <v>1120329.4061868635</v>
      </c>
      <c r="CM93" s="39">
        <v>1.7604668362506537</v>
      </c>
      <c r="CN93" s="36">
        <v>1247500.3438131365</v>
      </c>
      <c r="CO93" s="39">
        <v>3.7240150208757821</v>
      </c>
      <c r="CP93" s="36">
        <v>2367829.75</v>
      </c>
      <c r="CQ93" s="40">
        <v>2.4376187755438194</v>
      </c>
      <c r="CR93" s="116">
        <f t="shared" si="113"/>
        <v>2287983.0418440402</v>
      </c>
      <c r="CS93" s="117">
        <f t="shared" si="114"/>
        <v>1511712.8981559596</v>
      </c>
      <c r="CT93" s="118">
        <f t="shared" si="115"/>
        <v>3799695.9399999995</v>
      </c>
      <c r="CU93" s="32"/>
      <c r="CV93" s="38">
        <f t="shared" si="116"/>
        <v>11066512.807142023</v>
      </c>
      <c r="CW93" s="39">
        <f t="shared" si="96"/>
        <v>15.445496375573663</v>
      </c>
      <c r="CX93" s="36">
        <f t="shared" si="117"/>
        <v>8639319.3075702488</v>
      </c>
      <c r="CY93" s="39">
        <f t="shared" si="118"/>
        <v>42.053170823169275</v>
      </c>
      <c r="CZ93" s="36">
        <f t="shared" si="119"/>
        <v>19705832.114712272</v>
      </c>
      <c r="DA93" s="40">
        <f t="shared" si="120"/>
        <v>21.374635398841416</v>
      </c>
      <c r="DB93" s="38">
        <f t="shared" si="121"/>
        <v>11793348.581804795</v>
      </c>
      <c r="DC93" s="39">
        <f t="shared" si="88"/>
        <v>3.7307872214918358</v>
      </c>
      <c r="DD93" s="36">
        <f t="shared" si="122"/>
        <v>12497348.547842199</v>
      </c>
      <c r="DE93" s="39">
        <f t="shared" si="123"/>
        <v>6.8183397409366124</v>
      </c>
      <c r="DF93" s="36">
        <f t="shared" si="124"/>
        <v>24290697.129646994</v>
      </c>
      <c r="DG93" s="40">
        <f t="shared" si="125"/>
        <v>4.8639854500418043</v>
      </c>
      <c r="DH93" s="152"/>
      <c r="DI93" s="161" t="s">
        <v>90</v>
      </c>
      <c r="DJ93" s="38">
        <f t="shared" si="126"/>
        <v>19705832.114712272</v>
      </c>
      <c r="DK93" s="36">
        <f t="shared" si="127"/>
        <v>24290697.129646994</v>
      </c>
      <c r="DL93" s="37">
        <f t="shared" si="128"/>
        <v>43996529.24435927</v>
      </c>
      <c r="DM93"/>
    </row>
    <row r="94" spans="1:119" s="19" customFormat="1" ht="15.75">
      <c r="A94" s="26">
        <v>79</v>
      </c>
      <c r="B94" s="26" t="s">
        <v>91</v>
      </c>
      <c r="C94" s="34"/>
      <c r="D94" s="38">
        <v>66816.92</v>
      </c>
      <c r="E94" s="39">
        <v>0.60543411681557058</v>
      </c>
      <c r="F94" s="39">
        <v>16458.5</v>
      </c>
      <c r="G94" s="39">
        <v>0.50179883533034542</v>
      </c>
      <c r="H94" s="36">
        <v>83275.42</v>
      </c>
      <c r="I94" s="40">
        <v>0.58169068391531209</v>
      </c>
      <c r="J94" s="244">
        <v>270488.74800000002</v>
      </c>
      <c r="K94" s="39">
        <v>0.7451521716373094</v>
      </c>
      <c r="L94" s="36">
        <v>182589.79200000002</v>
      </c>
      <c r="M94" s="39">
        <v>0.56857643047316553</v>
      </c>
      <c r="N94" s="36">
        <v>453078.54000000004</v>
      </c>
      <c r="O94" s="40">
        <v>0.66226675222507914</v>
      </c>
      <c r="P94" s="116">
        <f t="shared" si="98"/>
        <v>337305.66800000001</v>
      </c>
      <c r="Q94" s="117">
        <f t="shared" si="99"/>
        <v>199048.29200000002</v>
      </c>
      <c r="R94" s="118">
        <f t="shared" si="100"/>
        <v>536353.96</v>
      </c>
      <c r="S94" s="32"/>
      <c r="T94" s="38">
        <v>2153238.5500000003</v>
      </c>
      <c r="U94" s="39">
        <v>10.348327293873394</v>
      </c>
      <c r="V94" s="39">
        <v>0</v>
      </c>
      <c r="W94" s="39">
        <v>0</v>
      </c>
      <c r="X94" s="36">
        <v>2153238.5500000003</v>
      </c>
      <c r="Y94" s="40">
        <v>7.977380352551517</v>
      </c>
      <c r="Z94" s="244">
        <v>0</v>
      </c>
      <c r="AA94" s="39">
        <v>0</v>
      </c>
      <c r="AB94" s="36">
        <v>0</v>
      </c>
      <c r="AC94" s="39">
        <v>0</v>
      </c>
      <c r="AD94" s="36">
        <v>0</v>
      </c>
      <c r="AE94" s="40">
        <v>0</v>
      </c>
      <c r="AF94" s="116">
        <f t="shared" si="101"/>
        <v>2153238.5500000003</v>
      </c>
      <c r="AG94" s="117">
        <f t="shared" si="102"/>
        <v>0</v>
      </c>
      <c r="AH94" s="118">
        <f t="shared" si="103"/>
        <v>2153238.5500000003</v>
      </c>
      <c r="AI94" s="32"/>
      <c r="AJ94" s="38">
        <v>264976.24737768807</v>
      </c>
      <c r="AK94" s="39">
        <v>4.4865602332828995</v>
      </c>
      <c r="AL94" s="36">
        <v>110298.7155644709</v>
      </c>
      <c r="AM94" s="39">
        <v>4.1038328520471365</v>
      </c>
      <c r="AN94" s="36">
        <v>375274.96294215898</v>
      </c>
      <c r="AO94" s="40">
        <v>4.3668613396110985</v>
      </c>
      <c r="AP94" s="244">
        <v>17179.17756147922</v>
      </c>
      <c r="AQ94" s="39">
        <v>0.10182516151132383</v>
      </c>
      <c r="AR94" s="36">
        <v>27484.275240893741</v>
      </c>
      <c r="AS94" s="39">
        <v>0.17652524946622741</v>
      </c>
      <c r="AT94" s="36">
        <v>44663.452802372965</v>
      </c>
      <c r="AU94" s="40">
        <v>0.13767657999828292</v>
      </c>
      <c r="AV94" s="116">
        <f t="shared" si="104"/>
        <v>282155.42493916728</v>
      </c>
      <c r="AW94" s="117">
        <f t="shared" si="105"/>
        <v>137782.99080536465</v>
      </c>
      <c r="AX94" s="118">
        <f t="shared" si="106"/>
        <v>419938.4157445319</v>
      </c>
      <c r="AY94" s="32"/>
      <c r="AZ94" s="3">
        <v>339680.8989640784</v>
      </c>
      <c r="BA94" s="5">
        <v>3.0693409985097762</v>
      </c>
      <c r="BB94" s="3">
        <v>93950.181035921909</v>
      </c>
      <c r="BC94" s="5">
        <v>2.7253265174461725</v>
      </c>
      <c r="BD94" s="3">
        <v>433631.08000000031</v>
      </c>
      <c r="BE94" s="5">
        <v>2.9876333521654677</v>
      </c>
      <c r="BF94" s="244">
        <v>2553495.9129438214</v>
      </c>
      <c r="BG94" s="39">
        <v>4.0923835434854654</v>
      </c>
      <c r="BH94" s="36">
        <v>2594400.3070561797</v>
      </c>
      <c r="BI94" s="39">
        <v>7.8993049046571908</v>
      </c>
      <c r="BJ94" s="36">
        <v>5147896.2200000007</v>
      </c>
      <c r="BK94" s="40">
        <v>5.4051999533807864</v>
      </c>
      <c r="BL94" s="116">
        <f t="shared" si="107"/>
        <v>2893176.8119078996</v>
      </c>
      <c r="BM94" s="117">
        <f t="shared" si="108"/>
        <v>2688350.4880921016</v>
      </c>
      <c r="BN94" s="118">
        <f t="shared" si="109"/>
        <v>5581527.3000000007</v>
      </c>
      <c r="BO94" s="32"/>
      <c r="BP94" s="38">
        <v>367933.91000000038</v>
      </c>
      <c r="BQ94" s="39">
        <v>3.626500980711044</v>
      </c>
      <c r="BR94" s="39">
        <v>694.51000000000067</v>
      </c>
      <c r="BS94" s="39">
        <v>3.0289589602686583E-2</v>
      </c>
      <c r="BT94" s="36">
        <v>368628.42000000039</v>
      </c>
      <c r="BU94" s="40">
        <v>2.9635844870001478</v>
      </c>
      <c r="BV94" s="244">
        <v>15086.200000000003</v>
      </c>
      <c r="BW94" s="39">
        <v>4.6777609307027096E-2</v>
      </c>
      <c r="BX94" s="36">
        <v>10881.429999999993</v>
      </c>
      <c r="BY94" s="39">
        <v>4.8759791005717736E-2</v>
      </c>
      <c r="BZ94" s="36">
        <v>25967.629999999997</v>
      </c>
      <c r="CA94" s="40">
        <v>4.7588262567508373E-2</v>
      </c>
      <c r="CB94" s="116">
        <f t="shared" si="110"/>
        <v>383020.11000000039</v>
      </c>
      <c r="CC94" s="117">
        <f t="shared" si="111"/>
        <v>11575.939999999993</v>
      </c>
      <c r="CD94" s="118">
        <f t="shared" si="112"/>
        <v>394596.0500000004</v>
      </c>
      <c r="CE94" s="32"/>
      <c r="CF94" s="3">
        <v>1425847.7339755683</v>
      </c>
      <c r="CG94" s="5">
        <v>11.239183172338633</v>
      </c>
      <c r="CH94" s="3">
        <v>322635.80602443148</v>
      </c>
      <c r="CI94" s="5">
        <v>12.166671921880665</v>
      </c>
      <c r="CJ94" s="3">
        <v>1748483.5399999998</v>
      </c>
      <c r="CK94" s="5">
        <v>11.399535408326921</v>
      </c>
      <c r="CL94" s="244">
        <v>1362841.3327996843</v>
      </c>
      <c r="CM94" s="39">
        <v>2.1415460097860786</v>
      </c>
      <c r="CN94" s="36">
        <v>1517540.3072003149</v>
      </c>
      <c r="CO94" s="39">
        <v>4.5301333397026609</v>
      </c>
      <c r="CP94" s="36">
        <v>2880381.6399999992</v>
      </c>
      <c r="CQ94" s="40">
        <v>2.9652775358514254</v>
      </c>
      <c r="CR94" s="116">
        <f t="shared" si="113"/>
        <v>2788689.0667752526</v>
      </c>
      <c r="CS94" s="117">
        <f t="shared" si="114"/>
        <v>1840176.1132247464</v>
      </c>
      <c r="CT94" s="118">
        <f t="shared" si="115"/>
        <v>4628865.1799999988</v>
      </c>
      <c r="CU94" s="32"/>
      <c r="CV94" s="38">
        <f t="shared" si="116"/>
        <v>4618494.2603173349</v>
      </c>
      <c r="CW94" s="39">
        <f t="shared" si="96"/>
        <v>6.4460176029707892</v>
      </c>
      <c r="CX94" s="36">
        <f t="shared" si="117"/>
        <v>544037.71262482437</v>
      </c>
      <c r="CY94" s="39">
        <f t="shared" si="118"/>
        <v>2.6481844285128573</v>
      </c>
      <c r="CZ94" s="36">
        <f t="shared" si="119"/>
        <v>5162531.9729421595</v>
      </c>
      <c r="DA94" s="40">
        <f t="shared" si="120"/>
        <v>5.5997248943431028</v>
      </c>
      <c r="DB94" s="38">
        <f t="shared" si="121"/>
        <v>4219091.3713049851</v>
      </c>
      <c r="DC94" s="39">
        <f t="shared" si="88"/>
        <v>1.3346957452488233</v>
      </c>
      <c r="DD94" s="36">
        <f t="shared" si="122"/>
        <v>4332896.1114973892</v>
      </c>
      <c r="DE94" s="39">
        <f t="shared" si="123"/>
        <v>2.3639540529157528</v>
      </c>
      <c r="DF94" s="36">
        <f t="shared" si="124"/>
        <v>8551987.4828023743</v>
      </c>
      <c r="DG94" s="40">
        <f t="shared" si="125"/>
        <v>1.7124556970627747</v>
      </c>
      <c r="DH94" s="152"/>
      <c r="DI94" s="161" t="s">
        <v>91</v>
      </c>
      <c r="DJ94" s="38">
        <f t="shared" si="126"/>
        <v>5162531.9729421595</v>
      </c>
      <c r="DK94" s="36">
        <f t="shared" si="127"/>
        <v>8551987.4828023743</v>
      </c>
      <c r="DL94" s="37">
        <f t="shared" si="128"/>
        <v>13714519.455744535</v>
      </c>
      <c r="DM94"/>
    </row>
    <row r="95" spans="1:119" s="19" customFormat="1" ht="15.75">
      <c r="A95" s="26">
        <v>80</v>
      </c>
      <c r="B95" s="26" t="s">
        <v>175</v>
      </c>
      <c r="C95" s="41"/>
      <c r="D95" s="45">
        <v>11737051.713061629</v>
      </c>
      <c r="E95" s="46">
        <v>106.3504803561156</v>
      </c>
      <c r="F95" s="43">
        <v>9012462.6424743161</v>
      </c>
      <c r="G95" s="46">
        <v>274.77857991018982</v>
      </c>
      <c r="H95" s="43">
        <v>20749514.355535947</v>
      </c>
      <c r="I95" s="47">
        <v>144.93831668915379</v>
      </c>
      <c r="J95" s="245">
        <v>8807419.8090666533</v>
      </c>
      <c r="K95" s="46">
        <v>24.262998168217603</v>
      </c>
      <c r="L95" s="43">
        <v>11726047.300527137</v>
      </c>
      <c r="M95" s="46">
        <v>36.514385851829097</v>
      </c>
      <c r="N95" s="43">
        <v>20533467.10959379</v>
      </c>
      <c r="O95" s="47">
        <v>30.013852729796383</v>
      </c>
      <c r="P95" s="122">
        <f t="shared" si="98"/>
        <v>20544471.522128284</v>
      </c>
      <c r="Q95" s="128">
        <f t="shared" si="99"/>
        <v>20738509.943001453</v>
      </c>
      <c r="R95" s="129">
        <f t="shared" si="100"/>
        <v>41282981.465129733</v>
      </c>
      <c r="S95" s="32"/>
      <c r="T95" s="45">
        <v>15738374.80146653</v>
      </c>
      <c r="U95" s="46">
        <v>75.63762664346936</v>
      </c>
      <c r="V95" s="43">
        <v>4141631.5810685959</v>
      </c>
      <c r="W95" s="46">
        <v>66.971177857582163</v>
      </c>
      <c r="X95" s="43">
        <v>19880006.382535126</v>
      </c>
      <c r="Y95" s="47">
        <v>73.652021660412146</v>
      </c>
      <c r="Z95" s="245">
        <v>24275393.567031439</v>
      </c>
      <c r="AA95" s="46">
        <v>23.196212955490214</v>
      </c>
      <c r="AB95" s="43">
        <v>12804782.84526179</v>
      </c>
      <c r="AC95" s="46">
        <v>27.274104274389575</v>
      </c>
      <c r="AD95" s="43">
        <v>37080176.412293226</v>
      </c>
      <c r="AE95" s="47">
        <v>24.459074063737898</v>
      </c>
      <c r="AF95" s="122">
        <f t="shared" si="101"/>
        <v>40013768.368497968</v>
      </c>
      <c r="AG95" s="128">
        <f t="shared" si="102"/>
        <v>16946414.426330388</v>
      </c>
      <c r="AH95" s="129">
        <f t="shared" si="103"/>
        <v>56960182.794828355</v>
      </c>
      <c r="AI95" s="32"/>
      <c r="AJ95" s="45">
        <v>7521135.533502087</v>
      </c>
      <c r="AK95" s="46">
        <v>127.34736765157615</v>
      </c>
      <c r="AL95" s="43">
        <v>3230868.7408757224</v>
      </c>
      <c r="AM95" s="46">
        <v>120.20942593577119</v>
      </c>
      <c r="AN95" s="43">
        <v>10752004.27437781</v>
      </c>
      <c r="AO95" s="47">
        <v>125.11495949797887</v>
      </c>
      <c r="AP95" s="245">
        <v>2909074.4329414032</v>
      </c>
      <c r="AQ95" s="46">
        <v>17.242791334023284</v>
      </c>
      <c r="AR95" s="43">
        <v>4080137.9108968615</v>
      </c>
      <c r="AS95" s="46">
        <v>26.205797906798256</v>
      </c>
      <c r="AT95" s="43">
        <v>6989212.3438382652</v>
      </c>
      <c r="AU95" s="47">
        <v>21.54447970333165</v>
      </c>
      <c r="AV95" s="122">
        <f t="shared" si="104"/>
        <v>10430209.96644349</v>
      </c>
      <c r="AW95" s="128">
        <f t="shared" si="105"/>
        <v>7311006.6517725838</v>
      </c>
      <c r="AX95" s="129">
        <f t="shared" si="106"/>
        <v>17741216.618216075</v>
      </c>
      <c r="AY95" s="32"/>
      <c r="AZ95" s="7">
        <v>11585988.205713928</v>
      </c>
      <c r="BA95" s="8">
        <v>104.69045718054674</v>
      </c>
      <c r="BB95" s="7">
        <v>3136090.7972132782</v>
      </c>
      <c r="BC95" s="8">
        <v>90.972378302244607</v>
      </c>
      <c r="BD95" s="7">
        <v>14722079.002927206</v>
      </c>
      <c r="BE95" s="8">
        <v>101.43224568303597</v>
      </c>
      <c r="BF95" s="245">
        <v>14730293.566879814</v>
      </c>
      <c r="BG95" s="46">
        <v>23.607639502470203</v>
      </c>
      <c r="BH95" s="43">
        <v>15097753.524561645</v>
      </c>
      <c r="BI95" s="46">
        <v>45.968911636924453</v>
      </c>
      <c r="BJ95" s="43">
        <v>29828047.09144146</v>
      </c>
      <c r="BK95" s="47">
        <v>31.318921722182512</v>
      </c>
      <c r="BL95" s="122">
        <f t="shared" si="107"/>
        <v>26316281.772593744</v>
      </c>
      <c r="BM95" s="128">
        <f t="shared" si="108"/>
        <v>18233844.321774922</v>
      </c>
      <c r="BN95" s="129">
        <f t="shared" si="109"/>
        <v>44550126.094368666</v>
      </c>
      <c r="BO95" s="32"/>
      <c r="BP95" s="45">
        <v>6560490.7250146521</v>
      </c>
      <c r="BQ95" s="46">
        <v>64.662770681319699</v>
      </c>
      <c r="BR95" s="43">
        <v>595609.97924317908</v>
      </c>
      <c r="BS95" s="46">
        <v>25.97627368150286</v>
      </c>
      <c r="BT95" s="43">
        <v>7156100.7042578328</v>
      </c>
      <c r="BU95" s="47">
        <v>57.531399870225208</v>
      </c>
      <c r="BV95" s="245">
        <v>7563159.271333402</v>
      </c>
      <c r="BW95" s="46">
        <v>23.451002208724105</v>
      </c>
      <c r="BX95" s="43">
        <v>9879788.3044087626</v>
      </c>
      <c r="BY95" s="46">
        <v>44.271425070391118</v>
      </c>
      <c r="BZ95" s="43">
        <v>17442947.575742159</v>
      </c>
      <c r="CA95" s="47">
        <v>31.965934865280413</v>
      </c>
      <c r="CB95" s="122">
        <f t="shared" si="110"/>
        <v>14123649.996348053</v>
      </c>
      <c r="CC95" s="128">
        <f t="shared" si="111"/>
        <v>10475398.283651942</v>
      </c>
      <c r="CD95" s="129">
        <f t="shared" si="112"/>
        <v>24599048.279999994</v>
      </c>
      <c r="CE95" s="32"/>
      <c r="CF95" s="7">
        <v>11515131.314363757</v>
      </c>
      <c r="CG95" s="8">
        <v>90.76752517943433</v>
      </c>
      <c r="CH95" s="7">
        <v>2586621.2979700631</v>
      </c>
      <c r="CI95" s="8">
        <v>97.542095858287311</v>
      </c>
      <c r="CJ95" s="7">
        <v>14101752.612333819</v>
      </c>
      <c r="CK95" s="8">
        <v>91.938771253040244</v>
      </c>
      <c r="CL95" s="245">
        <v>13895364.335915234</v>
      </c>
      <c r="CM95" s="46">
        <v>21.834942433813705</v>
      </c>
      <c r="CN95" s="43">
        <v>15112672.397608994</v>
      </c>
      <c r="CO95" s="46">
        <v>45.114070944657698</v>
      </c>
      <c r="CP95" s="43">
        <v>29008036.733524226</v>
      </c>
      <c r="CQ95" s="47">
        <v>29.863014848640812</v>
      </c>
      <c r="CR95" s="122">
        <f t="shared" si="113"/>
        <v>25410495.650278993</v>
      </c>
      <c r="CS95" s="128">
        <f t="shared" si="114"/>
        <v>17699293.695579056</v>
      </c>
      <c r="CT95" s="129">
        <f t="shared" si="115"/>
        <v>43109789.345858052</v>
      </c>
      <c r="CU95" s="32"/>
      <c r="CV95" s="45">
        <f>SUM(CV75:CV94)</f>
        <v>64658172.293122582</v>
      </c>
      <c r="CW95" s="46">
        <f t="shared" si="96"/>
        <v>90.243203365754326</v>
      </c>
      <c r="CX95" s="43">
        <f>SUM(CX75:CX94)</f>
        <v>22703285.038845159</v>
      </c>
      <c r="CY95" s="46">
        <f t="shared" si="118"/>
        <v>110.51161439872448</v>
      </c>
      <c r="CZ95" s="43">
        <f t="shared" si="119"/>
        <v>87361457.331967741</v>
      </c>
      <c r="DA95" s="47">
        <f t="shared" si="120"/>
        <v>94.759728364280591</v>
      </c>
      <c r="DB95" s="45">
        <f>SUM(DB75:DB94)</f>
        <v>72180704.983167946</v>
      </c>
      <c r="DC95" s="46">
        <f t="shared" si="88"/>
        <v>22.834129757255436</v>
      </c>
      <c r="DD95" s="43">
        <f>SUM(DD75:DD94)</f>
        <v>68701182.283265188</v>
      </c>
      <c r="DE95" s="46">
        <f t="shared" si="123"/>
        <v>37.482190691736484</v>
      </c>
      <c r="DF95" s="43">
        <f>SUM(DF75:DF94)</f>
        <v>140881887.26643312</v>
      </c>
      <c r="DG95" s="47">
        <f t="shared" si="125"/>
        <v>28.210283392896546</v>
      </c>
      <c r="DH95" s="153"/>
      <c r="DI95" s="161" t="s">
        <v>175</v>
      </c>
      <c r="DJ95" s="45">
        <f t="shared" ref="DJ95:DK95" si="129">SUM(DJ75:DJ94)</f>
        <v>87361457.331967741</v>
      </c>
      <c r="DK95" s="43">
        <f t="shared" si="129"/>
        <v>140881887.26643312</v>
      </c>
      <c r="DL95" s="44">
        <f>SUM(DL75:DL94)</f>
        <v>228243344.5984008</v>
      </c>
      <c r="DM95"/>
      <c r="DO95" s="48"/>
    </row>
    <row r="96" spans="1:119" s="19" customFormat="1" ht="15.75">
      <c r="A96" s="26">
        <v>81</v>
      </c>
      <c r="B96" s="25" t="s">
        <v>176</v>
      </c>
      <c r="C96" s="41"/>
      <c r="D96" s="45">
        <v>20131803</v>
      </c>
      <c r="E96" s="46">
        <v>182.41607618564362</v>
      </c>
      <c r="F96" s="43">
        <v>9140237</v>
      </c>
      <c r="G96" s="46">
        <v>278.67425836153541</v>
      </c>
      <c r="H96" s="43">
        <v>29272040</v>
      </c>
      <c r="I96" s="47">
        <v>204.46937364226289</v>
      </c>
      <c r="J96" s="245">
        <v>10291840</v>
      </c>
      <c r="K96" s="46">
        <v>28.3523325197384</v>
      </c>
      <c r="L96" s="43">
        <v>12977086</v>
      </c>
      <c r="M96" s="46">
        <v>40.410064303174678</v>
      </c>
      <c r="N96" s="43">
        <v>23268926</v>
      </c>
      <c r="O96" s="47">
        <v>34.012284161120718</v>
      </c>
      <c r="P96" s="122">
        <f t="shared" si="98"/>
        <v>30423643</v>
      </c>
      <c r="Q96" s="128">
        <f t="shared" si="99"/>
        <v>22117323</v>
      </c>
      <c r="R96" s="129">
        <f t="shared" si="100"/>
        <v>52540966</v>
      </c>
      <c r="S96" s="32"/>
      <c r="T96" s="45">
        <v>26111630.026631549</v>
      </c>
      <c r="U96" s="46">
        <v>125.49083040154342</v>
      </c>
      <c r="V96" s="43">
        <v>7363590.6386613306</v>
      </c>
      <c r="W96" s="46">
        <v>119.07103002265985</v>
      </c>
      <c r="X96" s="43">
        <v>33475220.665292881</v>
      </c>
      <c r="Y96" s="47">
        <v>124.01996408276915</v>
      </c>
      <c r="Z96" s="245">
        <v>30838035.037582494</v>
      </c>
      <c r="AA96" s="46">
        <v>29.467107335887658</v>
      </c>
      <c r="AB96" s="43">
        <v>16012100.569928419</v>
      </c>
      <c r="AC96" s="46">
        <v>34.105670191653445</v>
      </c>
      <c r="AD96" s="43">
        <v>46850135.607510909</v>
      </c>
      <c r="AE96" s="47">
        <v>30.903599917619822</v>
      </c>
      <c r="AF96" s="122">
        <f t="shared" si="101"/>
        <v>56949665.064214043</v>
      </c>
      <c r="AG96" s="128">
        <f t="shared" si="102"/>
        <v>23375691.208589748</v>
      </c>
      <c r="AH96" s="129">
        <f t="shared" si="103"/>
        <v>80325356.272803783</v>
      </c>
      <c r="AI96" s="32"/>
      <c r="AJ96" s="45">
        <v>11241658.73486259</v>
      </c>
      <c r="AK96" s="46">
        <v>190.34301955405672</v>
      </c>
      <c r="AL96" s="43">
        <v>4779569.5561338961</v>
      </c>
      <c r="AM96" s="46">
        <v>177.8312146494734</v>
      </c>
      <c r="AN96" s="43">
        <v>16021228.290996486</v>
      </c>
      <c r="AO96" s="47">
        <v>186.42992297842008</v>
      </c>
      <c r="AP96" s="245">
        <v>3537030.9846011847</v>
      </c>
      <c r="AQ96" s="46">
        <v>20.964842466332872</v>
      </c>
      <c r="AR96" s="43">
        <v>5084780.3417335711</v>
      </c>
      <c r="AS96" s="46">
        <v>32.658387766760683</v>
      </c>
      <c r="AT96" s="43">
        <v>8621811.3263347559</v>
      </c>
      <c r="AU96" s="47">
        <v>26.577020412026059</v>
      </c>
      <c r="AV96" s="122">
        <f t="shared" si="104"/>
        <v>14778689.719463775</v>
      </c>
      <c r="AW96" s="128">
        <f t="shared" si="105"/>
        <v>9864349.8978674673</v>
      </c>
      <c r="AX96" s="129">
        <f t="shared" si="106"/>
        <v>24643039.617331244</v>
      </c>
      <c r="AY96" s="32"/>
      <c r="AZ96" s="7">
        <v>19376741.269927662</v>
      </c>
      <c r="BA96" s="8">
        <v>175.0873439710096</v>
      </c>
      <c r="BB96" s="7">
        <v>5290885.6738791186</v>
      </c>
      <c r="BC96" s="8">
        <v>153.47911913320914</v>
      </c>
      <c r="BD96" s="7">
        <v>24667626.943806782</v>
      </c>
      <c r="BE96" s="8">
        <v>169.95512631634386</v>
      </c>
      <c r="BF96" s="245">
        <v>19927565.222019166</v>
      </c>
      <c r="BG96" s="46">
        <v>31.93709438222966</v>
      </c>
      <c r="BH96" s="43">
        <v>20378280.158498172</v>
      </c>
      <c r="BI96" s="46">
        <v>62.046804406663661</v>
      </c>
      <c r="BJ96" s="43">
        <v>40305845.380517334</v>
      </c>
      <c r="BK96" s="47">
        <v>42.320424550389525</v>
      </c>
      <c r="BL96" s="122">
        <f t="shared" si="107"/>
        <v>39304306.491946831</v>
      </c>
      <c r="BM96" s="128">
        <f t="shared" si="108"/>
        <v>25669165.832377292</v>
      </c>
      <c r="BN96" s="129">
        <f t="shared" si="109"/>
        <v>64973472.324324124</v>
      </c>
      <c r="BO96" s="32"/>
      <c r="BP96" s="45">
        <v>11059763.815014653</v>
      </c>
      <c r="BQ96" s="46">
        <v>109.00937160584931</v>
      </c>
      <c r="BR96" s="43">
        <v>945952.7792431789</v>
      </c>
      <c r="BS96" s="46">
        <v>41.255736370673773</v>
      </c>
      <c r="BT96" s="43">
        <v>12005716.594257833</v>
      </c>
      <c r="BU96" s="47">
        <v>96.519838199297624</v>
      </c>
      <c r="BV96" s="245">
        <v>9250852.7913334016</v>
      </c>
      <c r="BW96" s="46">
        <v>28.684014372725727</v>
      </c>
      <c r="BX96" s="43">
        <v>12120165.924408764</v>
      </c>
      <c r="BY96" s="46">
        <v>54.310578428459621</v>
      </c>
      <c r="BZ96" s="43">
        <v>21371018.71574216</v>
      </c>
      <c r="CA96" s="47">
        <v>39.164515590366683</v>
      </c>
      <c r="CB96" s="122">
        <f t="shared" si="110"/>
        <v>20310616.606348053</v>
      </c>
      <c r="CC96" s="128">
        <f t="shared" si="111"/>
        <v>13066118.703651942</v>
      </c>
      <c r="CD96" s="129">
        <f t="shared" si="112"/>
        <v>33376735.309999995</v>
      </c>
      <c r="CE96" s="32"/>
      <c r="CF96" s="7">
        <v>21246753.753435366</v>
      </c>
      <c r="CG96" s="8">
        <v>167.47661868958386</v>
      </c>
      <c r="CH96" s="7">
        <v>4788658.5665646289</v>
      </c>
      <c r="CI96" s="8">
        <v>180.58143776169504</v>
      </c>
      <c r="CJ96" s="7">
        <v>26035412.319999993</v>
      </c>
      <c r="CK96" s="8">
        <v>169.74229257670387</v>
      </c>
      <c r="CL96" s="245">
        <v>18104545.020934552</v>
      </c>
      <c r="CM96" s="46">
        <v>28.449178356607433</v>
      </c>
      <c r="CN96" s="43">
        <v>19799645.999065448</v>
      </c>
      <c r="CO96" s="46">
        <v>59.105538106037969</v>
      </c>
      <c r="CP96" s="43">
        <v>37904191.019999996</v>
      </c>
      <c r="CQ96" s="47">
        <v>39.021372926897058</v>
      </c>
      <c r="CR96" s="122">
        <f t="shared" si="113"/>
        <v>39351298.774369918</v>
      </c>
      <c r="CS96" s="128">
        <f t="shared" si="114"/>
        <v>24588304.565630078</v>
      </c>
      <c r="CT96" s="129">
        <f t="shared" si="115"/>
        <v>63939603.339999996</v>
      </c>
      <c r="CU96" s="32"/>
      <c r="CV96" s="45">
        <f>+CV73+CV95</f>
        <v>109168350.59987181</v>
      </c>
      <c r="CW96" s="46">
        <f t="shared" si="96"/>
        <v>152.36591624684826</v>
      </c>
      <c r="CX96" s="43">
        <f>+CX73+CX95</f>
        <v>32308894.214482158</v>
      </c>
      <c r="CY96" s="46">
        <f t="shared" si="118"/>
        <v>157.2683447778997</v>
      </c>
      <c r="CZ96" s="43">
        <f t="shared" si="119"/>
        <v>141477244.81435397</v>
      </c>
      <c r="DA96" s="47">
        <f t="shared" si="120"/>
        <v>153.45835220435694</v>
      </c>
      <c r="DB96" s="45">
        <f>+DB73+DB95</f>
        <v>91949869.056470811</v>
      </c>
      <c r="DC96" s="46">
        <f t="shared" si="88"/>
        <v>29.088040102790799</v>
      </c>
      <c r="DD96" s="43">
        <f>+DD73+DD95</f>
        <v>86372058.993634373</v>
      </c>
      <c r="DE96" s="46">
        <f t="shared" si="123"/>
        <v>47.123118963062062</v>
      </c>
      <c r="DF96" s="43">
        <f>+DF73+DF95</f>
        <v>178321928.05010515</v>
      </c>
      <c r="DG96" s="47">
        <f t="shared" si="125"/>
        <v>35.707302216555107</v>
      </c>
      <c r="DH96" s="153"/>
      <c r="DI96" s="160" t="s">
        <v>176</v>
      </c>
      <c r="DJ96" s="45">
        <f>+DJ73+DJ95</f>
        <v>141477244.81435397</v>
      </c>
      <c r="DK96" s="43">
        <f t="shared" ref="DK96:DL96" si="130">+DK73+DK95</f>
        <v>178321928.05010515</v>
      </c>
      <c r="DL96" s="44">
        <f t="shared" si="130"/>
        <v>319799172.86445904</v>
      </c>
      <c r="DM96"/>
      <c r="DO96" s="48"/>
    </row>
    <row r="97" spans="1:119" s="19" customFormat="1" ht="15.75">
      <c r="A97" s="26"/>
      <c r="B97" s="25"/>
      <c r="C97" s="34"/>
      <c r="D97" s="38"/>
      <c r="E97" s="39"/>
      <c r="F97" s="39"/>
      <c r="G97" s="39"/>
      <c r="H97" s="39"/>
      <c r="I97" s="40"/>
      <c r="J97" s="244"/>
      <c r="K97" s="39"/>
      <c r="L97" s="36"/>
      <c r="M97" s="39"/>
      <c r="N97" s="36"/>
      <c r="O97" s="40"/>
      <c r="P97" s="125"/>
      <c r="Q97" s="126"/>
      <c r="R97" s="127"/>
      <c r="S97" s="32"/>
      <c r="T97" s="38"/>
      <c r="U97" s="39"/>
      <c r="V97" s="39"/>
      <c r="W97" s="39"/>
      <c r="X97" s="39"/>
      <c r="Y97" s="40"/>
      <c r="Z97" s="244"/>
      <c r="AA97" s="39"/>
      <c r="AB97" s="36"/>
      <c r="AC97" s="39"/>
      <c r="AD97" s="36"/>
      <c r="AE97" s="40"/>
      <c r="AF97" s="125"/>
      <c r="AG97" s="126"/>
      <c r="AH97" s="127"/>
      <c r="AI97" s="32"/>
      <c r="AJ97" s="38"/>
      <c r="AK97" s="39"/>
      <c r="AL97" s="39"/>
      <c r="AM97" s="39"/>
      <c r="AN97" s="39"/>
      <c r="AO97" s="40"/>
      <c r="AP97" s="244"/>
      <c r="AQ97" s="39"/>
      <c r="AR97" s="36"/>
      <c r="AS97" s="39"/>
      <c r="AT97" s="36"/>
      <c r="AU97" s="40"/>
      <c r="AV97" s="125"/>
      <c r="AW97" s="126"/>
      <c r="AX97" s="127"/>
      <c r="AY97" s="32"/>
      <c r="AZ97" s="3"/>
      <c r="BA97" s="3"/>
      <c r="BB97" s="3"/>
      <c r="BC97" s="3"/>
      <c r="BD97" s="3"/>
      <c r="BE97" s="3"/>
      <c r="BF97" s="244"/>
      <c r="BG97" s="39"/>
      <c r="BH97" s="36"/>
      <c r="BI97" s="39"/>
      <c r="BJ97" s="36"/>
      <c r="BK97" s="40"/>
      <c r="BL97" s="125"/>
      <c r="BM97" s="126"/>
      <c r="BN97" s="127"/>
      <c r="BO97" s="32"/>
      <c r="BP97" s="38"/>
      <c r="BQ97" s="39"/>
      <c r="BR97" s="39"/>
      <c r="BS97" s="39"/>
      <c r="BT97" s="39"/>
      <c r="BU97" s="40"/>
      <c r="BV97" s="244"/>
      <c r="BW97" s="39"/>
      <c r="BX97" s="36"/>
      <c r="BY97" s="39"/>
      <c r="BZ97" s="36"/>
      <c r="CA97" s="40"/>
      <c r="CB97" s="125"/>
      <c r="CC97" s="126"/>
      <c r="CD97" s="127"/>
      <c r="CE97" s="32"/>
      <c r="CF97" s="3"/>
      <c r="CG97" s="5"/>
      <c r="CH97" s="3"/>
      <c r="CI97" s="5"/>
      <c r="CJ97" s="3"/>
      <c r="CK97" s="5"/>
      <c r="CL97" s="244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6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75">
      <c r="A98" s="26">
        <v>82</v>
      </c>
      <c r="B98" s="52" t="s">
        <v>54</v>
      </c>
      <c r="C98" s="34"/>
      <c r="D98" s="38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244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8">
        <v>-971.51000000000931</v>
      </c>
      <c r="U98" s="39">
        <v>-4.6690151675349836E-3</v>
      </c>
      <c r="V98" s="39">
        <v>-1657.7200000000012</v>
      </c>
      <c r="W98" s="39">
        <v>-2.6805730733158714E-2</v>
      </c>
      <c r="X98" s="36">
        <v>-2629.2300000000105</v>
      </c>
      <c r="Y98" s="40">
        <v>-9.7408472202669353E-3</v>
      </c>
      <c r="Z98" s="244">
        <v>59491.419999999925</v>
      </c>
      <c r="AA98" s="39">
        <v>5.6846684834748105E-2</v>
      </c>
      <c r="AB98" s="36">
        <v>65675.599999999977</v>
      </c>
      <c r="AC98" s="39">
        <v>0.13988860133976586</v>
      </c>
      <c r="AD98" s="36">
        <v>125167.0199999999</v>
      </c>
      <c r="AE98" s="40">
        <v>8.2563507208730222E-2</v>
      </c>
      <c r="AF98" s="116">
        <f t="shared" ref="AF98:AF102" si="134">+T98+Z98</f>
        <v>58519.909999999916</v>
      </c>
      <c r="AG98" s="117">
        <f t="shared" ref="AG98:AG102" si="135">+V98+AB98</f>
        <v>64017.879999999976</v>
      </c>
      <c r="AH98" s="118">
        <f t="shared" ref="AH98:AH102" si="136">+AF98+AG98</f>
        <v>122537.78999999989</v>
      </c>
      <c r="AI98" s="32"/>
      <c r="AJ98" s="38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244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">
        <v>46912.614274950334</v>
      </c>
      <c r="BA98" s="5">
        <v>0.42390022747969469</v>
      </c>
      <c r="BB98" s="3">
        <v>14612.88572504966</v>
      </c>
      <c r="BC98" s="5">
        <v>0.42389364792880402</v>
      </c>
      <c r="BD98" s="3">
        <v>61525.499999999993</v>
      </c>
      <c r="BE98" s="5">
        <v>0.42389866475589416</v>
      </c>
      <c r="BF98" s="244">
        <v>194687.68399925801</v>
      </c>
      <c r="BG98" s="39">
        <v>0.31201799465554531</v>
      </c>
      <c r="BH98" s="36">
        <v>102476.81600074215</v>
      </c>
      <c r="BI98" s="39">
        <v>0.31201646601978528</v>
      </c>
      <c r="BJ98" s="36">
        <v>297164.50000000017</v>
      </c>
      <c r="BK98" s="40">
        <v>0.31201746750567272</v>
      </c>
      <c r="BL98" s="116">
        <f t="shared" ref="BL98:BL102" si="140">+AZ98+BF98</f>
        <v>241600.29827420833</v>
      </c>
      <c r="BM98" s="117">
        <f t="shared" ref="BM98:BM102" si="141">+BB98+BH98</f>
        <v>117089.70172579182</v>
      </c>
      <c r="BN98" s="118">
        <f t="shared" ref="BN98:BN101" si="142">+BL98+BM98</f>
        <v>358690.00000000012</v>
      </c>
      <c r="BO98" s="32"/>
      <c r="BP98" s="38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244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">
        <v>0</v>
      </c>
      <c r="CG98" s="5">
        <v>0</v>
      </c>
      <c r="CH98" s="3">
        <v>0</v>
      </c>
      <c r="CI98" s="5">
        <v>0</v>
      </c>
      <c r="CJ98" s="3">
        <v>0</v>
      </c>
      <c r="CK98" s="5">
        <v>0</v>
      </c>
      <c r="CL98" s="244">
        <v>0</v>
      </c>
      <c r="CM98" s="39">
        <v>0</v>
      </c>
      <c r="CN98" s="36">
        <v>0</v>
      </c>
      <c r="CO98" s="39">
        <v>0</v>
      </c>
      <c r="CP98" s="36">
        <v>0</v>
      </c>
      <c r="CQ98" s="40">
        <v>0</v>
      </c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45941.104274950325</v>
      </c>
      <c r="CW98" s="39">
        <f t="shared" si="96"/>
        <v>6.4119851658297589E-2</v>
      </c>
      <c r="CX98" s="36">
        <f>+F98+V98+AL98+BB98+BR98+CH98</f>
        <v>12955.165725049659</v>
      </c>
      <c r="CY98" s="39">
        <f t="shared" ref="CY98:CY102" si="149">+CX98/$CX$111</f>
        <v>6.3061194740260604E-2</v>
      </c>
      <c r="CZ98" s="36">
        <f t="shared" ref="CZ98:CZ100" si="150">+CV98+CX98</f>
        <v>58896.269999999982</v>
      </c>
      <c r="DA98" s="40">
        <f t="shared" ref="DA98:DA102" si="151">+CZ98/$CZ$111</f>
        <v>6.3883945132255718E-2</v>
      </c>
      <c r="DB98" s="38">
        <f t="shared" ref="DB98:DB100" si="152">+J98+Z98+AP98+BF98+BV98+CL98</f>
        <v>254179.10399925793</v>
      </c>
      <c r="DC98" s="39">
        <f t="shared" si="88"/>
        <v>8.0408727563071367E-2</v>
      </c>
      <c r="DD98" s="36">
        <f t="shared" ref="DD98:DD100" si="153">+L98+AB98+AR98+BH98+BX98+CN98</f>
        <v>168152.41600074212</v>
      </c>
      <c r="DE98" s="202">
        <f t="shared" ref="DE98:DE102" si="154">+DD98/$DD$111</f>
        <v>9.1741083811759772E-2</v>
      </c>
      <c r="DF98" s="36">
        <f t="shared" ref="DF98:DF100" si="155">+DB98+DD98</f>
        <v>422331.52</v>
      </c>
      <c r="DG98" s="40">
        <f t="shared" ref="DG98:DG102" si="156">+DF98/$DF$111</f>
        <v>8.4567946214555281E-2</v>
      </c>
      <c r="DH98" s="152"/>
      <c r="DI98" s="163" t="s">
        <v>54</v>
      </c>
      <c r="DJ98" s="38">
        <f t="shared" ref="DJ98:DJ100" si="157">+CZ98</f>
        <v>58896.269999999982</v>
      </c>
      <c r="DK98" s="36">
        <f t="shared" ref="DK98:DK100" si="158">+DF98</f>
        <v>422331.52</v>
      </c>
      <c r="DL98" s="37">
        <f t="shared" ref="DL98:DL100" si="159">+DJ98+DK98</f>
        <v>481227.79</v>
      </c>
      <c r="DM98"/>
    </row>
    <row r="99" spans="1:119" s="19" customFormat="1" ht="15.75">
      <c r="A99" s="26">
        <v>83</v>
      </c>
      <c r="B99" s="53" t="s">
        <v>13</v>
      </c>
      <c r="C99" s="34"/>
      <c r="D99" s="38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244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8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244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8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244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">
        <v>0</v>
      </c>
      <c r="BA99" s="5">
        <v>0</v>
      </c>
      <c r="BB99" s="3">
        <v>0</v>
      </c>
      <c r="BC99" s="5">
        <v>0</v>
      </c>
      <c r="BD99" s="3">
        <v>0</v>
      </c>
      <c r="BE99" s="5">
        <v>0</v>
      </c>
      <c r="BF99" s="244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8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244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">
        <v>0</v>
      </c>
      <c r="CG99" s="5">
        <v>0</v>
      </c>
      <c r="CH99" s="3">
        <v>0</v>
      </c>
      <c r="CI99" s="5">
        <v>0</v>
      </c>
      <c r="CJ99" s="3">
        <v>0</v>
      </c>
      <c r="CK99" s="5">
        <v>0</v>
      </c>
      <c r="CL99" s="244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>
        <f t="shared" si="96"/>
        <v>0</v>
      </c>
      <c r="CX99" s="36">
        <f>+F99+V99+AL99+BB99+BR99+CH99</f>
        <v>0</v>
      </c>
      <c r="CY99" s="39">
        <f t="shared" si="149"/>
        <v>0</v>
      </c>
      <c r="CZ99" s="36">
        <f t="shared" si="150"/>
        <v>0</v>
      </c>
      <c r="DA99" s="40">
        <f t="shared" si="151"/>
        <v>0</v>
      </c>
      <c r="DB99" s="38">
        <f t="shared" si="152"/>
        <v>0</v>
      </c>
      <c r="DC99" s="39">
        <f t="shared" si="88"/>
        <v>0</v>
      </c>
      <c r="DD99" s="36">
        <f t="shared" si="153"/>
        <v>0</v>
      </c>
      <c r="DE99" s="202">
        <f t="shared" si="154"/>
        <v>0</v>
      </c>
      <c r="DF99" s="36">
        <f t="shared" si="155"/>
        <v>0</v>
      </c>
      <c r="DG99" s="40">
        <f t="shared" si="156"/>
        <v>0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75">
      <c r="A100" s="26">
        <v>84</v>
      </c>
      <c r="B100" s="26" t="s">
        <v>9</v>
      </c>
      <c r="C100" s="34"/>
      <c r="D100" s="38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244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8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244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8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244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">
        <v>0</v>
      </c>
      <c r="BA100" s="5">
        <v>0</v>
      </c>
      <c r="BB100" s="3">
        <v>0</v>
      </c>
      <c r="BC100" s="5">
        <v>0</v>
      </c>
      <c r="BD100" s="3">
        <v>0</v>
      </c>
      <c r="BE100" s="5">
        <v>0</v>
      </c>
      <c r="BF100" s="244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8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244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">
        <v>0</v>
      </c>
      <c r="CG100" s="5">
        <v>0</v>
      </c>
      <c r="CH100" s="3">
        <v>0</v>
      </c>
      <c r="CI100" s="5">
        <v>0</v>
      </c>
      <c r="CJ100" s="3">
        <v>0</v>
      </c>
      <c r="CK100" s="5">
        <v>0</v>
      </c>
      <c r="CL100" s="244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>
        <f t="shared" si="96"/>
        <v>0</v>
      </c>
      <c r="CX100" s="36">
        <f>+F100+V100+AL100+BB100+BR100+CH100</f>
        <v>0</v>
      </c>
      <c r="CY100" s="39">
        <f t="shared" si="149"/>
        <v>0</v>
      </c>
      <c r="CZ100" s="36">
        <f t="shared" si="150"/>
        <v>0</v>
      </c>
      <c r="DA100" s="40">
        <f t="shared" si="151"/>
        <v>0</v>
      </c>
      <c r="DB100" s="38">
        <f t="shared" si="152"/>
        <v>0</v>
      </c>
      <c r="DC100" s="39">
        <f t="shared" si="88"/>
        <v>0</v>
      </c>
      <c r="DD100" s="36">
        <f t="shared" si="153"/>
        <v>0</v>
      </c>
      <c r="DE100" s="202">
        <f t="shared" si="154"/>
        <v>0</v>
      </c>
      <c r="DF100" s="36">
        <f t="shared" si="155"/>
        <v>0</v>
      </c>
      <c r="DG100" s="40">
        <f t="shared" si="156"/>
        <v>0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5" thickBot="1">
      <c r="A101" s="26">
        <v>85</v>
      </c>
      <c r="B101" s="26" t="s">
        <v>177</v>
      </c>
      <c r="C101" s="41"/>
      <c r="D101" s="45">
        <v>241369832</v>
      </c>
      <c r="E101" s="46">
        <v>2187.0737391493449</v>
      </c>
      <c r="F101" s="43">
        <v>57453266</v>
      </c>
      <c r="G101" s="46">
        <v>1751.6773682124456</v>
      </c>
      <c r="H101" s="43">
        <v>298823098</v>
      </c>
      <c r="I101" s="47">
        <v>2087.3219522076542</v>
      </c>
      <c r="J101" s="245">
        <v>144818267</v>
      </c>
      <c r="K101" s="46">
        <v>398.95059201428109</v>
      </c>
      <c r="L101" s="43">
        <v>222801064</v>
      </c>
      <c r="M101" s="46">
        <v>693.79252962149872</v>
      </c>
      <c r="N101" s="43">
        <v>367619331</v>
      </c>
      <c r="O101" s="47">
        <v>537.35067742675767</v>
      </c>
      <c r="P101" s="122">
        <f t="shared" si="131"/>
        <v>386188099</v>
      </c>
      <c r="Q101" s="128">
        <f t="shared" si="132"/>
        <v>280254330</v>
      </c>
      <c r="R101" s="129">
        <f t="shared" si="133"/>
        <v>666442429</v>
      </c>
      <c r="S101" s="32"/>
      <c r="T101" s="45">
        <v>429846046.76663202</v>
      </c>
      <c r="U101" s="46">
        <v>2065.8127163470658</v>
      </c>
      <c r="V101" s="43">
        <v>117317939.73866132</v>
      </c>
      <c r="W101" s="46">
        <v>1897.0592758749931</v>
      </c>
      <c r="X101" s="43">
        <v>547163986.50529337</v>
      </c>
      <c r="Y101" s="47">
        <v>2027.1489359927584</v>
      </c>
      <c r="Z101" s="245">
        <v>295479194.46758264</v>
      </c>
      <c r="AA101" s="46">
        <v>282.34344789759496</v>
      </c>
      <c r="AB101" s="43">
        <v>200745967.53992829</v>
      </c>
      <c r="AC101" s="46">
        <v>427.58760671784677</v>
      </c>
      <c r="AD101" s="43">
        <v>496225162.0075109</v>
      </c>
      <c r="AE101" s="47">
        <v>327.32336154172629</v>
      </c>
      <c r="AF101" s="122">
        <f t="shared" si="134"/>
        <v>725325241.23421466</v>
      </c>
      <c r="AG101" s="128">
        <f t="shared" si="135"/>
        <v>318063907.27858961</v>
      </c>
      <c r="AH101" s="129">
        <f t="shared" si="136"/>
        <v>1043389148.5128043</v>
      </c>
      <c r="AI101" s="32"/>
      <c r="AJ101" s="45">
        <v>119545594.60256703</v>
      </c>
      <c r="AK101" s="46">
        <v>2024.138073189418</v>
      </c>
      <c r="AL101" s="43">
        <v>46893198.035758428</v>
      </c>
      <c r="AM101" s="46">
        <v>1744.7333421050871</v>
      </c>
      <c r="AN101" s="43">
        <v>166438792.63832545</v>
      </c>
      <c r="AO101" s="47">
        <v>1936.7535827213592</v>
      </c>
      <c r="AP101" s="245">
        <v>45049723.27380687</v>
      </c>
      <c r="AQ101" s="46">
        <v>267.02066102871373</v>
      </c>
      <c r="AR101" s="43">
        <v>61175665.882682875</v>
      </c>
      <c r="AS101" s="46">
        <v>392.91738954554307</v>
      </c>
      <c r="AT101" s="43">
        <v>106225389.15648974</v>
      </c>
      <c r="AU101" s="47">
        <v>327.4432980531945</v>
      </c>
      <c r="AV101" s="122">
        <f t="shared" si="137"/>
        <v>164595317.87637389</v>
      </c>
      <c r="AW101" s="128">
        <f t="shared" si="138"/>
        <v>108068863.9184413</v>
      </c>
      <c r="AX101" s="129">
        <f t="shared" si="139"/>
        <v>272664181.79481518</v>
      </c>
      <c r="AY101" s="32"/>
      <c r="AZ101" s="7">
        <v>250207699.50702524</v>
      </c>
      <c r="BA101" s="8">
        <v>2260.8652785064041</v>
      </c>
      <c r="BB101" s="7">
        <v>65396035.60428153</v>
      </c>
      <c r="BC101" s="8">
        <v>1897.0218897189548</v>
      </c>
      <c r="BD101" s="3">
        <v>315603735.11130679</v>
      </c>
      <c r="BE101" s="8">
        <v>2174.4480240819803</v>
      </c>
      <c r="BF101" s="245">
        <v>195281944.50522229</v>
      </c>
      <c r="BG101" s="46">
        <v>312.97039168223483</v>
      </c>
      <c r="BH101" s="43">
        <v>176334550.78029495</v>
      </c>
      <c r="BI101" s="46">
        <v>536.89493408202247</v>
      </c>
      <c r="BJ101" s="43">
        <v>371616495.28551722</v>
      </c>
      <c r="BK101" s="47">
        <v>390.19074533573416</v>
      </c>
      <c r="BL101" s="122">
        <f t="shared" si="140"/>
        <v>445489644.01224756</v>
      </c>
      <c r="BM101" s="128">
        <f t="shared" si="141"/>
        <v>241730586.3845765</v>
      </c>
      <c r="BN101" s="129">
        <f t="shared" si="142"/>
        <v>687220230.39682412</v>
      </c>
      <c r="BO101" s="32"/>
      <c r="BP101" s="45">
        <v>177375286.23501438</v>
      </c>
      <c r="BQ101" s="46">
        <v>1748.2804166791288</v>
      </c>
      <c r="BR101" s="43">
        <v>33782642.829243243</v>
      </c>
      <c r="BS101" s="46">
        <v>1473.3587522021564</v>
      </c>
      <c r="BT101" s="43">
        <v>211157929.06425759</v>
      </c>
      <c r="BU101" s="47">
        <v>1697.6020538023379</v>
      </c>
      <c r="BV101" s="245">
        <v>85237036.251333341</v>
      </c>
      <c r="BW101" s="46">
        <v>264.2935119681415</v>
      </c>
      <c r="BX101" s="45">
        <v>101860903.06440879</v>
      </c>
      <c r="BY101" s="46">
        <v>456.43967245796273</v>
      </c>
      <c r="BZ101" s="45">
        <v>187097939.31574222</v>
      </c>
      <c r="CA101" s="47">
        <v>342.87556708091148</v>
      </c>
      <c r="CB101" s="122">
        <f t="shared" si="143"/>
        <v>262612322.48634773</v>
      </c>
      <c r="CC101" s="128">
        <f t="shared" si="144"/>
        <v>135643545.89365202</v>
      </c>
      <c r="CD101" s="129">
        <f t="shared" si="145"/>
        <v>398255868.37999976</v>
      </c>
      <c r="CE101" s="32"/>
      <c r="CF101" s="7">
        <v>239654999.60033381</v>
      </c>
      <c r="CG101" s="8">
        <v>1889.0701822450326</v>
      </c>
      <c r="CH101" s="7">
        <v>56647577.832183436</v>
      </c>
      <c r="CI101" s="8">
        <v>2136.1934471748787</v>
      </c>
      <c r="CJ101" s="7">
        <v>296302577.43251729</v>
      </c>
      <c r="CK101" s="8">
        <v>1931.7949787622881</v>
      </c>
      <c r="CL101" s="245">
        <v>170380207.09510049</v>
      </c>
      <c r="CM101" s="46">
        <v>267.73259943728846</v>
      </c>
      <c r="CN101" s="43">
        <v>137499009.96990019</v>
      </c>
      <c r="CO101" s="46">
        <v>410.45950890748384</v>
      </c>
      <c r="CP101" s="43">
        <v>307879217.06500065</v>
      </c>
      <c r="CQ101" s="47">
        <v>316.95359859270997</v>
      </c>
      <c r="CR101" s="122">
        <f t="shared" si="146"/>
        <v>410035206.69543433</v>
      </c>
      <c r="CS101" s="128">
        <f t="shared" si="147"/>
        <v>194146587.80208361</v>
      </c>
      <c r="CT101" s="129">
        <f t="shared" si="148"/>
        <v>604181794.49751794</v>
      </c>
      <c r="CU101" s="32"/>
      <c r="CV101" s="54">
        <f>+CV63+CV96+CV98+CV99+CV100</f>
        <v>1457999458.7115726</v>
      </c>
      <c r="CW101" s="55">
        <f t="shared" si="96"/>
        <v>2034.9251609399914</v>
      </c>
      <c r="CX101" s="56">
        <f>+CX63+CX96+CX98+CX99+CX100</f>
        <v>377490660.04012793</v>
      </c>
      <c r="CY101" s="55">
        <f t="shared" si="149"/>
        <v>1837.4918955603537</v>
      </c>
      <c r="CZ101" s="56">
        <f>+CZ63+CZ96+CZ98+CZ99+CZ100</f>
        <v>1835490118.7517004</v>
      </c>
      <c r="DA101" s="47">
        <f t="shared" si="151"/>
        <v>1990.9299865192004</v>
      </c>
      <c r="DB101" s="45">
        <f>+DB63+DB96+DB98+DB99+DB100</f>
        <v>936246372.59304559</v>
      </c>
      <c r="DC101" s="46">
        <f t="shared" si="88"/>
        <v>296.17847541852927</v>
      </c>
      <c r="DD101" s="43">
        <f>+DD63+DD96+DD98+DD99+DD100</f>
        <v>900417161.23721492</v>
      </c>
      <c r="DE101" s="201">
        <f t="shared" si="154"/>
        <v>491.25221164973084</v>
      </c>
      <c r="DF101" s="56">
        <f>+DF63+DF96+DF98+DF99+DF100</f>
        <v>1836663533.8302608</v>
      </c>
      <c r="DG101" s="47">
        <f t="shared" si="156"/>
        <v>367.77473522031346</v>
      </c>
      <c r="DH101" s="153"/>
      <c r="DI101" s="161" t="s">
        <v>177</v>
      </c>
      <c r="DJ101" s="45">
        <f>+DJ63+DJ96+DJ98+DJ99+DJ100</f>
        <v>1835490118.7517004</v>
      </c>
      <c r="DK101" s="43">
        <f t="shared" ref="DK101:DL101" si="160">+DK63+DK96+DK98+DK99+DK100</f>
        <v>1836663533.8302608</v>
      </c>
      <c r="DL101" s="44">
        <f t="shared" si="160"/>
        <v>3672153652.5819612</v>
      </c>
      <c r="DM101"/>
      <c r="DN101" s="48">
        <f>+R102+AH102+AX102+BN102+CD102+CT102</f>
        <v>171771698.49803966</v>
      </c>
      <c r="DO101" s="48"/>
    </row>
    <row r="102" spans="1:119" s="19" customFormat="1" ht="16.5" thickBot="1">
      <c r="A102" s="26">
        <v>86</v>
      </c>
      <c r="B102" s="26" t="s">
        <v>178</v>
      </c>
      <c r="C102" s="34"/>
      <c r="D102" s="59">
        <v>23197827</v>
      </c>
      <c r="E102" s="58">
        <v>210.19759518674906</v>
      </c>
      <c r="F102" s="61">
        <v>34425403</v>
      </c>
      <c r="G102" s="58">
        <v>1049.5869691149121</v>
      </c>
      <c r="H102" s="61">
        <v>57623230</v>
      </c>
      <c r="I102" s="60">
        <v>402.50647871976304</v>
      </c>
      <c r="J102" s="246">
        <v>1288183</v>
      </c>
      <c r="K102" s="58">
        <v>3.5487330508708035</v>
      </c>
      <c r="L102" s="61">
        <v>-27637514</v>
      </c>
      <c r="M102" s="58">
        <v>-86.061980164105435</v>
      </c>
      <c r="N102" s="61">
        <v>-26349331</v>
      </c>
      <c r="O102" s="60">
        <v>-38.514924729548198</v>
      </c>
      <c r="P102" s="96">
        <f t="shared" si="131"/>
        <v>24486010</v>
      </c>
      <c r="Q102" s="97">
        <f t="shared" si="132"/>
        <v>6787889</v>
      </c>
      <c r="R102" s="98">
        <f t="shared" si="133"/>
        <v>31273899</v>
      </c>
      <c r="S102" s="32"/>
      <c r="T102" s="59">
        <v>43860140.343368053</v>
      </c>
      <c r="U102" s="58">
        <v>210.78904027070902</v>
      </c>
      <c r="V102" s="61">
        <v>2783959.8013386726</v>
      </c>
      <c r="W102" s="58">
        <v>45.017298944708656</v>
      </c>
      <c r="X102" s="61">
        <v>46644100.144706726</v>
      </c>
      <c r="Y102" s="60">
        <v>172.80840901572597</v>
      </c>
      <c r="Z102" s="246">
        <v>1250387.8524174094</v>
      </c>
      <c r="AA102" s="58">
        <v>1.1948009337744854</v>
      </c>
      <c r="AB102" s="61">
        <v>11220759.820071697</v>
      </c>
      <c r="AC102" s="58">
        <v>23.900145521308875</v>
      </c>
      <c r="AD102" s="61">
        <v>12471147.672489107</v>
      </c>
      <c r="AE102" s="60">
        <v>8.2263018705621853</v>
      </c>
      <c r="AF102" s="96">
        <f t="shared" si="134"/>
        <v>45110528.195785463</v>
      </c>
      <c r="AG102" s="97">
        <f t="shared" si="135"/>
        <v>14004719.62141037</v>
      </c>
      <c r="AH102" s="98">
        <f t="shared" si="136"/>
        <v>59115247.817195833</v>
      </c>
      <c r="AI102" s="32"/>
      <c r="AJ102" s="59">
        <v>6849117.9074329585</v>
      </c>
      <c r="AK102" s="58">
        <v>115.96880981092039</v>
      </c>
      <c r="AL102" s="61">
        <v>3218790.6042415872</v>
      </c>
      <c r="AM102" s="58">
        <v>119.7600403408709</v>
      </c>
      <c r="AN102" s="61">
        <v>10067908.511674553</v>
      </c>
      <c r="AO102" s="60">
        <v>117.15452612581953</v>
      </c>
      <c r="AP102" s="246">
        <v>4639089.5161931366</v>
      </c>
      <c r="AQ102" s="58">
        <v>27.49701128365199</v>
      </c>
      <c r="AR102" s="61">
        <v>-1646609.4026828781</v>
      </c>
      <c r="AS102" s="58">
        <v>-10.575797725586259</v>
      </c>
      <c r="AT102" s="61">
        <v>2992480.1135102361</v>
      </c>
      <c r="AU102" s="60">
        <v>9.224419562096049</v>
      </c>
      <c r="AV102" s="96">
        <f t="shared" si="137"/>
        <v>11488207.423626095</v>
      </c>
      <c r="AW102" s="97">
        <f t="shared" si="138"/>
        <v>1572181.2015587091</v>
      </c>
      <c r="AX102" s="98">
        <f>+AV102+AW102</f>
        <v>13060388.625184804</v>
      </c>
      <c r="AY102" s="32"/>
      <c r="AZ102" s="350">
        <v>4449843.8005177677</v>
      </c>
      <c r="BA102" s="9">
        <v>40.208584161036676</v>
      </c>
      <c r="BB102" s="350">
        <v>5038075.8481756747</v>
      </c>
      <c r="BC102" s="9">
        <v>146.1455587902322</v>
      </c>
      <c r="BD102" s="10">
        <v>9487919.6486934423</v>
      </c>
      <c r="BE102" s="9">
        <v>65.369911181418487</v>
      </c>
      <c r="BF102" s="246">
        <v>-9935345.9754703045</v>
      </c>
      <c r="BG102" s="58">
        <v>-15.922972957483545</v>
      </c>
      <c r="BH102" s="61">
        <v>11981110.779953033</v>
      </c>
      <c r="BI102" s="58">
        <v>36.479508150657459</v>
      </c>
      <c r="BJ102" s="61">
        <v>2045764.804482758</v>
      </c>
      <c r="BK102" s="60">
        <v>2.1480168506229629</v>
      </c>
      <c r="BL102" s="96">
        <f t="shared" si="140"/>
        <v>-5485502.1749525368</v>
      </c>
      <c r="BM102" s="97">
        <f t="shared" si="141"/>
        <v>17019186.628128707</v>
      </c>
      <c r="BN102" s="98">
        <f>+BL102+BM102</f>
        <v>11533684.453176171</v>
      </c>
      <c r="BO102" s="32"/>
      <c r="BP102" s="59">
        <v>6784858.4149860144</v>
      </c>
      <c r="BQ102" s="58">
        <v>66.87422666731733</v>
      </c>
      <c r="BR102" s="61">
        <v>-16273185.889243282</v>
      </c>
      <c r="BS102" s="58">
        <v>-709.72069820939782</v>
      </c>
      <c r="BT102" s="61">
        <v>-9488327.4742572308</v>
      </c>
      <c r="BU102" s="60">
        <v>-76.281313606492944</v>
      </c>
      <c r="BV102" s="246">
        <v>4810864.3386666477</v>
      </c>
      <c r="BW102" s="58">
        <v>14.916992513903946</v>
      </c>
      <c r="BX102" s="59">
        <v>35420384.235591397</v>
      </c>
      <c r="BY102" s="58">
        <v>158.71907760925328</v>
      </c>
      <c r="BZ102" s="59">
        <v>40231248.57425794</v>
      </c>
      <c r="CA102" s="60">
        <v>73.727761084491888</v>
      </c>
      <c r="CB102" s="96">
        <f>+BP102+BV102</f>
        <v>11595722.753652662</v>
      </c>
      <c r="CC102" s="97">
        <f t="shared" si="144"/>
        <v>19147198.346348114</v>
      </c>
      <c r="CD102" s="98">
        <f>+CB102+CC102</f>
        <v>30742921.100000776</v>
      </c>
      <c r="CE102" s="32"/>
      <c r="CF102" s="10">
        <v>16586285.898673832</v>
      </c>
      <c r="CG102" s="9">
        <v>130.74068213735836</v>
      </c>
      <c r="CH102" s="10">
        <v>191136.66880888492</v>
      </c>
      <c r="CI102" s="351">
        <v>7.2078086133526256</v>
      </c>
      <c r="CJ102" s="10">
        <v>16777422.56748265</v>
      </c>
      <c r="CK102" s="351">
        <v>109.38325597190446</v>
      </c>
      <c r="CL102" s="246">
        <v>-17204404.856283635</v>
      </c>
      <c r="CM102" s="58">
        <v>-27.034713201007627</v>
      </c>
      <c r="CN102" s="61">
        <v>26472539.791283011</v>
      </c>
      <c r="CO102" s="58">
        <v>79.025337598012499</v>
      </c>
      <c r="CP102" s="61">
        <v>9268134.9349994063</v>
      </c>
      <c r="CQ102" s="60">
        <v>9.5413024233807988</v>
      </c>
      <c r="CR102" s="96">
        <f t="shared" si="146"/>
        <v>-618118.95760980248</v>
      </c>
      <c r="CS102" s="97">
        <f t="shared" si="147"/>
        <v>26663676.460091896</v>
      </c>
      <c r="CT102" s="98">
        <f>+CR102+CS102</f>
        <v>26045557.502482094</v>
      </c>
      <c r="CU102" s="32"/>
      <c r="CV102" s="62">
        <f>+CV16-CV101</f>
        <v>101728073.36497855</v>
      </c>
      <c r="CW102" s="58">
        <f t="shared" si="96"/>
        <v>141.98154521077612</v>
      </c>
      <c r="CX102" s="62">
        <f>+CX16-CX101</f>
        <v>29384180.0333215</v>
      </c>
      <c r="CY102" s="63">
        <f t="shared" si="149"/>
        <v>143.03186379015324</v>
      </c>
      <c r="CZ102" s="62">
        <f>+CZ16-CZ101</f>
        <v>131112253.39830017</v>
      </c>
      <c r="DA102" s="64">
        <f t="shared" si="151"/>
        <v>142.21559365751716</v>
      </c>
      <c r="DB102" s="62">
        <f>+DB16-DB101</f>
        <v>-15151226.124476671</v>
      </c>
      <c r="DC102" s="58">
        <f t="shared" si="88"/>
        <v>-4.7930407910049562</v>
      </c>
      <c r="DD102" s="62">
        <f>+DD16-DD101</f>
        <v>55810671.22421658</v>
      </c>
      <c r="DE102" s="64">
        <f t="shared" si="154"/>
        <v>30.449348205314077</v>
      </c>
      <c r="DF102" s="62">
        <f>+DF16-DF101</f>
        <v>40659445.099739552</v>
      </c>
      <c r="DG102" s="64">
        <f t="shared" si="156"/>
        <v>8.1416744985276903</v>
      </c>
      <c r="DH102" s="153"/>
      <c r="DI102" s="161" t="s">
        <v>178</v>
      </c>
      <c r="DJ102" s="62">
        <f>+DJ16-DJ101</f>
        <v>131112253.39830017</v>
      </c>
      <c r="DK102" s="62">
        <f t="shared" ref="DK102" si="161">+DK16-DK101</f>
        <v>40659445.099739552</v>
      </c>
      <c r="DL102" s="62">
        <f>+DL16-DL101</f>
        <v>171771698.49803972</v>
      </c>
      <c r="DM102"/>
      <c r="DN102" s="48">
        <f>+D102+F102+J102+L102+T102+V102+Z102+AB102++AJ102+AL102+AP102+AR102+AZ102+BB102+BF102+BH102+BP102+BR102+BV102+BX102+CF102+CH102+CL102+CN102</f>
        <v>171771698.49803969</v>
      </c>
      <c r="DO102" s="48"/>
    </row>
    <row r="103" spans="1:119" s="19" customFormat="1" ht="15.75">
      <c r="A103" s="26"/>
      <c r="B103" s="26"/>
      <c r="C103" s="34"/>
      <c r="D103" s="38"/>
      <c r="E103" s="36"/>
      <c r="F103" s="36"/>
      <c r="G103" s="36"/>
      <c r="H103" s="36"/>
      <c r="I103" s="37"/>
      <c r="J103" s="244"/>
      <c r="K103" s="36"/>
      <c r="L103" s="36"/>
      <c r="M103" s="36"/>
      <c r="N103" s="36"/>
      <c r="O103" s="37"/>
      <c r="P103" s="116"/>
      <c r="Q103" s="117"/>
      <c r="R103" s="118"/>
      <c r="S103" s="32"/>
      <c r="T103" s="38"/>
      <c r="U103" s="36"/>
      <c r="V103" s="36"/>
      <c r="W103" s="36"/>
      <c r="X103" s="36"/>
      <c r="Y103" s="37"/>
      <c r="Z103" s="244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8"/>
      <c r="AK103" s="36"/>
      <c r="AL103" s="36"/>
      <c r="AM103" s="36"/>
      <c r="AN103" s="36"/>
      <c r="AO103" s="37"/>
      <c r="AP103" s="244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"/>
      <c r="BA103" s="3"/>
      <c r="BB103" s="3"/>
      <c r="BC103" s="3"/>
      <c r="BD103" s="3"/>
      <c r="BE103" s="3"/>
      <c r="BF103" s="244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8"/>
      <c r="BQ103" s="36"/>
      <c r="BR103" s="36"/>
      <c r="BS103" s="36"/>
      <c r="BT103" s="36"/>
      <c r="BU103" s="37"/>
      <c r="BV103" s="244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"/>
      <c r="CG103" s="5"/>
      <c r="CH103" s="5"/>
      <c r="CI103" s="5"/>
      <c r="CJ103" s="5"/>
      <c r="CK103" s="5"/>
      <c r="CL103" s="244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6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75">
      <c r="A104" s="26"/>
      <c r="B104" s="26"/>
      <c r="C104" s="27"/>
      <c r="D104" s="31"/>
      <c r="E104" s="29"/>
      <c r="F104" s="29"/>
      <c r="G104" s="29"/>
      <c r="H104" s="29"/>
      <c r="I104" s="30"/>
      <c r="J104" s="243"/>
      <c r="K104" s="29"/>
      <c r="L104" s="29"/>
      <c r="M104" s="29"/>
      <c r="N104" s="29"/>
      <c r="O104" s="30"/>
      <c r="P104" s="130"/>
      <c r="Q104" s="131"/>
      <c r="R104" s="132"/>
      <c r="S104" s="32"/>
      <c r="T104" s="31"/>
      <c r="U104" s="29"/>
      <c r="V104" s="29"/>
      <c r="W104" s="29"/>
      <c r="X104" s="29"/>
      <c r="Y104" s="30"/>
      <c r="Z104" s="243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31"/>
      <c r="AK104" s="29"/>
      <c r="AL104" s="29"/>
      <c r="AM104" s="29"/>
      <c r="AN104" s="29"/>
      <c r="AO104" s="30"/>
      <c r="AP104" s="243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"/>
      <c r="BA104" s="2"/>
      <c r="BB104" s="2"/>
      <c r="BC104" s="2"/>
      <c r="BD104" s="2"/>
      <c r="BE104" s="2"/>
      <c r="BF104" s="243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31"/>
      <c r="BQ104" s="29"/>
      <c r="BR104" s="29"/>
      <c r="BS104" s="29"/>
      <c r="BT104" s="29"/>
      <c r="BU104" s="30"/>
      <c r="BV104" s="243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"/>
      <c r="CG104" s="2"/>
      <c r="CH104" s="2"/>
      <c r="CI104" s="2"/>
      <c r="CJ104" s="2"/>
      <c r="CK104" s="2"/>
      <c r="CL104" s="243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29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75">
      <c r="A105" s="26">
        <v>87</v>
      </c>
      <c r="B105" s="52" t="s">
        <v>49</v>
      </c>
      <c r="C105" s="34"/>
      <c r="D105" s="38">
        <v>29895006.219999999</v>
      </c>
      <c r="E105" s="36"/>
      <c r="F105" s="36">
        <v>13851245.68</v>
      </c>
      <c r="G105" s="36"/>
      <c r="H105" s="36">
        <v>43746251.899999999</v>
      </c>
      <c r="I105" s="37"/>
      <c r="J105" s="244">
        <v>38340684.289999999</v>
      </c>
      <c r="K105" s="36"/>
      <c r="L105" s="36">
        <v>47122491.129999995</v>
      </c>
      <c r="M105" s="36"/>
      <c r="N105" s="36">
        <v>85463175.419999987</v>
      </c>
      <c r="O105" s="37"/>
      <c r="P105" s="116">
        <f t="shared" ref="P105:P107" si="162">+D105+J105</f>
        <v>68235690.50999999</v>
      </c>
      <c r="Q105" s="117">
        <f t="shared" ref="Q105:Q107" si="163">+F105+L105</f>
        <v>60973736.809999995</v>
      </c>
      <c r="R105" s="118">
        <f t="shared" ref="R105:R107" si="164">+P105+Q105</f>
        <v>129209427.31999999</v>
      </c>
      <c r="S105" s="32"/>
      <c r="T105" s="38">
        <v>2669175.92</v>
      </c>
      <c r="U105" s="36"/>
      <c r="V105" s="36">
        <v>2059439.1599999904</v>
      </c>
      <c r="W105" s="36"/>
      <c r="X105" s="36">
        <v>4728615.0799999908</v>
      </c>
      <c r="Y105" s="37"/>
      <c r="Z105" s="244">
        <v>7013603.7100000083</v>
      </c>
      <c r="AA105" s="36"/>
      <c r="AB105" s="36">
        <v>4586676.0900000185</v>
      </c>
      <c r="AC105" s="36"/>
      <c r="AD105" s="36">
        <v>11600279.800000027</v>
      </c>
      <c r="AE105" s="37"/>
      <c r="AF105" s="116">
        <f t="shared" ref="AF105:AF107" si="165">+T105+Z105</f>
        <v>9682779.6300000083</v>
      </c>
      <c r="AG105" s="117">
        <f t="shared" ref="AG105:AG107" si="166">+V105+AB105</f>
        <v>6646115.2500000093</v>
      </c>
      <c r="AH105" s="118">
        <f t="shared" ref="AH105:AH107" si="167">+AF105+AG105</f>
        <v>16328894.880000018</v>
      </c>
      <c r="AI105" s="32"/>
      <c r="AJ105" s="38">
        <v>1647622.95</v>
      </c>
      <c r="AK105" s="36"/>
      <c r="AL105" s="36">
        <v>1065334.1299999999</v>
      </c>
      <c r="AM105" s="36"/>
      <c r="AN105" s="36">
        <v>2712957.08</v>
      </c>
      <c r="AO105" s="37"/>
      <c r="AP105" s="244">
        <v>2357941.4900000002</v>
      </c>
      <c r="AQ105" s="36"/>
      <c r="AR105" s="36">
        <v>2500347.19</v>
      </c>
      <c r="AS105" s="36"/>
      <c r="AT105" s="36">
        <v>4858288.68</v>
      </c>
      <c r="AU105" s="37"/>
      <c r="AV105" s="116">
        <f t="shared" ref="AV105:AV107" si="168">+AJ105+AP105</f>
        <v>4005564.4400000004</v>
      </c>
      <c r="AW105" s="117">
        <f t="shared" ref="AW105:AW107" si="169">+AL105+AR105</f>
        <v>3565681.32</v>
      </c>
      <c r="AX105" s="118">
        <f t="shared" ref="AX105:AX107" si="170">+AV105+AW105</f>
        <v>7571245.7599999998</v>
      </c>
      <c r="AY105" s="32"/>
      <c r="AZ105" s="3">
        <v>1121690.83</v>
      </c>
      <c r="BA105" s="3"/>
      <c r="BB105" s="3">
        <v>828843.02</v>
      </c>
      <c r="BC105" s="3"/>
      <c r="BD105" s="3">
        <v>1950533.85</v>
      </c>
      <c r="BE105" s="3"/>
      <c r="BF105" s="244">
        <v>1804629.68</v>
      </c>
      <c r="BG105" s="36"/>
      <c r="BH105" s="36">
        <v>1869523.21</v>
      </c>
      <c r="BI105" s="36"/>
      <c r="BJ105" s="36">
        <v>3674152.8899999997</v>
      </c>
      <c r="BK105" s="37"/>
      <c r="BL105" s="116">
        <f t="shared" ref="BL105:BL107" si="171">+AZ105+BF105</f>
        <v>2926320.51</v>
      </c>
      <c r="BM105" s="117">
        <f t="shared" ref="BM105:BM107" si="172">+BB105+BH105</f>
        <v>2698366.23</v>
      </c>
      <c r="BN105" s="118">
        <f t="shared" ref="BN105:BN107" si="173">+BL105+BM105</f>
        <v>5624686.7400000002</v>
      </c>
      <c r="BO105" s="32"/>
      <c r="BP105" s="38">
        <v>3798921.8899999997</v>
      </c>
      <c r="BQ105" s="36"/>
      <c r="BR105" s="36">
        <v>0</v>
      </c>
      <c r="BS105" s="36"/>
      <c r="BT105" s="36">
        <v>3798921.8899999997</v>
      </c>
      <c r="BU105" s="37"/>
      <c r="BV105" s="244">
        <v>8991007.2400000021</v>
      </c>
      <c r="BW105" s="36"/>
      <c r="BX105" s="36">
        <v>0</v>
      </c>
      <c r="BY105" s="36"/>
      <c r="BZ105" s="36">
        <v>8991007.2400000021</v>
      </c>
      <c r="CA105" s="37"/>
      <c r="CB105" s="116">
        <f t="shared" ref="CB105:CB107" si="174">+BP105+BV105</f>
        <v>12789929.130000003</v>
      </c>
      <c r="CC105" s="117">
        <f t="shared" ref="CC105:CC107" si="175">+BR105+BX105</f>
        <v>0</v>
      </c>
      <c r="CD105" s="118">
        <f t="shared" ref="CD105:CD107" si="176">+CB105+CC105</f>
        <v>12789929.130000003</v>
      </c>
      <c r="CE105" s="32"/>
      <c r="CF105" s="3">
        <v>3088757.42</v>
      </c>
      <c r="CG105" s="3"/>
      <c r="CH105" s="3">
        <v>1305152.58</v>
      </c>
      <c r="CI105" s="3"/>
      <c r="CJ105" s="3">
        <v>4393910</v>
      </c>
      <c r="CK105" s="3"/>
      <c r="CL105" s="244">
        <v>5606188.3099999903</v>
      </c>
      <c r="CM105" s="36"/>
      <c r="CN105" s="36">
        <v>4178754.6799999899</v>
      </c>
      <c r="CO105" s="36"/>
      <c r="CP105" s="36">
        <v>9784942.9899999797</v>
      </c>
      <c r="CQ105" s="37"/>
      <c r="CR105" s="116">
        <f t="shared" ref="CR105:CR107" si="177">+CF105+CL105</f>
        <v>8694945.7299999893</v>
      </c>
      <c r="CS105" s="117">
        <f t="shared" ref="CS105:CS107" si="178">+CH105+CN105</f>
        <v>5483907.2599999905</v>
      </c>
      <c r="CT105" s="118">
        <f t="shared" ref="CT105:CT107" si="179">+CR105+CS105</f>
        <v>14178852.98999998</v>
      </c>
      <c r="CU105" s="32"/>
      <c r="CV105" s="38">
        <f>+D105+T105+AJ105+AZ105+BP105+CF105</f>
        <v>42221175.230000004</v>
      </c>
      <c r="CW105" s="39"/>
      <c r="CX105" s="36">
        <f>+F105+V105+AL105+BB105+BR105+CH105</f>
        <v>19110014.569999993</v>
      </c>
      <c r="CY105" s="39"/>
      <c r="CZ105" s="36">
        <f>+CV105+CX105</f>
        <v>61331189.799999997</v>
      </c>
      <c r="DA105" s="40"/>
      <c r="DB105" s="38">
        <f t="shared" ref="DB105:DB107" si="180">+J105+Z105+AP105+BF105+BV105+CL105</f>
        <v>64114054.719999999</v>
      </c>
      <c r="DC105" s="39"/>
      <c r="DD105" s="36">
        <f t="shared" ref="DD105:DD107" si="181">+L105+AB105+AR105+BH105+BX105+CN105</f>
        <v>60257792.300000004</v>
      </c>
      <c r="DE105" s="39"/>
      <c r="DF105" s="36">
        <f t="shared" ref="DF105:DF107" si="182">+DB105+DD105</f>
        <v>124371847.02000001</v>
      </c>
      <c r="DG105" s="40"/>
      <c r="DH105" s="152"/>
      <c r="DI105" s="163" t="s">
        <v>49</v>
      </c>
      <c r="DJ105" s="38">
        <f t="shared" ref="DJ105:DJ107" si="183">+CZ105</f>
        <v>61331189.799999997</v>
      </c>
      <c r="DK105" s="36">
        <f t="shared" ref="DK105:DK107" si="184">+DF105</f>
        <v>124371847.02000001</v>
      </c>
      <c r="DL105" s="37">
        <f t="shared" ref="DL105:DL107" si="185">+DJ105+DK105</f>
        <v>185703036.81999999</v>
      </c>
      <c r="DM105"/>
    </row>
    <row r="106" spans="1:119" s="19" customFormat="1" ht="15.75">
      <c r="A106" s="26">
        <v>88</v>
      </c>
      <c r="B106" s="52" t="s">
        <v>50</v>
      </c>
      <c r="C106" s="34"/>
      <c r="D106" s="38">
        <v>0</v>
      </c>
      <c r="E106" s="36"/>
      <c r="F106" s="36">
        <v>0</v>
      </c>
      <c r="G106" s="36"/>
      <c r="H106" s="36">
        <v>0</v>
      </c>
      <c r="I106" s="37"/>
      <c r="J106" s="244">
        <v>0</v>
      </c>
      <c r="K106" s="36"/>
      <c r="L106" s="36">
        <v>0</v>
      </c>
      <c r="M106" s="36"/>
      <c r="N106" s="36">
        <v>0</v>
      </c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8">
        <v>0</v>
      </c>
      <c r="U106" s="36"/>
      <c r="V106" s="36">
        <v>0</v>
      </c>
      <c r="W106" s="36"/>
      <c r="X106" s="36">
        <v>0</v>
      </c>
      <c r="Y106" s="37"/>
      <c r="Z106" s="244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8">
        <v>0</v>
      </c>
      <c r="AK106" s="36"/>
      <c r="AL106" s="36">
        <v>0</v>
      </c>
      <c r="AM106" s="36"/>
      <c r="AN106" s="36">
        <v>0</v>
      </c>
      <c r="AO106" s="37"/>
      <c r="AP106" s="244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">
        <v>0</v>
      </c>
      <c r="BA106" s="3"/>
      <c r="BB106" s="3">
        <v>0</v>
      </c>
      <c r="BC106" s="3"/>
      <c r="BD106" s="3">
        <v>0</v>
      </c>
      <c r="BE106" s="3"/>
      <c r="BF106" s="244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8">
        <v>0</v>
      </c>
      <c r="BQ106" s="36"/>
      <c r="BR106" s="36">
        <v>0</v>
      </c>
      <c r="BS106" s="36"/>
      <c r="BT106" s="36">
        <v>0</v>
      </c>
      <c r="BU106" s="37"/>
      <c r="BV106" s="244">
        <v>0</v>
      </c>
      <c r="BW106" s="36"/>
      <c r="BX106" s="36">
        <v>0</v>
      </c>
      <c r="BY106" s="36"/>
      <c r="BZ106" s="36">
        <v>0</v>
      </c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">
        <v>0</v>
      </c>
      <c r="CG106" s="3"/>
      <c r="CH106" s="3">
        <v>0</v>
      </c>
      <c r="CI106" s="3"/>
      <c r="CJ106" s="3">
        <v>0</v>
      </c>
      <c r="CK106" s="3"/>
      <c r="CL106" s="244">
        <v>0</v>
      </c>
      <c r="CM106" s="36"/>
      <c r="CN106" s="36">
        <v>0</v>
      </c>
      <c r="CO106" s="36"/>
      <c r="CP106" s="36">
        <v>0</v>
      </c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6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75">
      <c r="A107" s="26">
        <v>89</v>
      </c>
      <c r="B107" s="52" t="s">
        <v>48</v>
      </c>
      <c r="C107" s="34"/>
      <c r="D107" s="38">
        <v>365889.60999999952</v>
      </c>
      <c r="E107" s="36"/>
      <c r="F107" s="36">
        <v>106832.63000000062</v>
      </c>
      <c r="G107" s="36"/>
      <c r="H107" s="36">
        <v>472722.24000000011</v>
      </c>
      <c r="I107" s="37"/>
      <c r="J107" s="244">
        <v>805948.07999976154</v>
      </c>
      <c r="K107" s="36"/>
      <c r="L107" s="36">
        <v>714587.78000026825</v>
      </c>
      <c r="M107" s="36"/>
      <c r="N107" s="36">
        <v>1520535.8600000297</v>
      </c>
      <c r="O107" s="37"/>
      <c r="P107" s="116">
        <f t="shared" si="162"/>
        <v>1171837.6899997611</v>
      </c>
      <c r="Q107" s="117">
        <f t="shared" si="163"/>
        <v>821420.41000026884</v>
      </c>
      <c r="R107" s="118">
        <f t="shared" si="164"/>
        <v>1993258.1000000299</v>
      </c>
      <c r="S107" s="32"/>
      <c r="T107" s="38">
        <v>11086729.321839187</v>
      </c>
      <c r="U107" s="36"/>
      <c r="V107" s="36">
        <v>3505357.976204399</v>
      </c>
      <c r="W107" s="36"/>
      <c r="X107" s="36">
        <v>14592087.298043586</v>
      </c>
      <c r="Y107" s="37"/>
      <c r="Z107" s="244">
        <v>3117897.3144267281</v>
      </c>
      <c r="AA107" s="36"/>
      <c r="AB107" s="36">
        <v>3475118.6732309125</v>
      </c>
      <c r="AC107" s="36"/>
      <c r="AD107" s="36">
        <v>6593015.9876576401</v>
      </c>
      <c r="AE107" s="37"/>
      <c r="AF107" s="116">
        <f t="shared" si="165"/>
        <v>14204626.636265915</v>
      </c>
      <c r="AG107" s="117">
        <f t="shared" si="166"/>
        <v>6980476.6494353116</v>
      </c>
      <c r="AH107" s="118">
        <f t="shared" si="167"/>
        <v>21185103.285701226</v>
      </c>
      <c r="AI107" s="32"/>
      <c r="AJ107" s="38">
        <v>62780.111199999999</v>
      </c>
      <c r="AK107" s="36"/>
      <c r="AL107" s="36">
        <v>48983.779299999995</v>
      </c>
      <c r="AM107" s="36"/>
      <c r="AN107" s="36">
        <v>111763.89049999999</v>
      </c>
      <c r="AO107" s="37"/>
      <c r="AP107" s="244">
        <v>143597.20199999999</v>
      </c>
      <c r="AQ107" s="36"/>
      <c r="AR107" s="36">
        <v>149372.5821</v>
      </c>
      <c r="AS107" s="36"/>
      <c r="AT107" s="36">
        <v>292969.78409999999</v>
      </c>
      <c r="AU107" s="37"/>
      <c r="AV107" s="116">
        <f t="shared" si="168"/>
        <v>206377.31319999998</v>
      </c>
      <c r="AW107" s="117">
        <f t="shared" si="169"/>
        <v>198356.36139999999</v>
      </c>
      <c r="AX107" s="118">
        <f t="shared" si="170"/>
        <v>404733.67459999997</v>
      </c>
      <c r="AY107" s="32"/>
      <c r="AZ107" s="3">
        <v>355023.47033426672</v>
      </c>
      <c r="BA107" s="3"/>
      <c r="BB107" s="3">
        <v>93184.429665733405</v>
      </c>
      <c r="BC107" s="3"/>
      <c r="BD107" s="3">
        <v>448207.90000000014</v>
      </c>
      <c r="BE107" s="3"/>
      <c r="BF107" s="244">
        <v>611145.21482661716</v>
      </c>
      <c r="BG107" s="36"/>
      <c r="BH107" s="36">
        <v>542675.03517338296</v>
      </c>
      <c r="BI107" s="36"/>
      <c r="BJ107" s="36">
        <v>1153820.25</v>
      </c>
      <c r="BK107" s="37"/>
      <c r="BL107" s="116">
        <f t="shared" si="171"/>
        <v>966168.68516088394</v>
      </c>
      <c r="BM107" s="117">
        <f t="shared" si="172"/>
        <v>635859.46483911632</v>
      </c>
      <c r="BN107" s="118">
        <f t="shared" si="173"/>
        <v>1602028.1500000004</v>
      </c>
      <c r="BO107" s="32"/>
      <c r="BP107" s="38">
        <v>0</v>
      </c>
      <c r="BQ107" s="36"/>
      <c r="BR107" s="36">
        <v>0</v>
      </c>
      <c r="BS107" s="36"/>
      <c r="BT107" s="36">
        <v>0</v>
      </c>
      <c r="BU107" s="37"/>
      <c r="BV107" s="244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">
        <v>0</v>
      </c>
      <c r="CG107" s="3"/>
      <c r="CH107" s="3">
        <v>0</v>
      </c>
      <c r="CI107" s="3"/>
      <c r="CJ107" s="3">
        <v>0</v>
      </c>
      <c r="CK107" s="3"/>
      <c r="CL107" s="244">
        <v>0</v>
      </c>
      <c r="CM107" s="36"/>
      <c r="CN107" s="36">
        <v>0</v>
      </c>
      <c r="CO107" s="36"/>
      <c r="CP107" s="36">
        <v>0</v>
      </c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11870422.513373453</v>
      </c>
      <c r="CW107" s="36"/>
      <c r="CX107" s="36">
        <f>+F107+V107+AL107+BB107+BR107+CH107</f>
        <v>3754358.8151701335</v>
      </c>
      <c r="CY107" s="39"/>
      <c r="CZ107" s="36">
        <f t="shared" si="186"/>
        <v>15624781.328543587</v>
      </c>
      <c r="DA107" s="40"/>
      <c r="DB107" s="38">
        <f t="shared" si="180"/>
        <v>4678587.8112531072</v>
      </c>
      <c r="DC107" s="39"/>
      <c r="DD107" s="36">
        <f t="shared" si="181"/>
        <v>4881754.0705045639</v>
      </c>
      <c r="DE107" s="39"/>
      <c r="DF107" s="36">
        <f t="shared" si="182"/>
        <v>9560341.881757671</v>
      </c>
      <c r="DG107" s="40"/>
      <c r="DH107" s="152"/>
      <c r="DI107" s="163" t="s">
        <v>48</v>
      </c>
      <c r="DJ107" s="38">
        <f t="shared" si="183"/>
        <v>15624781.328543587</v>
      </c>
      <c r="DK107" s="36">
        <f t="shared" si="184"/>
        <v>9560341.881757671</v>
      </c>
      <c r="DL107" s="37">
        <f t="shared" si="185"/>
        <v>25185123.210301258</v>
      </c>
      <c r="DM107"/>
    </row>
    <row r="108" spans="1:119" s="19" customFormat="1" ht="15.75">
      <c r="A108" s="26" t="s">
        <v>102</v>
      </c>
      <c r="B108" s="26"/>
      <c r="C108" s="27"/>
      <c r="D108" s="31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31"/>
      <c r="U108" s="29"/>
      <c r="V108" s="29"/>
      <c r="W108" s="29"/>
      <c r="X108" s="29"/>
      <c r="Y108" s="30"/>
      <c r="Z108" s="243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31"/>
      <c r="AK108" s="29"/>
      <c r="AL108" s="29"/>
      <c r="AM108" s="29"/>
      <c r="AN108" s="29"/>
      <c r="AO108" s="30"/>
      <c r="AP108" s="243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"/>
      <c r="BA108" s="2"/>
      <c r="BB108" s="2"/>
      <c r="BC108" s="2"/>
      <c r="BD108" s="2"/>
      <c r="BE108" s="2"/>
      <c r="BF108" s="243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31"/>
      <c r="BQ108" s="29"/>
      <c r="BR108" s="29"/>
      <c r="BS108" s="29"/>
      <c r="BT108" s="29"/>
      <c r="BU108" s="30"/>
      <c r="BV108" s="243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"/>
      <c r="CG108" s="2"/>
      <c r="CH108" s="2"/>
      <c r="CI108" s="2"/>
      <c r="CJ108" s="2"/>
      <c r="CK108" s="2"/>
      <c r="CL108" s="243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75">
      <c r="A109" s="26"/>
      <c r="B109" s="26"/>
      <c r="C109" s="27"/>
      <c r="D109" s="31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31"/>
      <c r="AK109" s="29"/>
      <c r="AL109" s="29"/>
      <c r="AM109" s="29"/>
      <c r="AN109" s="29"/>
      <c r="AO109" s="30"/>
      <c r="AP109" s="243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"/>
      <c r="BA109" s="2"/>
      <c r="BB109" s="2"/>
      <c r="BC109" s="2"/>
      <c r="BD109" s="2"/>
      <c r="BE109" s="2"/>
      <c r="BF109" s="243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243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"/>
      <c r="CG109" s="2"/>
      <c r="CH109" s="2"/>
      <c r="CI109" s="2"/>
      <c r="CJ109" s="2"/>
      <c r="CK109" s="2"/>
      <c r="CL109" s="243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75">
      <c r="A110" s="26">
        <v>90</v>
      </c>
      <c r="B110" s="26" t="s">
        <v>10</v>
      </c>
      <c r="C110" s="34"/>
      <c r="D110" s="73">
        <v>36723</v>
      </c>
      <c r="E110" s="36"/>
      <c r="F110" s="72">
        <v>11258</v>
      </c>
      <c r="G110" s="36"/>
      <c r="H110" s="72">
        <v>47981</v>
      </c>
      <c r="I110" s="37"/>
      <c r="J110" s="248">
        <v>122126</v>
      </c>
      <c r="K110" s="72"/>
      <c r="L110" s="72">
        <v>107880</v>
      </c>
      <c r="M110" s="72"/>
      <c r="N110" s="72">
        <v>230006</v>
      </c>
      <c r="O110" s="37"/>
      <c r="P110" s="133">
        <f t="shared" ref="P110:P111" si="187">+D110+J110</f>
        <v>158849</v>
      </c>
      <c r="Q110" s="134">
        <f t="shared" ref="Q110:Q111" si="188">+F110+L110</f>
        <v>119138</v>
      </c>
      <c r="R110" s="135">
        <f t="shared" ref="R110:R111" si="189">+P110+Q110</f>
        <v>277987</v>
      </c>
      <c r="S110" s="32"/>
      <c r="T110" s="73">
        <v>67131</v>
      </c>
      <c r="U110" s="36"/>
      <c r="V110" s="72">
        <v>20563</v>
      </c>
      <c r="W110" s="36"/>
      <c r="X110" s="72">
        <v>87694</v>
      </c>
      <c r="Y110" s="37"/>
      <c r="Z110" s="248">
        <v>349129</v>
      </c>
      <c r="AA110" s="72"/>
      <c r="AB110" s="72">
        <v>158660</v>
      </c>
      <c r="AC110" s="72"/>
      <c r="AD110" s="72">
        <v>507789</v>
      </c>
      <c r="AE110" s="37"/>
      <c r="AF110" s="133">
        <f t="shared" ref="AF110:AF111" si="190">+T110+Z110</f>
        <v>416260</v>
      </c>
      <c r="AG110" s="134">
        <f t="shared" ref="AG110:AG111" si="191">+V110+AB110</f>
        <v>179223</v>
      </c>
      <c r="AH110" s="135">
        <f t="shared" ref="AH110:AH111" si="192">+AF110+AG110</f>
        <v>595483</v>
      </c>
      <c r="AI110" s="32"/>
      <c r="AJ110" s="73">
        <v>20298</v>
      </c>
      <c r="AK110" s="36"/>
      <c r="AL110" s="72">
        <v>9447</v>
      </c>
      <c r="AM110" s="36"/>
      <c r="AN110" s="72">
        <v>29745</v>
      </c>
      <c r="AO110" s="37"/>
      <c r="AP110" s="248">
        <v>56586</v>
      </c>
      <c r="AQ110" s="72"/>
      <c r="AR110" s="72">
        <v>52906</v>
      </c>
      <c r="AS110" s="72"/>
      <c r="AT110" s="72">
        <v>109492</v>
      </c>
      <c r="AU110" s="37"/>
      <c r="AV110" s="133">
        <f t="shared" ref="AV110:AV111" si="193">+AJ110+AP110</f>
        <v>76884</v>
      </c>
      <c r="AW110" s="134">
        <f t="shared" ref="AW110:AW111" si="194">+AL110+AR110</f>
        <v>62353</v>
      </c>
      <c r="AX110" s="135">
        <f t="shared" ref="AX110:AX111" si="195">+AV110+AW110</f>
        <v>139237</v>
      </c>
      <c r="AY110" s="32"/>
      <c r="AZ110" s="11">
        <v>35791</v>
      </c>
      <c r="BA110" s="4"/>
      <c r="BB110" s="11">
        <v>11148</v>
      </c>
      <c r="BC110" s="4"/>
      <c r="BD110" s="11">
        <v>46939</v>
      </c>
      <c r="BE110" s="4"/>
      <c r="BF110" s="248">
        <v>208607</v>
      </c>
      <c r="BG110" s="72"/>
      <c r="BH110" s="72">
        <v>110371</v>
      </c>
      <c r="BI110" s="72"/>
      <c r="BJ110" s="72">
        <v>318978</v>
      </c>
      <c r="BK110" s="37"/>
      <c r="BL110" s="133">
        <f t="shared" ref="BL110:BL111" si="196">+AZ110+BF110</f>
        <v>244398</v>
      </c>
      <c r="BM110" s="134">
        <f t="shared" ref="BM110:BM111" si="197">+BB110+BH110</f>
        <v>121519</v>
      </c>
      <c r="BN110" s="135">
        <f t="shared" ref="BN110:BN111" si="198">+BL110+BM110</f>
        <v>365917</v>
      </c>
      <c r="BO110" s="32"/>
      <c r="BP110" s="73">
        <v>34184</v>
      </c>
      <c r="BQ110" s="36"/>
      <c r="BR110" s="72">
        <v>7419</v>
      </c>
      <c r="BS110" s="36"/>
      <c r="BT110" s="72">
        <v>41603</v>
      </c>
      <c r="BU110" s="37"/>
      <c r="BV110" s="248">
        <v>108097</v>
      </c>
      <c r="BW110" s="72"/>
      <c r="BX110" s="72">
        <v>76364</v>
      </c>
      <c r="BY110" s="72"/>
      <c r="BZ110" s="72">
        <v>184461</v>
      </c>
      <c r="CA110" s="37"/>
      <c r="CB110" s="133">
        <f t="shared" ref="CB110:CB111" si="199">+BP110+BV110</f>
        <v>142281</v>
      </c>
      <c r="CC110" s="134">
        <f t="shared" ref="CC110:CC111" si="200">+BR110+BX110</f>
        <v>83783</v>
      </c>
      <c r="CD110" s="135">
        <f t="shared" ref="CD110:CD111" si="201">+CB110+CC110</f>
        <v>226064</v>
      </c>
      <c r="CE110" s="32"/>
      <c r="CF110" s="4">
        <v>41125</v>
      </c>
      <c r="CG110" s="4"/>
      <c r="CH110" s="4">
        <v>8908</v>
      </c>
      <c r="CI110" s="4"/>
      <c r="CJ110" s="4">
        <v>50033</v>
      </c>
      <c r="CK110" s="4"/>
      <c r="CL110" s="248">
        <v>211512</v>
      </c>
      <c r="CM110" s="72"/>
      <c r="CN110" s="72">
        <v>112843</v>
      </c>
      <c r="CO110" s="72"/>
      <c r="CP110" s="72">
        <v>324355</v>
      </c>
      <c r="CQ110" s="37"/>
      <c r="CR110" s="133">
        <f t="shared" ref="CR110:CR111" si="202">+CF110+CL110</f>
        <v>252637</v>
      </c>
      <c r="CS110" s="134">
        <f t="shared" ref="CS110:CS111" si="203">+CH110+CN110</f>
        <v>121751</v>
      </c>
      <c r="CT110" s="135">
        <f t="shared" ref="CT110:CT111" si="204">+CR110+CS110</f>
        <v>374388</v>
      </c>
      <c r="CU110" s="32"/>
      <c r="CV110" s="73">
        <f>+D110+T110+AJ110+AZ110+BP110+CF110</f>
        <v>235252</v>
      </c>
      <c r="CW110" s="72"/>
      <c r="CX110" s="72">
        <f>+F110+V110+AL110+BB110+BR110+CH110</f>
        <v>68743</v>
      </c>
      <c r="CY110" s="72"/>
      <c r="CZ110" s="72">
        <f t="shared" ref="CZ110:CZ111" si="205">+CV110+CX110</f>
        <v>303995</v>
      </c>
      <c r="DA110" s="74"/>
      <c r="DB110" s="73">
        <f t="shared" ref="DB110:DB111" si="206">+J110+Z110+AP110+BF110+BV110+CL110</f>
        <v>1056057</v>
      </c>
      <c r="DC110" s="72"/>
      <c r="DD110" s="72">
        <f t="shared" ref="DD110:DD111" si="207">+L110+AB110+AR110+BH110+BX110+CN110</f>
        <v>619024</v>
      </c>
      <c r="DE110" s="72"/>
      <c r="DF110" s="72">
        <f t="shared" ref="DF110:DF111" si="208">+DB110+DD110</f>
        <v>1675081</v>
      </c>
      <c r="DG110" s="74"/>
      <c r="DH110" s="155"/>
      <c r="DI110" s="161" t="s">
        <v>10</v>
      </c>
      <c r="DJ110" s="73">
        <f t="shared" ref="DJ110:DJ111" si="209">+CZ110</f>
        <v>303995</v>
      </c>
      <c r="DK110" s="72">
        <f t="shared" ref="DK110:DK111" si="210">+DF110</f>
        <v>1675081</v>
      </c>
      <c r="DL110" s="75">
        <f t="shared" ref="DL110:DL111" si="211">+DJ110+DK110</f>
        <v>1979076</v>
      </c>
      <c r="DM110"/>
    </row>
    <row r="111" spans="1:119" s="19" customFormat="1" ht="15.75">
      <c r="A111" s="26">
        <v>91</v>
      </c>
      <c r="B111" s="26" t="s">
        <v>11</v>
      </c>
      <c r="C111" s="34"/>
      <c r="D111" s="73">
        <v>110362</v>
      </c>
      <c r="E111" s="36"/>
      <c r="F111" s="72">
        <v>32799</v>
      </c>
      <c r="G111" s="36"/>
      <c r="H111" s="72">
        <v>143161</v>
      </c>
      <c r="I111" s="37"/>
      <c r="J111" s="244">
        <v>362998</v>
      </c>
      <c r="K111" s="72"/>
      <c r="L111" s="72">
        <v>321135</v>
      </c>
      <c r="M111" s="72"/>
      <c r="N111" s="72">
        <v>684133</v>
      </c>
      <c r="O111" s="37"/>
      <c r="P111" s="133">
        <f t="shared" si="187"/>
        <v>473360</v>
      </c>
      <c r="Q111" s="134">
        <f t="shared" si="188"/>
        <v>353934</v>
      </c>
      <c r="R111" s="135">
        <f t="shared" si="189"/>
        <v>827294</v>
      </c>
      <c r="S111" s="32"/>
      <c r="T111" s="73">
        <v>208076</v>
      </c>
      <c r="U111" s="36"/>
      <c r="V111" s="72">
        <v>61842</v>
      </c>
      <c r="W111" s="36"/>
      <c r="X111" s="72">
        <v>269918</v>
      </c>
      <c r="Y111" s="37"/>
      <c r="Z111" s="248">
        <v>1046524</v>
      </c>
      <c r="AA111" s="72"/>
      <c r="AB111" s="72">
        <v>469485</v>
      </c>
      <c r="AC111" s="72"/>
      <c r="AD111" s="72">
        <v>1516009</v>
      </c>
      <c r="AE111" s="37"/>
      <c r="AF111" s="133">
        <f t="shared" si="190"/>
        <v>1254600</v>
      </c>
      <c r="AG111" s="134">
        <f t="shared" si="191"/>
        <v>531327</v>
      </c>
      <c r="AH111" s="135">
        <f t="shared" si="192"/>
        <v>1785927</v>
      </c>
      <c r="AI111" s="32"/>
      <c r="AJ111" s="73">
        <v>59060</v>
      </c>
      <c r="AK111" s="36"/>
      <c r="AL111" s="72">
        <v>26877</v>
      </c>
      <c r="AM111" s="36"/>
      <c r="AN111" s="72">
        <v>85937</v>
      </c>
      <c r="AO111" s="37"/>
      <c r="AP111" s="248">
        <v>168712.5</v>
      </c>
      <c r="AQ111" s="72"/>
      <c r="AR111" s="72">
        <v>155696</v>
      </c>
      <c r="AS111" s="72"/>
      <c r="AT111" s="72">
        <v>324408.5</v>
      </c>
      <c r="AU111" s="37"/>
      <c r="AV111" s="133">
        <f t="shared" si="193"/>
        <v>227772.5</v>
      </c>
      <c r="AW111" s="134">
        <f t="shared" si="194"/>
        <v>182573</v>
      </c>
      <c r="AX111" s="135">
        <f t="shared" si="195"/>
        <v>410345.5</v>
      </c>
      <c r="AY111" s="32"/>
      <c r="AZ111" s="11">
        <v>110669</v>
      </c>
      <c r="BA111" s="4"/>
      <c r="BB111" s="11">
        <v>34473</v>
      </c>
      <c r="BC111" s="4"/>
      <c r="BD111" s="11">
        <v>145142</v>
      </c>
      <c r="BE111" s="4"/>
      <c r="BF111" s="248">
        <v>623963</v>
      </c>
      <c r="BG111" s="72"/>
      <c r="BH111" s="72">
        <v>328434</v>
      </c>
      <c r="BI111" s="72"/>
      <c r="BJ111" s="72">
        <v>952397</v>
      </c>
      <c r="BK111" s="37"/>
      <c r="BL111" s="133">
        <f t="shared" si="196"/>
        <v>734632</v>
      </c>
      <c r="BM111" s="134">
        <f t="shared" si="197"/>
        <v>362907</v>
      </c>
      <c r="BN111" s="135">
        <f t="shared" si="198"/>
        <v>1097539</v>
      </c>
      <c r="BO111" s="32"/>
      <c r="BP111" s="73">
        <v>101457</v>
      </c>
      <c r="BQ111" s="36"/>
      <c r="BR111" s="72">
        <v>22929</v>
      </c>
      <c r="BS111" s="36"/>
      <c r="BT111" s="72">
        <v>124386</v>
      </c>
      <c r="BU111" s="37"/>
      <c r="BV111" s="248">
        <v>322509</v>
      </c>
      <c r="BW111" s="72"/>
      <c r="BX111" s="72">
        <v>223164</v>
      </c>
      <c r="BY111" s="72"/>
      <c r="BZ111" s="72">
        <v>545673</v>
      </c>
      <c r="CA111" s="37"/>
      <c r="CB111" s="133">
        <f t="shared" si="199"/>
        <v>423966</v>
      </c>
      <c r="CC111" s="134">
        <f t="shared" si="200"/>
        <v>246093</v>
      </c>
      <c r="CD111" s="135">
        <f t="shared" si="201"/>
        <v>670059</v>
      </c>
      <c r="CE111" s="32"/>
      <c r="CF111" s="4">
        <v>126864</v>
      </c>
      <c r="CG111" s="4"/>
      <c r="CH111" s="4">
        <v>26518</v>
      </c>
      <c r="CI111" s="4"/>
      <c r="CJ111" s="4">
        <v>153382</v>
      </c>
      <c r="CK111" s="4"/>
      <c r="CL111" s="248">
        <v>636382</v>
      </c>
      <c r="CM111" s="72"/>
      <c r="CN111" s="72">
        <v>334988</v>
      </c>
      <c r="CO111" s="72"/>
      <c r="CP111" s="72">
        <v>971370</v>
      </c>
      <c r="CQ111" s="37"/>
      <c r="CR111" s="133">
        <f t="shared" si="202"/>
        <v>763246</v>
      </c>
      <c r="CS111" s="134">
        <f t="shared" si="203"/>
        <v>361506</v>
      </c>
      <c r="CT111" s="135">
        <f t="shared" si="204"/>
        <v>1124752</v>
      </c>
      <c r="CU111" s="32"/>
      <c r="CV111" s="73">
        <f>+D111+T111+AJ111+AZ111+BP111+CF111</f>
        <v>716488</v>
      </c>
      <c r="CW111" s="72"/>
      <c r="CX111" s="72">
        <f>+F111+V111+AL111+BB111+BR111+CH111</f>
        <v>205438</v>
      </c>
      <c r="CY111" s="72"/>
      <c r="CZ111" s="72">
        <f t="shared" si="205"/>
        <v>921926</v>
      </c>
      <c r="DA111" s="74"/>
      <c r="DB111" s="73">
        <f t="shared" si="206"/>
        <v>3161088.5</v>
      </c>
      <c r="DC111" s="72"/>
      <c r="DD111" s="72">
        <f t="shared" si="207"/>
        <v>1832902</v>
      </c>
      <c r="DE111" s="72"/>
      <c r="DF111" s="72">
        <f t="shared" si="208"/>
        <v>4993990.5</v>
      </c>
      <c r="DG111" s="74"/>
      <c r="DH111" s="155"/>
      <c r="DI111" s="161" t="s">
        <v>11</v>
      </c>
      <c r="DJ111" s="73">
        <f t="shared" si="209"/>
        <v>921926</v>
      </c>
      <c r="DK111" s="72">
        <f t="shared" si="210"/>
        <v>4993990.5</v>
      </c>
      <c r="DL111" s="75">
        <f t="shared" si="211"/>
        <v>5915916.5</v>
      </c>
      <c r="DM111"/>
    </row>
    <row r="112" spans="1:119" s="19" customFormat="1" ht="15.75">
      <c r="A112" s="26">
        <v>92</v>
      </c>
      <c r="B112" s="26" t="s">
        <v>12</v>
      </c>
      <c r="C112" s="34"/>
      <c r="D112" s="80">
        <f>+D10/D111</f>
        <v>2350.5547652271616</v>
      </c>
      <c r="E112" s="77"/>
      <c r="F112" s="78">
        <f>+F10/F111</f>
        <v>2432.3520229275282</v>
      </c>
      <c r="G112" s="78"/>
      <c r="H112" s="78">
        <f>+H10/H111</f>
        <v>2369.2949825720693</v>
      </c>
      <c r="I112" s="79"/>
      <c r="J112" s="247">
        <v>410.44287296348739</v>
      </c>
      <c r="K112" s="77"/>
      <c r="L112" s="78">
        <v>731.5138337459324</v>
      </c>
      <c r="M112" s="78"/>
      <c r="N112" s="78">
        <v>561.1549757137866</v>
      </c>
      <c r="O112" s="79"/>
      <c r="P112" s="136">
        <f>+P10/P111</f>
        <v>862.77223888794992</v>
      </c>
      <c r="Q112" s="136">
        <f t="shared" ref="Q112:R112" si="212">+Q10/Q111</f>
        <v>889.13020224109584</v>
      </c>
      <c r="R112" s="199">
        <f t="shared" si="212"/>
        <v>874.04873720829596</v>
      </c>
      <c r="S112" s="32"/>
      <c r="T112" s="80">
        <f>+T10/T111</f>
        <v>2251.1220137834257</v>
      </c>
      <c r="U112" s="77"/>
      <c r="V112" s="78">
        <f>+V10/V111</f>
        <v>1881.3487117169559</v>
      </c>
      <c r="W112" s="78"/>
      <c r="X112" s="78">
        <f>+X10/X111</f>
        <v>2166.4017633873996</v>
      </c>
      <c r="Y112" s="79"/>
      <c r="Z112" s="247">
        <v>266.64912557189331</v>
      </c>
      <c r="AA112" s="77"/>
      <c r="AB112" s="78">
        <v>344.0808345527546</v>
      </c>
      <c r="AC112" s="78"/>
      <c r="AD112" s="78">
        <v>290.62855174342633</v>
      </c>
      <c r="AE112" s="79"/>
      <c r="AF112" s="136">
        <f>+AF10/AF111</f>
        <v>595.77488731866742</v>
      </c>
      <c r="AG112" s="136">
        <f t="shared" ref="AG112:AH112" si="213">+AG10/AG111</f>
        <v>523.00590340788256</v>
      </c>
      <c r="AH112" s="199">
        <f t="shared" si="213"/>
        <v>574.12555567500806</v>
      </c>
      <c r="AI112" s="32"/>
      <c r="AJ112" s="80">
        <f>+AJ10/AJ111</f>
        <v>2115.6203481205553</v>
      </c>
      <c r="AK112" s="77"/>
      <c r="AL112" s="78">
        <f>+AL10/AL111</f>
        <v>1921.8548502437031</v>
      </c>
      <c r="AM112" s="78"/>
      <c r="AN112" s="78">
        <f>+AN10/AN111</f>
        <v>2055.0197303838859</v>
      </c>
      <c r="AO112" s="79"/>
      <c r="AP112" s="247">
        <v>289.53778824924058</v>
      </c>
      <c r="AQ112" s="77"/>
      <c r="AR112" s="78">
        <v>481.08912239235434</v>
      </c>
      <c r="AS112" s="78"/>
      <c r="AT112" s="78">
        <v>381.47057213359079</v>
      </c>
      <c r="AU112" s="79"/>
      <c r="AV112" s="136">
        <f>+AV10/AV111</f>
        <v>763.02969787836537</v>
      </c>
      <c r="AW112" s="137">
        <f t="shared" ref="AW112:AX112" si="214">+AW10/AW111</f>
        <v>693.18762801728622</v>
      </c>
      <c r="AX112" s="138">
        <f t="shared" si="214"/>
        <v>731.9552101095295</v>
      </c>
      <c r="AY112" s="32"/>
      <c r="AZ112" s="80">
        <f>+AZ10/AZ111</f>
        <v>2293.5425395326874</v>
      </c>
      <c r="BA112" s="77"/>
      <c r="BB112" s="78">
        <f>+BB10/BB111</f>
        <v>2137.2328040047923</v>
      </c>
      <c r="BC112" s="78"/>
      <c r="BD112" s="78">
        <f>+BD10/BD111</f>
        <v>2256.4170657700752</v>
      </c>
      <c r="BE112" s="79"/>
      <c r="BF112" s="247">
        <v>299.49961060151321</v>
      </c>
      <c r="BG112" s="77"/>
      <c r="BH112" s="78">
        <v>619.35398442380506</v>
      </c>
      <c r="BI112" s="78"/>
      <c r="BJ112" s="78">
        <v>409.80135599965138</v>
      </c>
      <c r="BK112" s="79"/>
      <c r="BL112" s="136">
        <f>+BL10/BL111</f>
        <v>599.89319119953257</v>
      </c>
      <c r="BM112" s="137">
        <f t="shared" ref="BM112:BN112" si="215">+BM10/BM111</f>
        <v>763.53923449452668</v>
      </c>
      <c r="BN112" s="138">
        <f t="shared" si="215"/>
        <v>654.00360972138594</v>
      </c>
      <c r="BO112" s="32"/>
      <c r="BP112" s="80">
        <f>+BP10/BP111</f>
        <v>1979.1316948066706</v>
      </c>
      <c r="BQ112" s="77"/>
      <c r="BR112" s="78">
        <f>+BR10/BR111</f>
        <v>2204.2868485324243</v>
      </c>
      <c r="BS112" s="78"/>
      <c r="BT112" s="78">
        <f>+BT10/BT111</f>
        <v>2020.6362252182751</v>
      </c>
      <c r="BU112" s="79"/>
      <c r="BV112" s="247">
        <v>262.93871011351621</v>
      </c>
      <c r="BW112" s="77"/>
      <c r="BX112" s="78">
        <v>508.95830886702225</v>
      </c>
      <c r="BY112" s="78"/>
      <c r="BZ112" s="78">
        <v>363.55339644805616</v>
      </c>
      <c r="CA112" s="79"/>
      <c r="CB112" s="136">
        <f>+CB10/CB111</f>
        <v>673.63152899053307</v>
      </c>
      <c r="CC112" s="137">
        <f t="shared" ref="CC112:CD112" si="216">+CC10/CC111</f>
        <v>666.91561803870945</v>
      </c>
      <c r="CD112" s="138">
        <f t="shared" si="216"/>
        <v>671.16497205470034</v>
      </c>
      <c r="CE112" s="32"/>
      <c r="CF112" s="80">
        <f>+CF10/CF111</f>
        <v>2023.7362648111966</v>
      </c>
      <c r="CG112" s="77"/>
      <c r="CH112" s="78">
        <f>+CH10/CH111</f>
        <v>2196.4858236289433</v>
      </c>
      <c r="CI112" s="78"/>
      <c r="CJ112" s="78">
        <f>+CJ10/CJ111</f>
        <v>2053.6026950359228</v>
      </c>
      <c r="CK112" s="79"/>
      <c r="CL112" s="247">
        <v>242.53679274212163</v>
      </c>
      <c r="CM112" s="77"/>
      <c r="CN112" s="78">
        <v>542.42179633653507</v>
      </c>
      <c r="CO112" s="78"/>
      <c r="CP112" s="78">
        <v>345.95554932723888</v>
      </c>
      <c r="CQ112" s="79"/>
      <c r="CR112" s="136">
        <f>+CR10/CR111</f>
        <v>538.60135099014542</v>
      </c>
      <c r="CS112" s="137">
        <f t="shared" ref="CS112:CT112" si="217">+CS10/CS111</f>
        <v>663.7544156450391</v>
      </c>
      <c r="CT112" s="138">
        <f t="shared" si="217"/>
        <v>578.826737378551</v>
      </c>
      <c r="CU112" s="32"/>
      <c r="CV112" s="80">
        <f>+CV10/CV111</f>
        <v>2183.0442771777771</v>
      </c>
      <c r="CW112" s="78"/>
      <c r="CX112" s="78">
        <f>+CX10/CX111</f>
        <v>2094.2771274713023</v>
      </c>
      <c r="CY112" s="77"/>
      <c r="CZ112" s="78">
        <f>+CZ10/CZ111</f>
        <v>2163.2637896967876</v>
      </c>
      <c r="DA112" s="81"/>
      <c r="DB112" s="80">
        <f>+DB10/DB111</f>
        <v>285.63455936730935</v>
      </c>
      <c r="DC112" s="77"/>
      <c r="DD112" s="78">
        <f>+DD10/DD111</f>
        <v>529.24925003160638</v>
      </c>
      <c r="DE112" s="78"/>
      <c r="DF112" s="78">
        <f>+DF10/DF111</f>
        <v>375.04639420119048</v>
      </c>
      <c r="DG112" s="81"/>
      <c r="DH112" s="156"/>
      <c r="DI112" s="161" t="s">
        <v>12</v>
      </c>
      <c r="DJ112" s="80">
        <f>+DJ10/DJ111</f>
        <v>2163.2637896967876</v>
      </c>
      <c r="DK112" s="78">
        <f t="shared" ref="DK112:DL112" si="218">+DK10/DK111</f>
        <v>375.04639420119048</v>
      </c>
      <c r="DL112" s="79">
        <f t="shared" si="218"/>
        <v>653.7190412136481</v>
      </c>
      <c r="DM112"/>
    </row>
    <row r="113" spans="1:117" s="19" customFormat="1" ht="15.75">
      <c r="A113" s="26"/>
      <c r="B113" s="26"/>
      <c r="C113" s="34"/>
      <c r="D113" s="38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8"/>
      <c r="U113" s="36"/>
      <c r="V113" s="36"/>
      <c r="W113" s="36"/>
      <c r="X113" s="36"/>
      <c r="Y113" s="37"/>
      <c r="Z113" s="244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8"/>
      <c r="AK113" s="36"/>
      <c r="AL113" s="36"/>
      <c r="AM113" s="36"/>
      <c r="AN113" s="36"/>
      <c r="AO113" s="37"/>
      <c r="AP113" s="244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8"/>
      <c r="BA113" s="36"/>
      <c r="BB113" s="36"/>
      <c r="BC113" s="36"/>
      <c r="BD113" s="36"/>
      <c r="BE113" s="37"/>
      <c r="BF113" s="244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8"/>
      <c r="BQ113" s="36"/>
      <c r="BR113" s="36"/>
      <c r="BS113" s="36"/>
      <c r="BT113" s="36"/>
      <c r="BU113" s="37"/>
      <c r="BV113" s="244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8"/>
      <c r="CG113" s="36"/>
      <c r="CH113" s="36"/>
      <c r="CI113" s="36"/>
      <c r="CJ113" s="36"/>
      <c r="CK113" s="37"/>
      <c r="CL113" s="244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75">
      <c r="A114" s="26"/>
      <c r="B114" s="50" t="s">
        <v>95</v>
      </c>
      <c r="C114" s="34"/>
      <c r="D114" s="348">
        <f>+D102</f>
        <v>23197827</v>
      </c>
      <c r="E114" s="36"/>
      <c r="F114" s="77">
        <f>+F102</f>
        <v>34425403</v>
      </c>
      <c r="G114" s="77"/>
      <c r="H114" s="77">
        <f>+H102</f>
        <v>57623230</v>
      </c>
      <c r="I114" s="37"/>
      <c r="J114" s="346">
        <f>+J102</f>
        <v>1288183</v>
      </c>
      <c r="K114" s="36"/>
      <c r="L114" s="77">
        <f>+L102</f>
        <v>-27637514</v>
      </c>
      <c r="M114" s="77"/>
      <c r="N114" s="77">
        <f>+N102</f>
        <v>-26349331</v>
      </c>
      <c r="O114" s="37"/>
      <c r="P114" s="116">
        <f>+P16-P101</f>
        <v>24486010</v>
      </c>
      <c r="Q114" s="140">
        <f>+Q16-Q101</f>
        <v>6787889</v>
      </c>
      <c r="R114" s="141">
        <f>+R16-R101</f>
        <v>31273899</v>
      </c>
      <c r="S114" s="32"/>
      <c r="T114" s="348">
        <f>+T102</f>
        <v>43860140.343368053</v>
      </c>
      <c r="U114" s="36"/>
      <c r="V114" s="77">
        <f>+V102</f>
        <v>2783959.8013386726</v>
      </c>
      <c r="W114" s="77"/>
      <c r="X114" s="77">
        <f>+X102</f>
        <v>46644100.144706726</v>
      </c>
      <c r="Y114" s="37"/>
      <c r="Z114" s="346">
        <f>+Z102</f>
        <v>1250387.8524174094</v>
      </c>
      <c r="AA114" s="36"/>
      <c r="AB114" s="77">
        <f>+AB102</f>
        <v>11220759.820071697</v>
      </c>
      <c r="AC114" s="77"/>
      <c r="AD114" s="77">
        <f>+AD102</f>
        <v>12471147.672489107</v>
      </c>
      <c r="AE114" s="37"/>
      <c r="AF114" s="116">
        <f>+AF16-AF101</f>
        <v>45110528.195785403</v>
      </c>
      <c r="AG114" s="140">
        <f>+AG16-AG101</f>
        <v>14004719.62141037</v>
      </c>
      <c r="AH114" s="141">
        <f>+AH16-AH101</f>
        <v>59115247.817195654</v>
      </c>
      <c r="AI114" s="32"/>
      <c r="AJ114" s="348">
        <f>+AJ102</f>
        <v>6849117.9074329585</v>
      </c>
      <c r="AK114" s="36"/>
      <c r="AL114" s="77">
        <f>+AL102</f>
        <v>3218790.6042415872</v>
      </c>
      <c r="AM114" s="77"/>
      <c r="AN114" s="77">
        <f>+AN102</f>
        <v>10067908.511674553</v>
      </c>
      <c r="AO114" s="37"/>
      <c r="AP114" s="346">
        <f>+AP102</f>
        <v>4639089.5161931366</v>
      </c>
      <c r="AQ114" s="36"/>
      <c r="AR114" s="77">
        <f>+AR102</f>
        <v>-1646609.4026828781</v>
      </c>
      <c r="AS114" s="77"/>
      <c r="AT114" s="77">
        <f>+AT102</f>
        <v>2992480.1135102361</v>
      </c>
      <c r="AU114" s="37"/>
      <c r="AV114" s="116">
        <f>+AV16-AV101</f>
        <v>11488207.423626125</v>
      </c>
      <c r="AW114" s="140">
        <f>+AW16-AW101</f>
        <v>1572181.2015587091</v>
      </c>
      <c r="AX114" s="118">
        <f>+AX16-AX101</f>
        <v>13060388.625184834</v>
      </c>
      <c r="AY114" s="32"/>
      <c r="AZ114" s="348">
        <f>+AZ102</f>
        <v>4449843.8005177677</v>
      </c>
      <c r="BA114" s="36"/>
      <c r="BB114" s="77">
        <f>+BB102</f>
        <v>5038075.8481756747</v>
      </c>
      <c r="BC114" s="77"/>
      <c r="BD114" s="77">
        <f>+BD102</f>
        <v>9487919.6486934423</v>
      </c>
      <c r="BE114" s="37"/>
      <c r="BF114" s="346">
        <f>+BF102</f>
        <v>-9935345.9754703045</v>
      </c>
      <c r="BG114" s="36"/>
      <c r="BH114" s="77">
        <f>+BH102</f>
        <v>11981110.779953033</v>
      </c>
      <c r="BI114" s="77"/>
      <c r="BJ114" s="77">
        <f>+BJ102</f>
        <v>2045764.804482758</v>
      </c>
      <c r="BK114" s="37"/>
      <c r="BL114" s="116">
        <f>+BL16-BL101</f>
        <v>-5485502.1749525666</v>
      </c>
      <c r="BM114" s="140">
        <f>+BM16-BM101</f>
        <v>17019186.628128707</v>
      </c>
      <c r="BN114" s="141">
        <f>+BN16-BN101</f>
        <v>11533684.453176022</v>
      </c>
      <c r="BO114" s="32"/>
      <c r="BP114" s="348">
        <f>+BP102</f>
        <v>6784858.4149860144</v>
      </c>
      <c r="BQ114" s="36"/>
      <c r="BR114" s="77">
        <f>+BR102</f>
        <v>-16273185.889243282</v>
      </c>
      <c r="BS114" s="77"/>
      <c r="BT114" s="77">
        <f>+BT102</f>
        <v>-9488327.4742572308</v>
      </c>
      <c r="BU114" s="37"/>
      <c r="BV114" s="346">
        <f>+BV102</f>
        <v>4810864.3386666477</v>
      </c>
      <c r="BW114" s="36"/>
      <c r="BX114" s="77">
        <f>+BX102</f>
        <v>35420384.235591397</v>
      </c>
      <c r="BY114" s="77"/>
      <c r="BZ114" s="77">
        <f>+BZ102</f>
        <v>40231248.57425794</v>
      </c>
      <c r="CA114" s="37"/>
      <c r="CB114" s="116">
        <f>+CB16-CB101</f>
        <v>11595722.753652632</v>
      </c>
      <c r="CC114" s="140">
        <f>+CC16-CC101</f>
        <v>19147198.346348137</v>
      </c>
      <c r="CD114" s="141">
        <f>+CD16-CD101</f>
        <v>30742921.100000739</v>
      </c>
      <c r="CE114" s="32"/>
      <c r="CF114" s="348">
        <f>+CF102</f>
        <v>16586285.898673832</v>
      </c>
      <c r="CG114" s="36"/>
      <c r="CH114" s="77">
        <f>+CH102</f>
        <v>191136.66880888492</v>
      </c>
      <c r="CI114" s="77"/>
      <c r="CJ114" s="77">
        <f>+CJ102</f>
        <v>16777422.56748265</v>
      </c>
      <c r="CK114" s="37"/>
      <c r="CL114" s="346">
        <f>+CL102</f>
        <v>-17204404.856283635</v>
      </c>
      <c r="CM114" s="36"/>
      <c r="CN114" s="77">
        <f>+CN102</f>
        <v>26472539.791283011</v>
      </c>
      <c r="CO114" s="77"/>
      <c r="CP114" s="77">
        <f>+CP102</f>
        <v>9268134.9349994063</v>
      </c>
      <c r="CQ114" s="37"/>
      <c r="CR114" s="116">
        <f>+CR16-CR101</f>
        <v>-618118.95760983229</v>
      </c>
      <c r="CS114" s="140">
        <f>+CS16-CS101</f>
        <v>26663676.460091919</v>
      </c>
      <c r="CT114" s="141">
        <f>+CT16-CT101</f>
        <v>26045557.502482057</v>
      </c>
      <c r="CU114" s="32"/>
      <c r="CV114" s="73">
        <f>+CV102</f>
        <v>101728073.36497855</v>
      </c>
      <c r="CW114" s="72"/>
      <c r="CX114" s="72">
        <f>+CX102</f>
        <v>29384180.0333215</v>
      </c>
      <c r="CY114" s="72"/>
      <c r="CZ114" s="72">
        <f>+CZ102</f>
        <v>131112253.39830017</v>
      </c>
      <c r="DA114" s="74"/>
      <c r="DB114" s="73">
        <f>+DB102</f>
        <v>-15151226.124476671</v>
      </c>
      <c r="DC114" s="72"/>
      <c r="DD114" s="72">
        <f>+DD102</f>
        <v>55810671.22421658</v>
      </c>
      <c r="DE114" s="72"/>
      <c r="DF114" s="72">
        <f>+DF102</f>
        <v>40659445.099739552</v>
      </c>
      <c r="DG114" s="74"/>
      <c r="DH114" s="155"/>
      <c r="DI114" s="162" t="s">
        <v>95</v>
      </c>
      <c r="DJ114" s="73">
        <f>+DJ102</f>
        <v>131112253.39830017</v>
      </c>
      <c r="DK114" s="72">
        <f>+DK102</f>
        <v>40659445.099739552</v>
      </c>
      <c r="DL114" s="74">
        <f>+DL102</f>
        <v>171771698.49803972</v>
      </c>
      <c r="DM114"/>
    </row>
    <row r="115" spans="1:117" s="19" customFormat="1" ht="4.5" customHeight="1">
      <c r="A115" s="26"/>
      <c r="B115" s="50"/>
      <c r="C115" s="34"/>
      <c r="D115" s="73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3"/>
      <c r="U115" s="36"/>
      <c r="V115" s="72"/>
      <c r="W115" s="36"/>
      <c r="X115" s="72"/>
      <c r="Y115" s="37"/>
      <c r="Z115" s="248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3"/>
      <c r="AK115" s="36"/>
      <c r="AL115" s="72"/>
      <c r="AM115" s="36"/>
      <c r="AN115" s="72"/>
      <c r="AO115" s="37"/>
      <c r="AP115" s="248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3"/>
      <c r="BA115" s="36"/>
      <c r="BB115" s="72"/>
      <c r="BC115" s="36"/>
      <c r="BD115" s="72"/>
      <c r="BE115" s="37"/>
      <c r="BF115" s="248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3"/>
      <c r="BQ115" s="36"/>
      <c r="BR115" s="72"/>
      <c r="BS115" s="36"/>
      <c r="BT115" s="72"/>
      <c r="BU115" s="37"/>
      <c r="BV115" s="248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36"/>
      <c r="CH115" s="72"/>
      <c r="CI115" s="36"/>
      <c r="CJ115" s="72"/>
      <c r="CK115" s="37"/>
      <c r="CL115" s="248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75">
      <c r="A116" s="26"/>
      <c r="B116" s="50" t="s">
        <v>97</v>
      </c>
      <c r="C116" s="34"/>
      <c r="D116" s="349">
        <f>+D102/D16</f>
        <v>8.7682020877691627E-2</v>
      </c>
      <c r="E116" s="83"/>
      <c r="F116" s="344">
        <f>+F102/F16</f>
        <v>0.37468330108264847</v>
      </c>
      <c r="G116" s="345"/>
      <c r="H116" s="344">
        <f>+H102/H16</f>
        <v>0.16166032716151307</v>
      </c>
      <c r="I116" s="85"/>
      <c r="J116" s="347">
        <f>+J102/J16</f>
        <v>8.8167428611125656E-3</v>
      </c>
      <c r="K116" s="83"/>
      <c r="L116" s="344">
        <f>+L102/L16</f>
        <v>-0.14161206844208357</v>
      </c>
      <c r="M116" s="345"/>
      <c r="N116" s="344">
        <f>+N102/N16</f>
        <v>-7.7209631669938758E-2</v>
      </c>
      <c r="O116" s="85"/>
      <c r="P116" s="142">
        <f>+P102/P16</f>
        <v>5.9623943811855935E-2</v>
      </c>
      <c r="Q116" s="143">
        <f>+Q102/Q16</f>
        <v>2.3647702500516135E-2</v>
      </c>
      <c r="R116" s="144">
        <f>+R102/R16</f>
        <v>4.4823229362635754E-2</v>
      </c>
      <c r="S116" s="32"/>
      <c r="T116" s="349">
        <f>+T102/T16</f>
        <v>9.2589333930703385E-2</v>
      </c>
      <c r="U116" s="83"/>
      <c r="V116" s="344">
        <f>+V102/V16</f>
        <v>2.3179981432445818E-2</v>
      </c>
      <c r="W116" s="345"/>
      <c r="X116" s="344">
        <f>+X102/X16</f>
        <v>7.8550799817920805E-2</v>
      </c>
      <c r="Y116" s="85"/>
      <c r="Z116" s="347">
        <f>+Z102/Z16</f>
        <v>4.2138968505976669E-3</v>
      </c>
      <c r="AA116" s="83"/>
      <c r="AB116" s="344">
        <f>+AB102/AB16</f>
        <v>5.2936420540260487E-2</v>
      </c>
      <c r="AC116" s="345"/>
      <c r="AD116" s="344">
        <f>+AD102/AD16</f>
        <v>2.4515899634369658E-2</v>
      </c>
      <c r="AE116" s="85"/>
      <c r="AF116" s="142">
        <f>+AF102/AF16</f>
        <v>5.8551964986205247E-2</v>
      </c>
      <c r="AG116" s="143">
        <f>+AG102/AG16</f>
        <v>4.217417270685974E-2</v>
      </c>
      <c r="AH116" s="144">
        <f>+AH102/AH16</f>
        <v>5.3619058585142862E-2</v>
      </c>
      <c r="AI116" s="32"/>
      <c r="AJ116" s="349">
        <f>+AJ102/AJ16</f>
        <v>5.4188326168241222E-2</v>
      </c>
      <c r="AK116" s="83"/>
      <c r="AL116" s="344">
        <f>+AL102/AL16</f>
        <v>6.4231947116788507E-2</v>
      </c>
      <c r="AM116" s="345"/>
      <c r="AN116" s="344">
        <f>+AN102/AN16</f>
        <v>5.7039808948208606E-2</v>
      </c>
      <c r="AO116" s="85"/>
      <c r="AP116" s="347">
        <f>+AP102/AP16</f>
        <v>9.3362856862757734E-2</v>
      </c>
      <c r="AQ116" s="83"/>
      <c r="AR116" s="344">
        <f>+AR102/AR16</f>
        <v>-2.766059971462995E-2</v>
      </c>
      <c r="AS116" s="345"/>
      <c r="AT116" s="344">
        <f>+AT102/AT16</f>
        <v>2.7399180495935677E-2</v>
      </c>
      <c r="AU116" s="85"/>
      <c r="AV116" s="142">
        <f>+AV102/AV16</f>
        <v>6.5242943109261417E-2</v>
      </c>
      <c r="AW116" s="143">
        <f>+AW102/AW16</f>
        <v>1.4339348916621392E-2</v>
      </c>
      <c r="AX116" s="144">
        <f>+AX102/AX16</f>
        <v>4.5709714799769312E-2</v>
      </c>
      <c r="AY116" s="32"/>
      <c r="AZ116" s="349">
        <f>+AZ102/AZ16</f>
        <v>1.747383463581054E-2</v>
      </c>
      <c r="BA116" s="83"/>
      <c r="BB116" s="344">
        <f>+BB102/BB16</f>
        <v>7.1528918932644722E-2</v>
      </c>
      <c r="BC116" s="345"/>
      <c r="BD116" s="344">
        <f>+BD102/BD16</f>
        <v>2.9185368217765923E-2</v>
      </c>
      <c r="BE116" s="85"/>
      <c r="BF116" s="347">
        <f>+BF102/BF16</f>
        <v>-5.3604145176019913E-2</v>
      </c>
      <c r="BG116" s="83"/>
      <c r="BH116" s="344">
        <f>+BH102/BH16</f>
        <v>6.3622487267846847E-2</v>
      </c>
      <c r="BI116" s="345"/>
      <c r="BJ116" s="344">
        <f>+BJ102/BJ16</f>
        <v>5.4749034702889629E-3</v>
      </c>
      <c r="BK116" s="85"/>
      <c r="BL116" s="142">
        <f>+BL102/BL16</f>
        <v>-1.2466933043055238E-2</v>
      </c>
      <c r="BM116" s="143">
        <f>+BM102/BM16</f>
        <v>6.5774692012166625E-2</v>
      </c>
      <c r="BN116" s="144">
        <f>+BN102/BN16</f>
        <v>1.6506074897128954E-2</v>
      </c>
      <c r="BO116" s="32"/>
      <c r="BP116" s="349">
        <f>+BP102/BP16</f>
        <v>3.6842164887960736E-2</v>
      </c>
      <c r="BQ116" s="83"/>
      <c r="BR116" s="344">
        <f>+BR102/BR16</f>
        <v>-0.92939409514566695</v>
      </c>
      <c r="BS116" s="345"/>
      <c r="BT116" s="344">
        <f>+BT102/BT16</f>
        <v>-4.7048873005398464E-2</v>
      </c>
      <c r="BU116" s="85"/>
      <c r="BV116" s="347">
        <f>+BV102/BV16</f>
        <v>5.3425613558400989E-2</v>
      </c>
      <c r="BW116" s="83"/>
      <c r="BX116" s="344">
        <f>+BX102/BX16</f>
        <v>0.25801319999416517</v>
      </c>
      <c r="BY116" s="345"/>
      <c r="BZ116" s="344">
        <f>+BZ102/BZ16</f>
        <v>0.1769735287741625</v>
      </c>
      <c r="CA116" s="85"/>
      <c r="CB116" s="142">
        <f>+CB102/CB16</f>
        <v>4.2288047177840883E-2</v>
      </c>
      <c r="CC116" s="143">
        <f>+CC102/CC16</f>
        <v>0.12369730787430508</v>
      </c>
      <c r="CD116" s="144">
        <f>+CD102/CD16</f>
        <v>7.166202295644003E-2</v>
      </c>
      <c r="CE116" s="32"/>
      <c r="CF116" s="349">
        <f>+CF102/CF16</f>
        <v>6.4729170657934695E-2</v>
      </c>
      <c r="CG116" s="83"/>
      <c r="CH116" s="344">
        <f>+CH102/CH16</f>
        <v>3.3627901420175146E-3</v>
      </c>
      <c r="CI116" s="345"/>
      <c r="CJ116" s="344">
        <f>+CJ102/CJ16</f>
        <v>5.3588292345351521E-2</v>
      </c>
      <c r="CK116" s="85"/>
      <c r="CL116" s="347">
        <f>+CL102/CL16</f>
        <v>-0.11231803329784554</v>
      </c>
      <c r="CM116" s="83"/>
      <c r="CN116" s="344">
        <f>+CN102/CN16</f>
        <v>0.16144593272332311</v>
      </c>
      <c r="CO116" s="345"/>
      <c r="CP116" s="344">
        <f>+CP102/CP16</f>
        <v>2.9223434711191928E-2</v>
      </c>
      <c r="CQ116" s="85"/>
      <c r="CR116" s="142">
        <f>+CR102/CR16</f>
        <v>-1.509753686699132E-3</v>
      </c>
      <c r="CS116" s="143">
        <f>+CS102/CS16</f>
        <v>0.12075379081306296</v>
      </c>
      <c r="CT116" s="144">
        <f>+CT102/CT16</f>
        <v>4.1327240748640331E-2</v>
      </c>
      <c r="CU116" s="32"/>
      <c r="CV116" s="86">
        <f>+CV102/CV16</f>
        <v>6.5221694990241247E-2</v>
      </c>
      <c r="CW116" s="84"/>
      <c r="CX116" s="84">
        <f>+CX102/CX16</f>
        <v>7.2219211264124963E-2</v>
      </c>
      <c r="CY116" s="84"/>
      <c r="CZ116" s="84">
        <f>+CZ102/CZ16</f>
        <v>6.6669427056045324E-2</v>
      </c>
      <c r="DA116" s="85"/>
      <c r="DB116" s="87">
        <f>+DB102/DB16</f>
        <v>-1.6449143373044237E-2</v>
      </c>
      <c r="DC116" s="83"/>
      <c r="DD116" s="83">
        <f>+DD102/DD16</f>
        <v>5.8365453639384259E-2</v>
      </c>
      <c r="DE116" s="83"/>
      <c r="DF116" s="83">
        <f>+DF102/DF16</f>
        <v>2.1658204558340742E-2</v>
      </c>
      <c r="DG116" s="85"/>
      <c r="DH116" s="157"/>
      <c r="DI116" s="162" t="s">
        <v>97</v>
      </c>
      <c r="DJ116" s="179">
        <f>+DJ102/DJ16</f>
        <v>6.6669427056045324E-2</v>
      </c>
      <c r="DK116" s="172">
        <f>+DK102/DK16</f>
        <v>2.1658204558340742E-2</v>
      </c>
      <c r="DL116" s="180">
        <f>+DL102/DL16</f>
        <v>4.468653337655952E-2</v>
      </c>
      <c r="DM116"/>
    </row>
    <row r="117" spans="1:117" s="19" customFormat="1" ht="5.25" customHeight="1">
      <c r="A117" s="26"/>
      <c r="B117" s="50"/>
      <c r="C117" s="34"/>
      <c r="D117" s="87"/>
      <c r="E117" s="83"/>
      <c r="F117" s="345"/>
      <c r="G117" s="345"/>
      <c r="H117" s="345"/>
      <c r="I117" s="85"/>
      <c r="J117" s="250"/>
      <c r="K117" s="83"/>
      <c r="L117" s="345"/>
      <c r="M117" s="345"/>
      <c r="N117" s="345"/>
      <c r="O117" s="85"/>
      <c r="P117" s="142"/>
      <c r="Q117" s="143"/>
      <c r="R117" s="144"/>
      <c r="S117" s="32"/>
      <c r="T117" s="87"/>
      <c r="U117" s="83"/>
      <c r="V117" s="345"/>
      <c r="W117" s="345"/>
      <c r="X117" s="345"/>
      <c r="Y117" s="85"/>
      <c r="Z117" s="250"/>
      <c r="AA117" s="83"/>
      <c r="AB117" s="345"/>
      <c r="AC117" s="345"/>
      <c r="AD117" s="345"/>
      <c r="AE117" s="85"/>
      <c r="AF117" s="142"/>
      <c r="AG117" s="143"/>
      <c r="AH117" s="144"/>
      <c r="AI117" s="32"/>
      <c r="AJ117" s="87"/>
      <c r="AK117" s="83"/>
      <c r="AL117" s="345"/>
      <c r="AM117" s="345"/>
      <c r="AN117" s="345"/>
      <c r="AO117" s="85"/>
      <c r="AP117" s="250"/>
      <c r="AQ117" s="83"/>
      <c r="AR117" s="345"/>
      <c r="AS117" s="345"/>
      <c r="AT117" s="345"/>
      <c r="AU117" s="85"/>
      <c r="AV117" s="142"/>
      <c r="AW117" s="143"/>
      <c r="AX117" s="144"/>
      <c r="AY117" s="32"/>
      <c r="AZ117" s="87"/>
      <c r="BA117" s="83"/>
      <c r="BB117" s="345"/>
      <c r="BC117" s="345"/>
      <c r="BD117" s="345"/>
      <c r="BE117" s="85"/>
      <c r="BF117" s="250"/>
      <c r="BG117" s="83"/>
      <c r="BH117" s="345"/>
      <c r="BI117" s="345"/>
      <c r="BJ117" s="345"/>
      <c r="BK117" s="85"/>
      <c r="BL117" s="142"/>
      <c r="BM117" s="143"/>
      <c r="BN117" s="144"/>
      <c r="BO117" s="32"/>
      <c r="BP117" s="87"/>
      <c r="BQ117" s="83"/>
      <c r="BR117" s="345"/>
      <c r="BS117" s="345"/>
      <c r="BT117" s="345"/>
      <c r="BU117" s="85"/>
      <c r="BV117" s="250"/>
      <c r="BW117" s="83"/>
      <c r="BX117" s="345"/>
      <c r="BY117" s="345"/>
      <c r="BZ117" s="345"/>
      <c r="CA117" s="85"/>
      <c r="CB117" s="142"/>
      <c r="CC117" s="143"/>
      <c r="CD117" s="144"/>
      <c r="CE117" s="32"/>
      <c r="CF117" s="87"/>
      <c r="CG117" s="83"/>
      <c r="CH117" s="345"/>
      <c r="CI117" s="345"/>
      <c r="CJ117" s="345"/>
      <c r="CK117" s="85"/>
      <c r="CL117" s="250"/>
      <c r="CM117" s="83"/>
      <c r="CN117" s="345"/>
      <c r="CO117" s="345"/>
      <c r="CP117" s="345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75">
      <c r="A118" s="26"/>
      <c r="B118" s="50" t="s">
        <v>93</v>
      </c>
      <c r="C118" s="34"/>
      <c r="D118" s="349">
        <f>+D63/D16</f>
        <v>0.83622476698862125</v>
      </c>
      <c r="E118" s="83"/>
      <c r="F118" s="344">
        <f>+F63/F16</f>
        <v>0.52583509889547919</v>
      </c>
      <c r="G118" s="345"/>
      <c r="H118" s="344">
        <f>+H63/H16</f>
        <v>0.75621780006105155</v>
      </c>
      <c r="I118" s="85"/>
      <c r="J118" s="347">
        <f>+J63/J16</f>
        <v>0.92074256133113908</v>
      </c>
      <c r="K118" s="83"/>
      <c r="L118" s="344">
        <f>+L63/L16</f>
        <v>1.0751186786671998</v>
      </c>
      <c r="M118" s="345"/>
      <c r="N118" s="344">
        <f>+N63/N16</f>
        <v>1.0090262988249774</v>
      </c>
      <c r="O118" s="85"/>
      <c r="P118" s="142">
        <f>+P63/P16</f>
        <v>0.86629385248145752</v>
      </c>
      <c r="Q118" s="143">
        <f>+Q63/Q16</f>
        <v>0.89929978906691777</v>
      </c>
      <c r="R118" s="144">
        <f>+R63/R16</f>
        <v>0.87987257623702908</v>
      </c>
      <c r="S118" s="32"/>
      <c r="T118" s="349">
        <f>+T63/T16</f>
        <v>0.85229072204676193</v>
      </c>
      <c r="U118" s="83"/>
      <c r="V118" s="344">
        <f>+V63/V16</f>
        <v>0.91552262904367387</v>
      </c>
      <c r="W118" s="345"/>
      <c r="X118" s="344">
        <f>+X63/X16</f>
        <v>0.86507982396807326</v>
      </c>
      <c r="Y118" s="85"/>
      <c r="Z118" s="347">
        <f>+Z63/Z16</f>
        <v>0.8916592202952961</v>
      </c>
      <c r="AA118" s="83"/>
      <c r="AB118" s="344">
        <f>+AB63/AB16</f>
        <v>0.87121310816090103</v>
      </c>
      <c r="AC118" s="345"/>
      <c r="AD118" s="344">
        <f>+AD63/AD16</f>
        <v>0.88313960772116606</v>
      </c>
      <c r="AE118" s="85"/>
      <c r="AF118" s="142">
        <f>+AF63/AF16</f>
        <v>0.8674533073074332</v>
      </c>
      <c r="AG118" s="143">
        <f>+AG63/AG16</f>
        <v>0.88723888474632617</v>
      </c>
      <c r="AH118" s="144">
        <f>+AH63/AH16</f>
        <v>0.87341262098856465</v>
      </c>
      <c r="AI118" s="32"/>
      <c r="AJ118" s="349">
        <f>+AJ63/AJ16</f>
        <v>0.85687077977360593</v>
      </c>
      <c r="AK118" s="83"/>
      <c r="AL118" s="344">
        <f>+AL63/AL16</f>
        <v>0.8403902862878786</v>
      </c>
      <c r="AM118" s="345"/>
      <c r="AN118" s="344">
        <f>+AN63/AN16</f>
        <v>0.85219180556493535</v>
      </c>
      <c r="AO118" s="85"/>
      <c r="AP118" s="347">
        <f>+AP63/AP16</f>
        <v>0.83545349462565976</v>
      </c>
      <c r="AQ118" s="83"/>
      <c r="AR118" s="344">
        <f>+AR63/AR16</f>
        <v>0.94224381936566026</v>
      </c>
      <c r="AS118" s="345"/>
      <c r="AT118" s="344">
        <f>+AT63/AT16</f>
        <v>0.89365942114167196</v>
      </c>
      <c r="AU118" s="85"/>
      <c r="AV118" s="142">
        <f>+AV63/AV16</f>
        <v>0.85082706006517073</v>
      </c>
      <c r="AW118" s="143">
        <f>+AW63/AW16</f>
        <v>0.89569115209628747</v>
      </c>
      <c r="AX118" s="144">
        <f>+AX63/AX16</f>
        <v>0.86804275114634355</v>
      </c>
      <c r="AY118" s="32"/>
      <c r="AZ118" s="349">
        <f>+AZ63/AZ16</f>
        <v>0.90625254066835559</v>
      </c>
      <c r="BA118" s="83"/>
      <c r="BB118" s="344">
        <f>+BB63/BB16</f>
        <v>0.85314538375682181</v>
      </c>
      <c r="BC118" s="345"/>
      <c r="BD118" s="344">
        <f>+BD63/BD16</f>
        <v>0.89474638431502973</v>
      </c>
      <c r="BE118" s="85"/>
      <c r="BF118" s="347">
        <f>+BF63/BF16</f>
        <v>0.94503860868580802</v>
      </c>
      <c r="BG118" s="83"/>
      <c r="BH118" s="344">
        <f>+BH63/BH16</f>
        <v>0.82761992557869979</v>
      </c>
      <c r="BI118" s="345"/>
      <c r="BJ118" s="344">
        <f>+BJ63/BJ16</f>
        <v>0.8858627717053158</v>
      </c>
      <c r="BK118" s="85"/>
      <c r="BL118" s="142">
        <f>+BL63/BL16</f>
        <v>0.92259071818495875</v>
      </c>
      <c r="BM118" s="143">
        <f>+BM63/BM16</f>
        <v>0.8345681943453146</v>
      </c>
      <c r="BN118" s="144">
        <f>+BN63/BN16</f>
        <v>0.88999582665093069</v>
      </c>
      <c r="BO118" s="32"/>
      <c r="BP118" s="349">
        <f>+BP63/BP16</f>
        <v>0.90310269214919059</v>
      </c>
      <c r="BQ118" s="83"/>
      <c r="BR118" s="344">
        <f>+BR63/BR16</f>
        <v>1.8753688456770685</v>
      </c>
      <c r="BS118" s="345"/>
      <c r="BT118" s="344">
        <f>+BT63/BT16</f>
        <v>0.98751726040933763</v>
      </c>
      <c r="BU118" s="85"/>
      <c r="BV118" s="347">
        <f>+BV63/BV16</f>
        <v>0.8438418104379255</v>
      </c>
      <c r="BW118" s="83"/>
      <c r="BX118" s="344">
        <f>+BX63/BX16</f>
        <v>0.65369970594673976</v>
      </c>
      <c r="BY118" s="345"/>
      <c r="BZ118" s="344">
        <f>+BZ63/BZ16</f>
        <v>0.72901734325550771</v>
      </c>
      <c r="CA118" s="85"/>
      <c r="CB118" s="142">
        <f>+CB63/CB16</f>
        <v>0.88364185546753471</v>
      </c>
      <c r="CC118" s="143">
        <f>+CC63/CC16</f>
        <v>0.79189119344207093</v>
      </c>
      <c r="CD118" s="144">
        <f>+CD63/CD16</f>
        <v>0.85053650970036132</v>
      </c>
      <c r="CE118" s="32"/>
      <c r="CF118" s="349">
        <f>+CF63/CF16</f>
        <v>0.85235384852822182</v>
      </c>
      <c r="CG118" s="83"/>
      <c r="CH118" s="344">
        <f>+CH63/CH16</f>
        <v>0.91238726492861533</v>
      </c>
      <c r="CI118" s="345"/>
      <c r="CJ118" s="344">
        <f>+CJ63/CJ16</f>
        <v>0.86325273129077984</v>
      </c>
      <c r="CK118" s="85"/>
      <c r="CL118" s="347">
        <f>+CL63/CL16</f>
        <v>0.99412348326893363</v>
      </c>
      <c r="CM118" s="83"/>
      <c r="CN118" s="344">
        <f>+CN63/CN16</f>
        <v>0.71780357106009118</v>
      </c>
      <c r="CO118" s="345"/>
      <c r="CP118" s="344">
        <f>+CP63/CP16</f>
        <v>0.85126053975377547</v>
      </c>
      <c r="CQ118" s="85"/>
      <c r="CR118" s="142">
        <f>+CR63/CR16</f>
        <v>0.90539432530582631</v>
      </c>
      <c r="CS118" s="143">
        <f>+CS63/CS16</f>
        <v>0.76789131068260152</v>
      </c>
      <c r="CT118" s="144">
        <f>+CT63/CT16</f>
        <v>0.85721793800773893</v>
      </c>
      <c r="CU118" s="32"/>
      <c r="CV118" s="86">
        <f>+CV63/CV16</f>
        <v>0.86475691380001085</v>
      </c>
      <c r="CW118" s="84"/>
      <c r="CX118" s="84">
        <f>+CX63/CX16</f>
        <v>0.8483414963619047</v>
      </c>
      <c r="CY118" s="84"/>
      <c r="CZ118" s="84">
        <f>+CZ63/CZ16</f>
        <v>0.86136069073049093</v>
      </c>
      <c r="DA118" s="85"/>
      <c r="DB118" s="87">
        <f>+DB63/DB16</f>
        <v>0.91634651172421222</v>
      </c>
      <c r="DC118" s="83"/>
      <c r="DD118" s="83">
        <f>+DD63/DD16</f>
        <v>0.85113288088736616</v>
      </c>
      <c r="DE118" s="83"/>
      <c r="DF118" s="83">
        <f>+DF63/DF16</f>
        <v>0.88312948430701255</v>
      </c>
      <c r="DG118" s="85"/>
      <c r="DH118" s="157"/>
      <c r="DI118" s="162" t="s">
        <v>93</v>
      </c>
      <c r="DJ118" s="179">
        <f>+DJ63/DJ16</f>
        <v>0.86136069073049093</v>
      </c>
      <c r="DK118" s="172">
        <f>+DK63/DK16</f>
        <v>0.88312948430701255</v>
      </c>
      <c r="DL118" s="180">
        <f>+DL63/DL16</f>
        <v>0.87199228543440621</v>
      </c>
      <c r="DM118"/>
    </row>
    <row r="119" spans="1:117" s="19" customFormat="1" ht="4.5" customHeight="1">
      <c r="A119" s="26"/>
      <c r="B119" s="50"/>
      <c r="C119" s="34"/>
      <c r="D119" s="87"/>
      <c r="E119" s="83"/>
      <c r="F119" s="345"/>
      <c r="G119" s="345"/>
      <c r="H119" s="345"/>
      <c r="I119" s="85"/>
      <c r="J119" s="250"/>
      <c r="K119" s="83"/>
      <c r="L119" s="345"/>
      <c r="M119" s="345"/>
      <c r="N119" s="345"/>
      <c r="O119" s="85"/>
      <c r="P119" s="142"/>
      <c r="Q119" s="143"/>
      <c r="R119" s="144"/>
      <c r="S119" s="32"/>
      <c r="T119" s="87"/>
      <c r="U119" s="83"/>
      <c r="V119" s="345"/>
      <c r="W119" s="345"/>
      <c r="X119" s="345"/>
      <c r="Y119" s="85"/>
      <c r="Z119" s="250"/>
      <c r="AA119" s="83"/>
      <c r="AB119" s="345"/>
      <c r="AC119" s="345"/>
      <c r="AD119" s="345"/>
      <c r="AE119" s="85"/>
      <c r="AF119" s="142"/>
      <c r="AG119" s="143"/>
      <c r="AH119" s="144"/>
      <c r="AI119" s="32"/>
      <c r="AJ119" s="87"/>
      <c r="AK119" s="83"/>
      <c r="AL119" s="345"/>
      <c r="AM119" s="345"/>
      <c r="AN119" s="345"/>
      <c r="AO119" s="85"/>
      <c r="AP119" s="250"/>
      <c r="AQ119" s="83"/>
      <c r="AR119" s="345"/>
      <c r="AS119" s="345"/>
      <c r="AT119" s="345"/>
      <c r="AU119" s="85"/>
      <c r="AV119" s="142"/>
      <c r="AW119" s="143"/>
      <c r="AX119" s="144"/>
      <c r="AY119" s="32"/>
      <c r="AZ119" s="87"/>
      <c r="BA119" s="83"/>
      <c r="BB119" s="345"/>
      <c r="BC119" s="345"/>
      <c r="BD119" s="345"/>
      <c r="BE119" s="85"/>
      <c r="BF119" s="250"/>
      <c r="BG119" s="83"/>
      <c r="BH119" s="345"/>
      <c r="BI119" s="345"/>
      <c r="BJ119" s="345"/>
      <c r="BK119" s="85"/>
      <c r="BL119" s="142"/>
      <c r="BM119" s="143"/>
      <c r="BN119" s="144"/>
      <c r="BO119" s="32"/>
      <c r="BP119" s="87"/>
      <c r="BQ119" s="83"/>
      <c r="BR119" s="345"/>
      <c r="BS119" s="345"/>
      <c r="BT119" s="345"/>
      <c r="BU119" s="85"/>
      <c r="BV119" s="250"/>
      <c r="BW119" s="83"/>
      <c r="BX119" s="345"/>
      <c r="BY119" s="345"/>
      <c r="BZ119" s="345"/>
      <c r="CA119" s="85"/>
      <c r="CB119" s="142"/>
      <c r="CC119" s="143"/>
      <c r="CD119" s="144"/>
      <c r="CE119" s="32"/>
      <c r="CF119" s="87"/>
      <c r="CG119" s="83"/>
      <c r="CH119" s="345"/>
      <c r="CI119" s="345"/>
      <c r="CJ119" s="345"/>
      <c r="CK119" s="85"/>
      <c r="CL119" s="250"/>
      <c r="CM119" s="83"/>
      <c r="CN119" s="345"/>
      <c r="CO119" s="345"/>
      <c r="CP119" s="345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75">
      <c r="A120" s="26"/>
      <c r="B120" s="50" t="s">
        <v>94</v>
      </c>
      <c r="C120" s="34"/>
      <c r="D120" s="349">
        <f>+D95/D16</f>
        <v>4.4363138553762643E-2</v>
      </c>
      <c r="E120" s="83"/>
      <c r="F120" s="344">
        <f>+F95/F16</f>
        <v>9.8090914252080816E-2</v>
      </c>
      <c r="G120" s="345"/>
      <c r="H120" s="344">
        <f>+H95/H16</f>
        <v>5.8212170320172146E-2</v>
      </c>
      <c r="I120" s="85"/>
      <c r="J120" s="347">
        <f>+J95/J16</f>
        <v>6.0280841872940263E-2</v>
      </c>
      <c r="K120" s="83"/>
      <c r="L120" s="344">
        <f>+L95/L16</f>
        <v>6.0083183056093913E-2</v>
      </c>
      <c r="M120" s="345"/>
      <c r="N120" s="344">
        <f>+N95/N16</f>
        <v>6.0167805870993026E-2</v>
      </c>
      <c r="O120" s="85"/>
      <c r="P120" s="142">
        <f>+P95/P16</f>
        <v>5.0026215609633877E-2</v>
      </c>
      <c r="Q120" s="143">
        <f>+Q95/Q16</f>
        <v>7.2248988372687617E-2</v>
      </c>
      <c r="R120" s="144">
        <f>+R95/R16</f>
        <v>5.916871916050348E-2</v>
      </c>
      <c r="S120" s="32"/>
      <c r="T120" s="349">
        <f>+T95/T16</f>
        <v>3.322391649026931E-2</v>
      </c>
      <c r="U120" s="83"/>
      <c r="V120" s="344">
        <f>+V95/V16</f>
        <v>3.4484313711368265E-2</v>
      </c>
      <c r="W120" s="345"/>
      <c r="X120" s="344">
        <f>+X95/X16</f>
        <v>3.347884077276421E-2</v>
      </c>
      <c r="Y120" s="85"/>
      <c r="Z120" s="347">
        <f>+Z95/Z16</f>
        <v>8.1809819490300403E-2</v>
      </c>
      <c r="AA120" s="83"/>
      <c r="AB120" s="344">
        <f>+AB95/AB16</f>
        <v>6.0409400120210406E-2</v>
      </c>
      <c r="AC120" s="345"/>
      <c r="AD120" s="344">
        <f>+AD95/AD16</f>
        <v>7.2892560269640735E-2</v>
      </c>
      <c r="AE120" s="85"/>
      <c r="AF120" s="142">
        <f>+AF95/AF16</f>
        <v>5.19365402752546E-2</v>
      </c>
      <c r="AG120" s="143">
        <f>+AG95/AG16</f>
        <v>5.103286806866484E-2</v>
      </c>
      <c r="AH120" s="144">
        <f>+AH95/AH16</f>
        <v>5.1664358876424038E-2</v>
      </c>
      <c r="AI120" s="32"/>
      <c r="AJ120" s="349">
        <f>+AJ95/AJ16</f>
        <v>5.9505143721158719E-2</v>
      </c>
      <c r="AK120" s="83"/>
      <c r="AL120" s="344">
        <f>+AL95/AL16</f>
        <v>6.447297001294422E-2</v>
      </c>
      <c r="AM120" s="345"/>
      <c r="AN120" s="344">
        <f>+AN95/AN16</f>
        <v>6.091555847072614E-2</v>
      </c>
      <c r="AO120" s="85"/>
      <c r="AP120" s="347">
        <f>+AP95/AP16</f>
        <v>5.8545863134948188E-2</v>
      </c>
      <c r="AQ120" s="83"/>
      <c r="AR120" s="344">
        <f>+AR95/AR16</f>
        <v>6.8540275155674055E-2</v>
      </c>
      <c r="AS120" s="345"/>
      <c r="AT120" s="344">
        <f>+AT95/AT16</f>
        <v>6.3993304305910548E-2</v>
      </c>
      <c r="AU120" s="85"/>
      <c r="AV120" s="142">
        <f>+AV95/AV16</f>
        <v>5.9234445406934899E-2</v>
      </c>
      <c r="AW120" s="143">
        <f>+AW95/AW16</f>
        <v>6.668129297537094E-2</v>
      </c>
      <c r="AX120" s="144">
        <f>+AX95/AX16</f>
        <v>6.2092023070110573E-2</v>
      </c>
      <c r="AY120" s="32"/>
      <c r="AZ120" s="349">
        <f>+AZ95/AZ16</f>
        <v>4.5496347978672851E-2</v>
      </c>
      <c r="BA120" s="83"/>
      <c r="BB120" s="344">
        <f>+BB95/BB16</f>
        <v>4.4525170156084516E-2</v>
      </c>
      <c r="BC120" s="345"/>
      <c r="BD120" s="344">
        <f>+BD95/BD16</f>
        <v>4.528593332792815E-2</v>
      </c>
      <c r="BE120" s="85"/>
      <c r="BF120" s="347">
        <f>+BF95/BF16</f>
        <v>7.9474312902026611E-2</v>
      </c>
      <c r="BG120" s="83"/>
      <c r="BH120" s="344">
        <f>+BH95/BH16</f>
        <v>8.017258575029039E-2</v>
      </c>
      <c r="BI120" s="345"/>
      <c r="BJ120" s="344">
        <f>+BJ95/BJ16</f>
        <v>7.9826223510656658E-2</v>
      </c>
      <c r="BK120" s="85"/>
      <c r="BL120" s="142">
        <f>+BL95/BL16</f>
        <v>5.9809168301704296E-2</v>
      </c>
      <c r="BM120" s="143">
        <f>+BM95/BM16</f>
        <v>7.0469025381056469E-2</v>
      </c>
      <c r="BN120" s="144">
        <f>+BN95/BN16</f>
        <v>6.3756531659550184E-2</v>
      </c>
      <c r="BO120" s="32"/>
      <c r="BP120" s="349">
        <f>+BP95/BP16</f>
        <v>3.5623835643064795E-2</v>
      </c>
      <c r="BQ120" s="83"/>
      <c r="BR120" s="344">
        <f>+BR95/BR16</f>
        <v>3.4016473571063272E-2</v>
      </c>
      <c r="BS120" s="345"/>
      <c r="BT120" s="344">
        <f>+BT95/BT16</f>
        <v>3.5484280465860073E-2</v>
      </c>
      <c r="BU120" s="85"/>
      <c r="BV120" s="347">
        <f>+BV95/BV16</f>
        <v>8.3990400906396118E-2</v>
      </c>
      <c r="BW120" s="83"/>
      <c r="BX120" s="344">
        <f>+BX95/BX16</f>
        <v>7.1967480045685359E-2</v>
      </c>
      <c r="BY120" s="345"/>
      <c r="BZ120" s="344">
        <f>+BZ95/BZ16</f>
        <v>7.6729907574307782E-2</v>
      </c>
      <c r="CA120" s="85"/>
      <c r="CB120" s="142">
        <f>+CB95/CB16</f>
        <v>5.1507059116322938E-2</v>
      </c>
      <c r="CC120" s="143">
        <f>+CC95/CC16</f>
        <v>6.7674577928316132E-2</v>
      </c>
      <c r="CD120" s="144">
        <f>+CD95/CD16</f>
        <v>5.7340600680521915E-2</v>
      </c>
      <c r="CE120" s="32"/>
      <c r="CF120" s="349">
        <f>+CF95/CF16</f>
        <v>4.4938626076352371E-2</v>
      </c>
      <c r="CG120" s="83"/>
      <c r="CH120" s="344">
        <f>+CH95/CH16</f>
        <v>4.5508089348588354E-2</v>
      </c>
      <c r="CI120" s="345"/>
      <c r="CJ120" s="344">
        <f>+CJ95/CJ16</f>
        <v>4.5042010388187753E-2</v>
      </c>
      <c r="CK120" s="85"/>
      <c r="CL120" s="347">
        <f>+CL95/CL16</f>
        <v>9.0715139942606132E-2</v>
      </c>
      <c r="CM120" s="83"/>
      <c r="CN120" s="344">
        <f>+CN95/CN16</f>
        <v>9.2166430210727929E-2</v>
      </c>
      <c r="CO120" s="345"/>
      <c r="CP120" s="344">
        <f>+CP95/CP16</f>
        <v>9.1465486155231146E-2</v>
      </c>
      <c r="CQ120" s="85"/>
      <c r="CR120" s="142">
        <f>+CR95/CR16</f>
        <v>6.2065058863764205E-2</v>
      </c>
      <c r="CS120" s="143">
        <f>+CS95/CS16</f>
        <v>8.0156118442773483E-2</v>
      </c>
      <c r="CT120" s="144">
        <f>+CT95/CT16</f>
        <v>6.8403551843713148E-2</v>
      </c>
      <c r="CU120" s="32"/>
      <c r="CV120" s="86">
        <f>+CV95/CV16</f>
        <v>4.1454786790254064E-2</v>
      </c>
      <c r="CW120" s="84"/>
      <c r="CX120" s="84">
        <f>+CX95/CX16</f>
        <v>5.5799186390455453E-2</v>
      </c>
      <c r="CY120" s="84"/>
      <c r="CZ120" s="84">
        <f>+CZ95/CZ16</f>
        <v>4.44225322663774E-2</v>
      </c>
      <c r="DA120" s="85"/>
      <c r="DB120" s="87">
        <f>+DB95/DB16</f>
        <v>7.8364005347227192E-2</v>
      </c>
      <c r="DC120" s="83"/>
      <c r="DD120" s="83">
        <f>+DD95/DD16</f>
        <v>7.1846039145734841E-2</v>
      </c>
      <c r="DE120" s="83"/>
      <c r="DF120" s="83">
        <f>+DF95/DF16</f>
        <v>7.5044032831649565E-2</v>
      </c>
      <c r="DG120" s="85"/>
      <c r="DH120" s="157"/>
      <c r="DI120" s="162" t="s">
        <v>94</v>
      </c>
      <c r="DJ120" s="179">
        <f>+DJ95/DJ16</f>
        <v>4.44225322663774E-2</v>
      </c>
      <c r="DK120" s="172">
        <f>+DK95/DK16</f>
        <v>7.5044032831649565E-2</v>
      </c>
      <c r="DL120" s="180">
        <f>+DL95/DL16</f>
        <v>5.9377673537357553E-2</v>
      </c>
      <c r="DM120"/>
    </row>
    <row r="121" spans="1:117" s="19" customFormat="1" ht="5.25" customHeight="1">
      <c r="A121" s="26"/>
      <c r="B121" s="26"/>
      <c r="C121" s="34"/>
      <c r="D121" s="38"/>
      <c r="E121" s="36"/>
      <c r="F121" s="77"/>
      <c r="G121" s="77"/>
      <c r="H121" s="77"/>
      <c r="I121" s="37"/>
      <c r="J121" s="244"/>
      <c r="K121" s="36"/>
      <c r="L121" s="77"/>
      <c r="M121" s="77"/>
      <c r="N121" s="77"/>
      <c r="O121" s="37"/>
      <c r="P121" s="116"/>
      <c r="Q121" s="117"/>
      <c r="R121" s="118"/>
      <c r="S121" s="32"/>
      <c r="T121" s="38"/>
      <c r="U121" s="36"/>
      <c r="V121" s="77"/>
      <c r="W121" s="77"/>
      <c r="X121" s="77"/>
      <c r="Y121" s="37"/>
      <c r="Z121" s="244"/>
      <c r="AA121" s="36"/>
      <c r="AB121" s="77"/>
      <c r="AC121" s="77"/>
      <c r="AD121" s="77"/>
      <c r="AE121" s="37"/>
      <c r="AF121" s="116"/>
      <c r="AG121" s="117"/>
      <c r="AH121" s="118"/>
      <c r="AI121" s="32"/>
      <c r="AJ121" s="38"/>
      <c r="AK121" s="36"/>
      <c r="AL121" s="77"/>
      <c r="AM121" s="77"/>
      <c r="AN121" s="77"/>
      <c r="AO121" s="37"/>
      <c r="AP121" s="244"/>
      <c r="AQ121" s="36"/>
      <c r="AR121" s="77"/>
      <c r="AS121" s="77"/>
      <c r="AT121" s="77"/>
      <c r="AU121" s="37"/>
      <c r="AV121" s="116"/>
      <c r="AW121" s="117"/>
      <c r="AX121" s="118"/>
      <c r="AY121" s="32"/>
      <c r="AZ121" s="38"/>
      <c r="BA121" s="36"/>
      <c r="BB121" s="77"/>
      <c r="BC121" s="77"/>
      <c r="BD121" s="77"/>
      <c r="BE121" s="37"/>
      <c r="BF121" s="244"/>
      <c r="BG121" s="36"/>
      <c r="BH121" s="77"/>
      <c r="BI121" s="77"/>
      <c r="BJ121" s="77"/>
      <c r="BK121" s="37"/>
      <c r="BL121" s="116"/>
      <c r="BM121" s="117"/>
      <c r="BN121" s="118"/>
      <c r="BO121" s="32"/>
      <c r="BP121" s="38"/>
      <c r="BQ121" s="36"/>
      <c r="BR121" s="77"/>
      <c r="BS121" s="77"/>
      <c r="BT121" s="77"/>
      <c r="BU121" s="37"/>
      <c r="BV121" s="244"/>
      <c r="BW121" s="36"/>
      <c r="BX121" s="77"/>
      <c r="BY121" s="77"/>
      <c r="BZ121" s="77"/>
      <c r="CA121" s="37"/>
      <c r="CB121" s="116"/>
      <c r="CC121" s="117"/>
      <c r="CD121" s="118"/>
      <c r="CE121" s="32"/>
      <c r="CF121" s="38"/>
      <c r="CG121" s="36"/>
      <c r="CH121" s="77"/>
      <c r="CI121" s="77"/>
      <c r="CJ121" s="77"/>
      <c r="CK121" s="37"/>
      <c r="CL121" s="244"/>
      <c r="CM121" s="36"/>
      <c r="CN121" s="77"/>
      <c r="CO121" s="77"/>
      <c r="CP121" s="77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75">
      <c r="A122" s="26"/>
      <c r="B122" s="50" t="s">
        <v>99</v>
      </c>
      <c r="C122" s="34"/>
      <c r="D122" s="349">
        <f>+D73/D16</f>
        <v>3.1730073579924481E-2</v>
      </c>
      <c r="E122" s="36"/>
      <c r="F122" s="344">
        <f>+F73/F16</f>
        <v>1.3906857697915036E-3</v>
      </c>
      <c r="G122" s="77"/>
      <c r="H122" s="344">
        <f>+H73/H16</f>
        <v>2.3909702457263225E-2</v>
      </c>
      <c r="I122" s="37"/>
      <c r="J122" s="347">
        <f>+J73/J16</f>
        <v>1.0159853934808128E-2</v>
      </c>
      <c r="K122" s="36"/>
      <c r="L122" s="344">
        <f>+L73/L16</f>
        <v>6.4102067187897724E-3</v>
      </c>
      <c r="M122" s="77"/>
      <c r="N122" s="344">
        <f>+N73/N16</f>
        <v>8.0155269739684443E-3</v>
      </c>
      <c r="O122" s="37"/>
      <c r="P122" s="142">
        <f>+P73/P16</f>
        <v>2.4055988097052682E-2</v>
      </c>
      <c r="Q122" s="143">
        <f>+Q73/Q16</f>
        <v>4.8035200598785348E-3</v>
      </c>
      <c r="R122" s="144">
        <f>+R73/R16</f>
        <v>1.6135475239831658E-2</v>
      </c>
      <c r="S122" s="32"/>
      <c r="T122" s="349">
        <f>+T73/T16</f>
        <v>2.189807840267079E-2</v>
      </c>
      <c r="U122" s="36"/>
      <c r="V122" s="344">
        <f>+V73/V16</f>
        <v>2.6826878425179772E-2</v>
      </c>
      <c r="W122" s="77"/>
      <c r="X122" s="344">
        <f>+X73/X16</f>
        <v>2.2894963184916999E-2</v>
      </c>
      <c r="Y122" s="37"/>
      <c r="Z122" s="347">
        <f>+Z73/Z16</f>
        <v>2.2116573006441105E-2</v>
      </c>
      <c r="AA122" s="36"/>
      <c r="AB122" s="344">
        <f>+AB73/AB16</f>
        <v>1.5131231984439643E-2</v>
      </c>
      <c r="AC122" s="77"/>
      <c r="AD122" s="344">
        <f>+AD73/AD16</f>
        <v>1.9205877867216229E-2</v>
      </c>
      <c r="AE122" s="37"/>
      <c r="AF122" s="142">
        <f>+AF73/AF16</f>
        <v>2.1982230534605039E-2</v>
      </c>
      <c r="AG122" s="143">
        <f>+AG73/AG16</f>
        <v>1.936128938851996E-2</v>
      </c>
      <c r="AH122" s="144">
        <f>+AH73/AH16</f>
        <v>2.1192816605315207E-2</v>
      </c>
      <c r="AI122" s="32"/>
      <c r="AJ122" s="349">
        <f>+AJ73/AJ16</f>
        <v>2.9435750336994089E-2</v>
      </c>
      <c r="AK122" s="36"/>
      <c r="AL122" s="344">
        <f>+AL73/AL16</f>
        <v>3.0904796582388688E-2</v>
      </c>
      <c r="AM122" s="77"/>
      <c r="AN122" s="344">
        <f>+AN73/AN16</f>
        <v>2.9852827016129835E-2</v>
      </c>
      <c r="AO122" s="37"/>
      <c r="AP122" s="347">
        <f>+AP73/AP16</f>
        <v>1.2637785376634299E-2</v>
      </c>
      <c r="AQ122" s="36"/>
      <c r="AR122" s="344">
        <f>+AR73/AR16</f>
        <v>1.6876505193295643E-2</v>
      </c>
      <c r="AS122" s="77"/>
      <c r="AT122" s="344">
        <f>+AT73/AT16</f>
        <v>1.4948094056481783E-2</v>
      </c>
      <c r="AU122" s="37"/>
      <c r="AV122" s="142">
        <f>+AV73/AV16</f>
        <v>2.4695551418632829E-2</v>
      </c>
      <c r="AW122" s="143">
        <f>+AW73/AW16</f>
        <v>2.3288206011720321E-2</v>
      </c>
      <c r="AX122" s="144">
        <f>+AX73/AX16</f>
        <v>2.4155510983776621E-2</v>
      </c>
      <c r="AY122" s="32"/>
      <c r="AZ122" s="349">
        <f>+AZ73/AZ16</f>
        <v>3.0593058281431124E-2</v>
      </c>
      <c r="BA122" s="36"/>
      <c r="BB122" s="344">
        <f>+BB73/BB16</f>
        <v>3.0593058281431149E-2</v>
      </c>
      <c r="BC122" s="77"/>
      <c r="BD122" s="344">
        <f>+BD73/BD16</f>
        <v>3.0593058281431128E-2</v>
      </c>
      <c r="BE122" s="37"/>
      <c r="BF122" s="347">
        <f>+BF73/BF16</f>
        <v>2.8040825655104105E-2</v>
      </c>
      <c r="BG122" s="36"/>
      <c r="BH122" s="344">
        <f>+BH73/BH16</f>
        <v>2.8040825655104219E-2</v>
      </c>
      <c r="BI122" s="77"/>
      <c r="BJ122" s="344">
        <f>+BJ73/BJ16</f>
        <v>2.8040825655104157E-2</v>
      </c>
      <c r="BK122" s="37"/>
      <c r="BL122" s="142">
        <f>+BL73/BL16</f>
        <v>2.9517960138102071E-2</v>
      </c>
      <c r="BM122" s="143">
        <f>+BM73/BM16</f>
        <v>2.8735567278110326E-2</v>
      </c>
      <c r="BN122" s="144">
        <f>+BN73/BN16</f>
        <v>2.922823872026489E-2</v>
      </c>
      <c r="BO122" s="32"/>
      <c r="BP122" s="349">
        <f>+BP73/BP16</f>
        <v>2.443130731978381E-2</v>
      </c>
      <c r="BQ122" s="36"/>
      <c r="BR122" s="344">
        <f>+BR73/BR16</f>
        <v>2.0008775897535098E-2</v>
      </c>
      <c r="BS122" s="77"/>
      <c r="BT122" s="344">
        <f>+BT73/BT16</f>
        <v>2.4047332130200754E-2</v>
      </c>
      <c r="BU122" s="37"/>
      <c r="BV122" s="347">
        <f>+BV73/BV16</f>
        <v>1.8742175097277304E-2</v>
      </c>
      <c r="BW122" s="36"/>
      <c r="BX122" s="344">
        <f>+BX73/BX16</f>
        <v>1.6319614013409655E-2</v>
      </c>
      <c r="BY122" s="77"/>
      <c r="BZ122" s="344">
        <f>+BZ73/BZ16</f>
        <v>1.7279220396021963E-2</v>
      </c>
      <c r="CA122" s="37"/>
      <c r="CB122" s="142">
        <f>+CB73/CB16</f>
        <v>2.2563038238301365E-2</v>
      </c>
      <c r="CC122" s="143">
        <f>+CC73/CC16</f>
        <v>1.6736920755307801E-2</v>
      </c>
      <c r="CD122" s="144">
        <f>+CD73/CD16</f>
        <v>2.0460866662676692E-2</v>
      </c>
      <c r="CE122" s="32"/>
      <c r="CF122" s="349">
        <f>+CF73/CF16</f>
        <v>3.7978354737489388E-2</v>
      </c>
      <c r="CG122" s="36"/>
      <c r="CH122" s="344">
        <f>+CH73/CH16</f>
        <v>3.8741855580778868E-2</v>
      </c>
      <c r="CI122" s="77"/>
      <c r="CJ122" s="344">
        <f>+CJ73/CJ16</f>
        <v>3.81169659756809E-2</v>
      </c>
      <c r="CK122" s="37"/>
      <c r="CL122" s="347">
        <f>+CL73/CL16</f>
        <v>2.7479410086305757E-2</v>
      </c>
      <c r="CM122" s="36"/>
      <c r="CN122" s="344">
        <f>+CN73/CN16</f>
        <v>2.8584066005857785E-2</v>
      </c>
      <c r="CO122" s="77"/>
      <c r="CP122" s="344">
        <f>+CP73/CP16</f>
        <v>2.8050539379801512E-2</v>
      </c>
      <c r="CQ122" s="37"/>
      <c r="CR122" s="142">
        <f>+CR73/CR16</f>
        <v>3.4050369517107451E-2</v>
      </c>
      <c r="CS122" s="143">
        <f>+CS73/CS16</f>
        <v>3.1198780061562102E-2</v>
      </c>
      <c r="CT122" s="144">
        <f>+CT73/CT16</f>
        <v>3.3051269399906887E-2</v>
      </c>
      <c r="CU122" s="32"/>
      <c r="CV122" s="86">
        <f>+CV73/CV16</f>
        <v>2.8537149849172942E-2</v>
      </c>
      <c r="CW122" s="84"/>
      <c r="CX122" s="84">
        <f>+CX73/CX16</f>
        <v>2.3608265317911974E-2</v>
      </c>
      <c r="CY122" s="84"/>
      <c r="CZ122" s="84">
        <f>+CZ73/CZ16</f>
        <v>2.7517401712082657E-2</v>
      </c>
      <c r="DA122" s="74"/>
      <c r="DB122" s="87">
        <f>+DB73/DB16</f>
        <v>2.1462673154990349E-2</v>
      </c>
      <c r="DC122" s="83"/>
      <c r="DD122" s="83">
        <f>+DD73/DD16</f>
        <v>1.8479776587220303E-2</v>
      </c>
      <c r="DE122" s="83"/>
      <c r="DF122" s="83">
        <f>+DF73/DF16</f>
        <v>1.9943313539480232E-2</v>
      </c>
      <c r="DG122" s="74"/>
      <c r="DH122" s="155"/>
      <c r="DI122" s="162" t="s">
        <v>99</v>
      </c>
      <c r="DJ122" s="179">
        <f>+DJ73/DJ16</f>
        <v>2.751740171208265E-2</v>
      </c>
      <c r="DK122" s="172">
        <f>+DK73/DK16</f>
        <v>1.9943313539480232E-2</v>
      </c>
      <c r="DL122" s="180">
        <f>+DL73/DL16</f>
        <v>2.3818315889077936E-2</v>
      </c>
      <c r="DM122"/>
    </row>
    <row r="123" spans="1:117" s="19" customFormat="1" ht="16.5" thickBot="1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93"/>
      <c r="U123" s="94"/>
      <c r="V123" s="94"/>
      <c r="W123" s="94"/>
      <c r="X123" s="94"/>
      <c r="Y123" s="95"/>
      <c r="Z123" s="251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93"/>
      <c r="AK123" s="94"/>
      <c r="AL123" s="94"/>
      <c r="AM123" s="94"/>
      <c r="AN123" s="94"/>
      <c r="AO123" s="95"/>
      <c r="AP123" s="251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93"/>
      <c r="BA123" s="94"/>
      <c r="BB123" s="94"/>
      <c r="BC123" s="94"/>
      <c r="BD123" s="94"/>
      <c r="BE123" s="95"/>
      <c r="BF123" s="251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93"/>
      <c r="BQ123" s="94"/>
      <c r="BR123" s="94"/>
      <c r="BS123" s="94"/>
      <c r="BT123" s="94"/>
      <c r="BU123" s="95"/>
      <c r="BV123" s="251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251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</row>
    <row r="124" spans="1:117">
      <c r="AI124" s="15"/>
      <c r="DJ124"/>
      <c r="DK124"/>
      <c r="DL124"/>
    </row>
    <row r="125" spans="1:117">
      <c r="AI125" s="15"/>
      <c r="DJ125"/>
      <c r="DK125"/>
      <c r="DL125"/>
    </row>
    <row r="126" spans="1:117">
      <c r="A126" s="17" t="s">
        <v>284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J113:J12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O199"/>
  <sheetViews>
    <sheetView zoomScale="90" zoomScaleNormal="90" workbookViewId="0">
      <pane xSplit="3" ySplit="5" topLeftCell="D99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A127" sqref="A127"/>
    </sheetView>
  </sheetViews>
  <sheetFormatPr defaultColWidth="9.140625" defaultRowHeight="12.75"/>
  <cols>
    <col min="1" max="1" width="3.28515625" style="1" customWidth="1"/>
    <col min="2" max="2" width="60" style="1" customWidth="1"/>
    <col min="3" max="3" width="0.28515625" style="1" customWidth="1"/>
    <col min="4" max="4" width="16.28515625" style="1" bestFit="1" customWidth="1"/>
    <col min="5" max="5" width="10.42578125" style="1" customWidth="1"/>
    <col min="6" max="6" width="14.570312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bestFit="1" customWidth="1"/>
    <col min="11" max="11" width="9.5703125" style="1" customWidth="1"/>
    <col min="12" max="12" width="15.5703125" style="1" customWidth="1"/>
    <col min="13" max="13" width="8.42578125" style="1" bestFit="1" customWidth="1"/>
    <col min="14" max="14" width="16.85546875" style="1" customWidth="1"/>
    <col min="15" max="15" width="10.7109375" style="1" customWidth="1"/>
    <col min="16" max="16" width="15.42578125" style="1" customWidth="1"/>
    <col min="17" max="17" width="14.140625" style="1" customWidth="1"/>
    <col min="18" max="18" width="16.140625" style="1" customWidth="1"/>
    <col min="19" max="19" width="2.140625" style="1" customWidth="1"/>
    <col min="20" max="20" width="17.85546875" style="1" bestFit="1" customWidth="1"/>
    <col min="21" max="21" width="13" style="1" customWidth="1"/>
    <col min="22" max="25" width="15" style="1" customWidth="1"/>
    <col min="26" max="26" width="16.71093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4" width="15" style="1" customWidth="1"/>
    <col min="35" max="35" width="2.28515625" style="1" customWidth="1"/>
    <col min="36" max="36" width="16" style="1" customWidth="1"/>
    <col min="37" max="39" width="15" style="1" customWidth="1"/>
    <col min="40" max="40" width="15.7109375" style="1" bestFit="1" customWidth="1"/>
    <col min="41" max="41" width="15" style="1" customWidth="1"/>
    <col min="42" max="42" width="16.28515625" style="1" bestFit="1" customWidth="1"/>
    <col min="43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6.28515625" style="1" bestFit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6" width="13.5703125" style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73" width="15.28515625" style="1" customWidth="1"/>
    <col min="74" max="74" width="17.7109375" style="1" customWidth="1"/>
    <col min="75" max="82" width="15.28515625" style="1" customWidth="1"/>
    <col min="83" max="83" width="1.7109375" style="1" customWidth="1"/>
    <col min="84" max="84" width="19.140625" style="1" customWidth="1"/>
    <col min="85" max="85" width="14.7109375" style="1" customWidth="1"/>
    <col min="86" max="86" width="19.140625" style="1" customWidth="1"/>
    <col min="87" max="87" width="14" style="1" customWidth="1"/>
    <col min="88" max="88" width="19.140625" style="1" customWidth="1"/>
    <col min="89" max="89" width="13.5703125" style="1" customWidth="1"/>
    <col min="90" max="90" width="16.28515625" style="1" bestFit="1" customWidth="1"/>
    <col min="91" max="91" width="13.5703125" style="1" customWidth="1"/>
    <col min="92" max="92" width="16.140625" style="1" customWidth="1"/>
    <col min="93" max="93" width="13.5703125" style="1" customWidth="1"/>
    <col min="94" max="94" width="17.140625" style="1" customWidth="1"/>
    <col min="95" max="98" width="13.5703125" style="1" customWidth="1"/>
    <col min="99" max="99" width="2.140625" style="1" customWidth="1"/>
    <col min="100" max="103" width="18.5703125" style="1" customWidth="1"/>
    <col min="104" max="104" width="15.140625" style="1" customWidth="1"/>
    <col min="105" max="111" width="18.28515625" style="1" customWidth="1"/>
    <col min="112" max="112" width="4.42578125" style="1" customWidth="1"/>
    <col min="113" max="113" width="49.42578125" customWidth="1"/>
    <col min="114" max="115" width="16" style="1" customWidth="1"/>
    <col min="116" max="116" width="17.42578125" style="1" customWidth="1"/>
    <col min="117" max="117" width="7.85546875" customWidth="1"/>
    <col min="118" max="118" width="13.140625" style="1" customWidth="1"/>
    <col min="119" max="119" width="14" style="1" customWidth="1"/>
    <col min="120" max="16384" width="9.140625" style="1"/>
  </cols>
  <sheetData>
    <row r="1" spans="1:119" ht="19.5" thickBot="1">
      <c r="A1" s="21" t="s">
        <v>278</v>
      </c>
      <c r="B1" s="22"/>
      <c r="C1" s="360" t="s">
        <v>261</v>
      </c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2"/>
    </row>
    <row r="2" spans="1:119" s="20" customFormat="1" ht="21.75" thickBot="1">
      <c r="A2" s="23" t="s">
        <v>14</v>
      </c>
      <c r="B2" s="22"/>
      <c r="D2" s="363" t="s">
        <v>150</v>
      </c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5"/>
      <c r="S2" s="185"/>
      <c r="T2" s="366" t="s">
        <v>151</v>
      </c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5"/>
      <c r="AI2" s="186"/>
      <c r="AJ2" s="366" t="s">
        <v>196</v>
      </c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5"/>
      <c r="AY2" s="186"/>
      <c r="AZ2" s="366" t="s">
        <v>155</v>
      </c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O2" s="186"/>
      <c r="BP2" s="366" t="s">
        <v>156</v>
      </c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5"/>
      <c r="CE2" s="186"/>
      <c r="CF2" s="366" t="s">
        <v>157</v>
      </c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7"/>
      <c r="DI2"/>
      <c r="DM2"/>
    </row>
    <row r="3" spans="1:119" s="19" customFormat="1" ht="16.5" thickBot="1">
      <c r="A3" s="18" t="s">
        <v>18</v>
      </c>
      <c r="B3" s="24"/>
      <c r="C3" s="109"/>
      <c r="D3" s="371" t="s">
        <v>130</v>
      </c>
      <c r="E3" s="372"/>
      <c r="F3" s="372"/>
      <c r="G3" s="372"/>
      <c r="H3" s="372"/>
      <c r="I3" s="373"/>
      <c r="J3" s="374" t="s">
        <v>129</v>
      </c>
      <c r="K3" s="372"/>
      <c r="L3" s="372"/>
      <c r="M3" s="372"/>
      <c r="N3" s="372"/>
      <c r="O3" s="373"/>
      <c r="P3" s="368" t="s">
        <v>262</v>
      </c>
      <c r="Q3" s="369"/>
      <c r="R3" s="370"/>
      <c r="S3" s="187"/>
      <c r="T3" s="374" t="s">
        <v>128</v>
      </c>
      <c r="U3" s="372"/>
      <c r="V3" s="372"/>
      <c r="W3" s="372"/>
      <c r="X3" s="372"/>
      <c r="Y3" s="373"/>
      <c r="Z3" s="374" t="s">
        <v>127</v>
      </c>
      <c r="AA3" s="372"/>
      <c r="AB3" s="372"/>
      <c r="AC3" s="372"/>
      <c r="AD3" s="372"/>
      <c r="AE3" s="373"/>
      <c r="AF3" s="368" t="s">
        <v>263</v>
      </c>
      <c r="AG3" s="369"/>
      <c r="AH3" s="370"/>
      <c r="AI3" s="188"/>
      <c r="AJ3" s="374" t="s">
        <v>197</v>
      </c>
      <c r="AK3" s="372"/>
      <c r="AL3" s="372"/>
      <c r="AM3" s="372"/>
      <c r="AN3" s="372"/>
      <c r="AO3" s="373"/>
      <c r="AP3" s="374" t="s">
        <v>198</v>
      </c>
      <c r="AQ3" s="372"/>
      <c r="AR3" s="372"/>
      <c r="AS3" s="372"/>
      <c r="AT3" s="372"/>
      <c r="AU3" s="373"/>
      <c r="AV3" s="368" t="s">
        <v>264</v>
      </c>
      <c r="AW3" s="369"/>
      <c r="AX3" s="370"/>
      <c r="AY3" s="188"/>
      <c r="AZ3" s="374" t="s">
        <v>137</v>
      </c>
      <c r="BA3" s="372"/>
      <c r="BB3" s="372"/>
      <c r="BC3" s="372"/>
      <c r="BD3" s="372"/>
      <c r="BE3" s="373"/>
      <c r="BF3" s="374" t="s">
        <v>138</v>
      </c>
      <c r="BG3" s="372"/>
      <c r="BH3" s="372"/>
      <c r="BI3" s="372"/>
      <c r="BJ3" s="372"/>
      <c r="BK3" s="373"/>
      <c r="BL3" s="368" t="s">
        <v>265</v>
      </c>
      <c r="BM3" s="369"/>
      <c r="BN3" s="370"/>
      <c r="BO3" s="188"/>
      <c r="BP3" s="374" t="s">
        <v>135</v>
      </c>
      <c r="BQ3" s="372"/>
      <c r="BR3" s="372"/>
      <c r="BS3" s="372"/>
      <c r="BT3" s="372"/>
      <c r="BU3" s="373"/>
      <c r="BV3" s="374" t="s">
        <v>136</v>
      </c>
      <c r="BW3" s="372"/>
      <c r="BX3" s="372"/>
      <c r="BY3" s="372"/>
      <c r="BZ3" s="372"/>
      <c r="CA3" s="373"/>
      <c r="CB3" s="368" t="s">
        <v>266</v>
      </c>
      <c r="CC3" s="369"/>
      <c r="CD3" s="370"/>
      <c r="CE3" s="188"/>
      <c r="CF3" s="374" t="s">
        <v>139</v>
      </c>
      <c r="CG3" s="372"/>
      <c r="CH3" s="372"/>
      <c r="CI3" s="372"/>
      <c r="CJ3" s="372"/>
      <c r="CK3" s="373"/>
      <c r="CL3" s="374" t="s">
        <v>140</v>
      </c>
      <c r="CM3" s="372"/>
      <c r="CN3" s="372"/>
      <c r="CO3" s="372"/>
      <c r="CP3" s="372"/>
      <c r="CQ3" s="373"/>
      <c r="CR3" s="368" t="s">
        <v>267</v>
      </c>
      <c r="CS3" s="369"/>
      <c r="CT3" s="385"/>
      <c r="CV3" s="375" t="s">
        <v>141</v>
      </c>
      <c r="CW3" s="376"/>
      <c r="CX3" s="376"/>
      <c r="CY3" s="376"/>
      <c r="CZ3" s="376"/>
      <c r="DA3" s="377"/>
      <c r="DB3" s="378" t="s">
        <v>142</v>
      </c>
      <c r="DC3" s="376"/>
      <c r="DD3" s="376"/>
      <c r="DE3" s="376"/>
      <c r="DF3" s="376"/>
      <c r="DG3" s="377"/>
      <c r="DH3" s="158"/>
      <c r="DI3" s="379" t="s">
        <v>143</v>
      </c>
      <c r="DJ3" s="380"/>
      <c r="DK3" s="380"/>
      <c r="DL3" s="381"/>
      <c r="DM3"/>
    </row>
    <row r="4" spans="1:119" s="12" customFormat="1" ht="13.5" customHeight="1" thickBot="1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2"/>
      <c r="DJ4" s="383"/>
      <c r="DK4" s="383"/>
      <c r="DL4" s="384"/>
      <c r="DM4"/>
    </row>
    <row r="5" spans="1:119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15" customHeight="1">
      <c r="A8" s="26"/>
      <c r="B8" s="26" t="s">
        <v>15</v>
      </c>
      <c r="C8" s="34"/>
      <c r="D8" s="35">
        <v>244475965</v>
      </c>
      <c r="E8" s="36"/>
      <c r="F8" s="36">
        <v>53803457</v>
      </c>
      <c r="G8" s="36"/>
      <c r="H8" s="36">
        <v>298279422</v>
      </c>
      <c r="I8" s="37"/>
      <c r="J8" s="38">
        <v>136535971</v>
      </c>
      <c r="K8" s="36"/>
      <c r="L8" s="36">
        <v>199076312</v>
      </c>
      <c r="M8" s="36"/>
      <c r="N8" s="36">
        <v>335612283</v>
      </c>
      <c r="O8" s="37"/>
      <c r="P8" s="116">
        <f>+D8+J8</f>
        <v>381011936</v>
      </c>
      <c r="Q8" s="117">
        <f>+F8+L8</f>
        <v>252879769</v>
      </c>
      <c r="R8" s="118">
        <f>+P8+Q8</f>
        <v>633891705</v>
      </c>
      <c r="S8" s="32"/>
      <c r="T8" s="35">
        <v>447379972.13999987</v>
      </c>
      <c r="U8" s="36"/>
      <c r="V8" s="36">
        <v>125624334.44999996</v>
      </c>
      <c r="W8" s="36"/>
      <c r="X8" s="36">
        <v>573004306.58999979</v>
      </c>
      <c r="Y8" s="37"/>
      <c r="Z8" s="38">
        <v>290981856.80999821</v>
      </c>
      <c r="AA8" s="36"/>
      <c r="AB8" s="36">
        <v>228249822.4200002</v>
      </c>
      <c r="AC8" s="36"/>
      <c r="AD8" s="36">
        <v>519231679.22999841</v>
      </c>
      <c r="AE8" s="37"/>
      <c r="AF8" s="116">
        <f>+T8+Z8</f>
        <v>738361828.94999814</v>
      </c>
      <c r="AG8" s="117">
        <f>+V8+AB8</f>
        <v>353874156.87000012</v>
      </c>
      <c r="AH8" s="118">
        <f>+AF8+AG8</f>
        <v>1092235985.8199983</v>
      </c>
      <c r="AI8" s="32"/>
      <c r="AJ8" s="35">
        <v>129075938.04000004</v>
      </c>
      <c r="AK8" s="36"/>
      <c r="AL8" s="36">
        <v>49503084.030000009</v>
      </c>
      <c r="AM8" s="36"/>
      <c r="AN8" s="36">
        <v>178579022.07000005</v>
      </c>
      <c r="AO8" s="37"/>
      <c r="AP8" s="38">
        <v>45492980.840000026</v>
      </c>
      <c r="AQ8" s="36"/>
      <c r="AR8" s="36">
        <v>53541532.62000002</v>
      </c>
      <c r="AS8" s="36"/>
      <c r="AT8" s="36">
        <v>99034513.460000038</v>
      </c>
      <c r="AU8" s="37"/>
      <c r="AV8" s="116">
        <f>+AJ8+AP8</f>
        <v>174568918.88000005</v>
      </c>
      <c r="AW8" s="117">
        <f>+AL8+AR8</f>
        <v>103044616.65000004</v>
      </c>
      <c r="AX8" s="118">
        <f>+AV8+AW8</f>
        <v>277613535.53000009</v>
      </c>
      <c r="AY8" s="32"/>
      <c r="AZ8" s="35">
        <v>237024021.27045581</v>
      </c>
      <c r="BA8" s="36"/>
      <c r="BB8" s="36">
        <v>89356748.409544721</v>
      </c>
      <c r="BC8" s="36"/>
      <c r="BD8" s="36">
        <v>326380769.68000054</v>
      </c>
      <c r="BE8" s="37"/>
      <c r="BF8" s="38">
        <v>177446735.44242224</v>
      </c>
      <c r="BG8" s="36"/>
      <c r="BH8" s="36">
        <v>190914132.50757781</v>
      </c>
      <c r="BI8" s="36"/>
      <c r="BJ8" s="36">
        <v>368360867.95000005</v>
      </c>
      <c r="BK8" s="37"/>
      <c r="BL8" s="116">
        <f>+AZ8+BF8</f>
        <v>414470756.71287805</v>
      </c>
      <c r="BM8" s="117">
        <f>+BB8+BH8</f>
        <v>280270880.91712254</v>
      </c>
      <c r="BN8" s="118">
        <f>+BL8+BM8</f>
        <v>694741637.63000059</v>
      </c>
      <c r="BO8" s="32"/>
      <c r="BP8" s="35">
        <v>193005686.06000006</v>
      </c>
      <c r="BQ8" s="36"/>
      <c r="BR8" s="36">
        <v>32593639.789999962</v>
      </c>
      <c r="BS8" s="36"/>
      <c r="BT8" s="36">
        <v>225599325.85000002</v>
      </c>
      <c r="BU8" s="37"/>
      <c r="BV8" s="38">
        <v>84541466.039999992</v>
      </c>
      <c r="BW8" s="36"/>
      <c r="BX8" s="36">
        <v>74472771.509999856</v>
      </c>
      <c r="BY8" s="36"/>
      <c r="BZ8" s="36">
        <v>159014237.54999983</v>
      </c>
      <c r="CA8" s="37"/>
      <c r="CB8" s="116">
        <f>+BP8+BV8</f>
        <v>277547152.10000002</v>
      </c>
      <c r="CC8" s="117">
        <f>+BR8+BX8</f>
        <v>107066411.29999982</v>
      </c>
      <c r="CD8" s="118">
        <f>+CB8+CC8</f>
        <v>384613563.39999986</v>
      </c>
      <c r="CE8" s="32"/>
      <c r="CF8" s="35">
        <v>253701765.03564399</v>
      </c>
      <c r="CG8" s="36"/>
      <c r="CH8" s="36">
        <v>53835476.10435608</v>
      </c>
      <c r="CI8" s="36"/>
      <c r="CJ8" s="36">
        <v>307537241.1400001</v>
      </c>
      <c r="CK8" s="37"/>
      <c r="CL8" s="38">
        <v>125761507.06122868</v>
      </c>
      <c r="CM8" s="36"/>
      <c r="CN8" s="36">
        <v>188335233.15877134</v>
      </c>
      <c r="CO8" s="36"/>
      <c r="CP8" s="36">
        <v>314096740.22000003</v>
      </c>
      <c r="CQ8" s="37"/>
      <c r="CR8" s="116">
        <f>+CF8+CL8</f>
        <v>379463272.09687269</v>
      </c>
      <c r="CS8" s="117">
        <f>+CH8+CN8</f>
        <v>242170709.26312742</v>
      </c>
      <c r="CT8" s="118">
        <f>+CR8+CS8</f>
        <v>621633981.36000013</v>
      </c>
      <c r="CU8" s="32"/>
      <c r="CV8" s="38">
        <f t="shared" ref="CV8:CV15" si="0">+D8+T8+AJ8+AZ8+BP8+CF8</f>
        <v>1504663347.5460999</v>
      </c>
      <c r="CW8" s="36"/>
      <c r="CX8" s="36">
        <f t="shared" ref="CX8:CX15" si="1">+F8+V8+AL8+BB8+BR8+CH8</f>
        <v>404716739.78390074</v>
      </c>
      <c r="CY8" s="39"/>
      <c r="CZ8" s="36">
        <f>+CV8+CX8</f>
        <v>1909380087.3300006</v>
      </c>
      <c r="DA8" s="40"/>
      <c r="DB8" s="38">
        <f>+J8+Z8+AP8+BF8+BV8+CL8</f>
        <v>860760517.19364905</v>
      </c>
      <c r="DC8" s="39"/>
      <c r="DD8" s="36">
        <f>+L8+AB8+AR8+BH8+BX8+CN8</f>
        <v>934589804.21634912</v>
      </c>
      <c r="DE8" s="39"/>
      <c r="DF8" s="36">
        <f>+DB8+DD8</f>
        <v>1795350321.4099982</v>
      </c>
      <c r="DG8" s="40"/>
      <c r="DH8" s="152"/>
      <c r="DI8" s="161" t="s">
        <v>15</v>
      </c>
      <c r="DJ8" s="38">
        <f>+CZ8</f>
        <v>1909380087.3300006</v>
      </c>
      <c r="DK8" s="36">
        <f>+DF8</f>
        <v>1795350321.4099982</v>
      </c>
      <c r="DL8" s="37">
        <f>+DJ8+DK8</f>
        <v>3704730408.7399988</v>
      </c>
      <c r="DM8"/>
    </row>
    <row r="9" spans="1:119" s="19" customFormat="1" ht="13.15" customHeight="1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15" customHeight="1">
      <c r="A10" s="26"/>
      <c r="B10" s="26" t="s">
        <v>17</v>
      </c>
      <c r="C10" s="41"/>
      <c r="D10" s="42">
        <v>244475965</v>
      </c>
      <c r="E10" s="43"/>
      <c r="F10" s="43">
        <v>53803457</v>
      </c>
      <c r="G10" s="43"/>
      <c r="H10" s="43">
        <v>298279422</v>
      </c>
      <c r="I10" s="44"/>
      <c r="J10" s="45">
        <v>136535971</v>
      </c>
      <c r="K10" s="43"/>
      <c r="L10" s="43">
        <v>199076312</v>
      </c>
      <c r="M10" s="43"/>
      <c r="N10" s="43">
        <v>335612283</v>
      </c>
      <c r="O10" s="44"/>
      <c r="P10" s="122">
        <f t="shared" si="2"/>
        <v>381011936</v>
      </c>
      <c r="Q10" s="123">
        <f t="shared" si="3"/>
        <v>252879769</v>
      </c>
      <c r="R10" s="124">
        <f t="shared" si="4"/>
        <v>633891705</v>
      </c>
      <c r="S10" s="32"/>
      <c r="T10" s="42">
        <v>447379972.13999987</v>
      </c>
      <c r="U10" s="43"/>
      <c r="V10" s="43">
        <v>125624334.44999996</v>
      </c>
      <c r="W10" s="43"/>
      <c r="X10" s="43">
        <v>573004306.58999979</v>
      </c>
      <c r="Y10" s="44"/>
      <c r="Z10" s="45">
        <v>290981856.80999821</v>
      </c>
      <c r="AA10" s="43"/>
      <c r="AB10" s="43">
        <v>228249822.4200002</v>
      </c>
      <c r="AC10" s="43"/>
      <c r="AD10" s="43">
        <v>519231679.22999841</v>
      </c>
      <c r="AE10" s="44"/>
      <c r="AF10" s="122">
        <f t="shared" si="5"/>
        <v>738361828.94999814</v>
      </c>
      <c r="AG10" s="123">
        <f t="shared" si="6"/>
        <v>353874156.87000012</v>
      </c>
      <c r="AH10" s="124">
        <f t="shared" si="7"/>
        <v>1092235985.8199983</v>
      </c>
      <c r="AI10" s="32"/>
      <c r="AJ10" s="42">
        <v>129075938.04000004</v>
      </c>
      <c r="AK10" s="43"/>
      <c r="AL10" s="43">
        <v>49503084.030000009</v>
      </c>
      <c r="AM10" s="43"/>
      <c r="AN10" s="43">
        <v>178579022.07000005</v>
      </c>
      <c r="AO10" s="44"/>
      <c r="AP10" s="45">
        <v>45492980.840000026</v>
      </c>
      <c r="AQ10" s="43"/>
      <c r="AR10" s="43">
        <v>53541532.62000002</v>
      </c>
      <c r="AS10" s="43"/>
      <c r="AT10" s="43">
        <v>99034513.460000038</v>
      </c>
      <c r="AU10" s="44"/>
      <c r="AV10" s="122">
        <f t="shared" si="8"/>
        <v>174568918.88000005</v>
      </c>
      <c r="AW10" s="123">
        <f t="shared" si="9"/>
        <v>103044616.65000004</v>
      </c>
      <c r="AX10" s="124">
        <f t="shared" si="10"/>
        <v>277613535.53000009</v>
      </c>
      <c r="AY10" s="32"/>
      <c r="AZ10" s="42">
        <v>237024021.27045581</v>
      </c>
      <c r="BA10" s="43"/>
      <c r="BB10" s="43">
        <v>89356748.409544721</v>
      </c>
      <c r="BC10" s="43"/>
      <c r="BD10" s="43">
        <v>326380769.68000054</v>
      </c>
      <c r="BE10" s="44"/>
      <c r="BF10" s="45">
        <v>177446735.44242224</v>
      </c>
      <c r="BG10" s="43"/>
      <c r="BH10" s="43">
        <v>190914132.50757781</v>
      </c>
      <c r="BI10" s="43"/>
      <c r="BJ10" s="43">
        <v>368360867.95000005</v>
      </c>
      <c r="BK10" s="44"/>
      <c r="BL10" s="122">
        <f t="shared" si="11"/>
        <v>414470756.71287805</v>
      </c>
      <c r="BM10" s="123">
        <f t="shared" si="12"/>
        <v>280270880.91712254</v>
      </c>
      <c r="BN10" s="124">
        <f t="shared" si="13"/>
        <v>694741637.63000059</v>
      </c>
      <c r="BO10" s="32"/>
      <c r="BP10" s="42">
        <v>193005686.06000006</v>
      </c>
      <c r="BQ10" s="43"/>
      <c r="BR10" s="43">
        <v>32593639.789999962</v>
      </c>
      <c r="BS10" s="43"/>
      <c r="BT10" s="43">
        <v>225599325.85000002</v>
      </c>
      <c r="BU10" s="44"/>
      <c r="BV10" s="45">
        <v>84541466.039999992</v>
      </c>
      <c r="BW10" s="43"/>
      <c r="BX10" s="43">
        <v>74472771.509999856</v>
      </c>
      <c r="BY10" s="43"/>
      <c r="BZ10" s="43">
        <v>159014237.54999983</v>
      </c>
      <c r="CA10" s="44"/>
      <c r="CB10" s="122">
        <f t="shared" si="14"/>
        <v>277547152.10000002</v>
      </c>
      <c r="CC10" s="123">
        <f t="shared" si="15"/>
        <v>107066411.29999982</v>
      </c>
      <c r="CD10" s="124">
        <f t="shared" si="16"/>
        <v>384613563.39999986</v>
      </c>
      <c r="CE10" s="32"/>
      <c r="CF10" s="42">
        <v>253701765.03564399</v>
      </c>
      <c r="CG10" s="43"/>
      <c r="CH10" s="43">
        <v>53835476.10435608</v>
      </c>
      <c r="CI10" s="43"/>
      <c r="CJ10" s="43">
        <v>307537241.1400001</v>
      </c>
      <c r="CK10" s="44"/>
      <c r="CL10" s="45">
        <v>125761507.06122868</v>
      </c>
      <c r="CM10" s="43"/>
      <c r="CN10" s="43">
        <v>188335233.15877134</v>
      </c>
      <c r="CO10" s="43"/>
      <c r="CP10" s="43">
        <v>314096740.22000003</v>
      </c>
      <c r="CQ10" s="44"/>
      <c r="CR10" s="122">
        <f t="shared" si="17"/>
        <v>379463272.09687269</v>
      </c>
      <c r="CS10" s="123">
        <f t="shared" si="18"/>
        <v>242170709.26312742</v>
      </c>
      <c r="CT10" s="124">
        <f t="shared" si="19"/>
        <v>621633981.36000013</v>
      </c>
      <c r="CU10" s="32"/>
      <c r="CV10" s="38">
        <f t="shared" si="0"/>
        <v>1504663347.5460999</v>
      </c>
      <c r="CW10" s="36"/>
      <c r="CX10" s="36">
        <f t="shared" si="1"/>
        <v>404716739.78390074</v>
      </c>
      <c r="CY10" s="46"/>
      <c r="CZ10" s="36">
        <f t="shared" si="20"/>
        <v>1909380087.3300006</v>
      </c>
      <c r="DA10" s="47"/>
      <c r="DB10" s="45">
        <f>+DB8+DB9</f>
        <v>860760517.19364905</v>
      </c>
      <c r="DC10" s="46"/>
      <c r="DD10" s="43">
        <f>+DD8+DD9</f>
        <v>934589804.21634912</v>
      </c>
      <c r="DE10" s="46"/>
      <c r="DF10" s="43">
        <f>+DF8+DF9</f>
        <v>1795350321.4099982</v>
      </c>
      <c r="DG10" s="47"/>
      <c r="DH10" s="153"/>
      <c r="DI10" s="161" t="s">
        <v>17</v>
      </c>
      <c r="DJ10" s="45">
        <f>+DJ8</f>
        <v>1909380087.3300006</v>
      </c>
      <c r="DK10" s="43">
        <f>+DK8</f>
        <v>1795350321.4099982</v>
      </c>
      <c r="DL10" s="44">
        <f>+DL8</f>
        <v>3704730408.7399988</v>
      </c>
      <c r="DM10"/>
    </row>
    <row r="11" spans="1:119" s="19" customFormat="1" ht="15.75">
      <c r="A11" s="26">
        <v>2</v>
      </c>
      <c r="B11" s="26" t="s">
        <v>1</v>
      </c>
      <c r="C11" s="34"/>
      <c r="D11" s="35">
        <v>31811569</v>
      </c>
      <c r="E11" s="36"/>
      <c r="F11" s="36">
        <v>23707461</v>
      </c>
      <c r="G11" s="36"/>
      <c r="H11" s="36">
        <v>55519030</v>
      </c>
      <c r="I11" s="37"/>
      <c r="J11" s="38">
        <v>29362817</v>
      </c>
      <c r="K11" s="36"/>
      <c r="L11" s="36">
        <v>-5688163</v>
      </c>
      <c r="M11" s="36"/>
      <c r="N11" s="36">
        <v>23674654</v>
      </c>
      <c r="O11" s="37"/>
      <c r="P11" s="116">
        <f t="shared" si="2"/>
        <v>61174386</v>
      </c>
      <c r="Q11" s="117">
        <f t="shared" si="3"/>
        <v>18019298</v>
      </c>
      <c r="R11" s="118">
        <f t="shared" si="4"/>
        <v>79193684</v>
      </c>
      <c r="S11" s="32"/>
      <c r="T11" s="35">
        <v>-25775786.210000012</v>
      </c>
      <c r="U11" s="36"/>
      <c r="V11" s="36">
        <v>20004979.931000002</v>
      </c>
      <c r="W11" s="36"/>
      <c r="X11" s="36">
        <v>-5770806.2790000103</v>
      </c>
      <c r="Y11" s="37"/>
      <c r="Z11" s="38">
        <v>-16782183.611000061</v>
      </c>
      <c r="AA11" s="36"/>
      <c r="AB11" s="36">
        <v>3651341.0300000161</v>
      </c>
      <c r="AC11" s="36"/>
      <c r="AD11" s="36">
        <v>-13130842.581000045</v>
      </c>
      <c r="AE11" s="37"/>
      <c r="AF11" s="116">
        <f t="shared" si="5"/>
        <v>-42557969.821000069</v>
      </c>
      <c r="AG11" s="117">
        <f t="shared" si="6"/>
        <v>23656320.961000018</v>
      </c>
      <c r="AH11" s="118">
        <f t="shared" si="7"/>
        <v>-18901648.860000052</v>
      </c>
      <c r="AI11" s="32"/>
      <c r="AJ11" s="35">
        <v>-1582937.5</v>
      </c>
      <c r="AK11" s="36"/>
      <c r="AL11" s="36">
        <v>1687763.28</v>
      </c>
      <c r="AM11" s="36"/>
      <c r="AN11" s="36">
        <v>104825.78000000003</v>
      </c>
      <c r="AO11" s="37"/>
      <c r="AP11" s="38">
        <v>-2353467.12</v>
      </c>
      <c r="AQ11" s="36"/>
      <c r="AR11" s="36">
        <v>4537563.4000000013</v>
      </c>
      <c r="AS11" s="36"/>
      <c r="AT11" s="36">
        <v>2184096.2800000012</v>
      </c>
      <c r="AU11" s="37"/>
      <c r="AV11" s="116">
        <f t="shared" si="8"/>
        <v>-3936404.62</v>
      </c>
      <c r="AW11" s="117">
        <f t="shared" si="9"/>
        <v>6225326.6800000016</v>
      </c>
      <c r="AX11" s="118">
        <f t="shared" si="10"/>
        <v>2288922.0600000015</v>
      </c>
      <c r="AY11" s="32"/>
      <c r="AZ11" s="35">
        <v>9278033.5757122003</v>
      </c>
      <c r="BA11" s="36"/>
      <c r="BB11" s="36">
        <v>-19142401.996183321</v>
      </c>
      <c r="BC11" s="36"/>
      <c r="BD11" s="36">
        <v>-9864368.4204711206</v>
      </c>
      <c r="BE11" s="37"/>
      <c r="BF11" s="38">
        <v>11840174.001582783</v>
      </c>
      <c r="BG11" s="36"/>
      <c r="BH11" s="36">
        <v>-9316222.003196802</v>
      </c>
      <c r="BI11" s="36"/>
      <c r="BJ11" s="36">
        <v>2523951.9983859807</v>
      </c>
      <c r="BK11" s="37"/>
      <c r="BL11" s="116">
        <f t="shared" si="11"/>
        <v>21118207.577294983</v>
      </c>
      <c r="BM11" s="117">
        <f t="shared" si="12"/>
        <v>-28458623.999380123</v>
      </c>
      <c r="BN11" s="118">
        <f t="shared" si="13"/>
        <v>-7340416.4220851399</v>
      </c>
      <c r="BO11" s="32"/>
      <c r="BP11" s="35">
        <v>-4544287.7200000342</v>
      </c>
      <c r="BQ11" s="36"/>
      <c r="BR11" s="36">
        <v>6973763.9900000039</v>
      </c>
      <c r="BS11" s="36"/>
      <c r="BT11" s="36">
        <v>2429476.2699999698</v>
      </c>
      <c r="BU11" s="37"/>
      <c r="BV11" s="38">
        <v>-2198699.7499999925</v>
      </c>
      <c r="BW11" s="36"/>
      <c r="BX11" s="36">
        <v>29647479.82</v>
      </c>
      <c r="BY11" s="36"/>
      <c r="BZ11" s="36">
        <v>27448780.070000008</v>
      </c>
      <c r="CA11" s="37"/>
      <c r="CB11" s="116">
        <f t="shared" si="14"/>
        <v>-6742987.4700000267</v>
      </c>
      <c r="CC11" s="117">
        <f t="shared" si="15"/>
        <v>36621243.810000002</v>
      </c>
      <c r="CD11" s="118">
        <f t="shared" si="16"/>
        <v>29878256.339999974</v>
      </c>
      <c r="CE11" s="32"/>
      <c r="CF11" s="35">
        <v>5826006.4200000018</v>
      </c>
      <c r="CG11" s="36"/>
      <c r="CH11" s="36">
        <v>4889554.4399999995</v>
      </c>
      <c r="CI11" s="36"/>
      <c r="CJ11" s="36">
        <v>10715560.860000001</v>
      </c>
      <c r="CK11" s="37"/>
      <c r="CL11" s="38">
        <v>10437748.58</v>
      </c>
      <c r="CM11" s="36"/>
      <c r="CN11" s="36">
        <v>-25715817.700000003</v>
      </c>
      <c r="CO11" s="36"/>
      <c r="CP11" s="36">
        <v>-15278069.120000003</v>
      </c>
      <c r="CQ11" s="37"/>
      <c r="CR11" s="116">
        <f t="shared" si="17"/>
        <v>16263755.000000002</v>
      </c>
      <c r="CS11" s="117">
        <f t="shared" si="18"/>
        <v>-20826263.260000005</v>
      </c>
      <c r="CT11" s="118">
        <f t="shared" si="19"/>
        <v>-4562508.2600000035</v>
      </c>
      <c r="CU11" s="32"/>
      <c r="CV11" s="38">
        <f t="shared" si="0"/>
        <v>15012597.565712156</v>
      </c>
      <c r="CW11" s="36"/>
      <c r="CX11" s="36">
        <f t="shared" si="1"/>
        <v>38121120.644816682</v>
      </c>
      <c r="CY11" s="39"/>
      <c r="CZ11" s="36">
        <f t="shared" si="20"/>
        <v>53133718.210528836</v>
      </c>
      <c r="DA11" s="40"/>
      <c r="DB11" s="38">
        <f t="shared" ref="DB11:DB15" si="21">+J11+Z11+AP11+BF11+BV11+CL11</f>
        <v>30306389.100582726</v>
      </c>
      <c r="DC11" s="39"/>
      <c r="DD11" s="36">
        <f t="shared" ref="DD11:DD15" si="22">+L11+AB11+AR11+BH11+BX11+CN11</f>
        <v>-2883818.4531967863</v>
      </c>
      <c r="DE11" s="39"/>
      <c r="DF11" s="36">
        <f t="shared" ref="DF11:DF15" si="23">+DB11+DD11</f>
        <v>27422570.64738594</v>
      </c>
      <c r="DG11" s="40"/>
      <c r="DH11" s="152"/>
      <c r="DI11" s="161" t="s">
        <v>1</v>
      </c>
      <c r="DJ11" s="38">
        <f t="shared" ref="DJ11:DJ15" si="24">+CZ11</f>
        <v>53133718.210528836</v>
      </c>
      <c r="DK11" s="36">
        <f t="shared" ref="DK11:DK15" si="25">+DF11</f>
        <v>27422570.64738594</v>
      </c>
      <c r="DL11" s="37">
        <f t="shared" ref="DL11:DL15" si="26">+DJ11+DK11</f>
        <v>80556288.857914776</v>
      </c>
      <c r="DM11"/>
    </row>
    <row r="12" spans="1:119" s="19" customFormat="1" ht="15.75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75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75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5207199.5600000005</v>
      </c>
      <c r="AK14" s="36"/>
      <c r="AL14" s="36">
        <v>5929203.0499999989</v>
      </c>
      <c r="AM14" s="36"/>
      <c r="AN14" s="36">
        <v>11136402.609999999</v>
      </c>
      <c r="AO14" s="37"/>
      <c r="AP14" s="38">
        <v>5676020.6599999983</v>
      </c>
      <c r="AQ14" s="36"/>
      <c r="AR14" s="36">
        <v>9147833.629999999</v>
      </c>
      <c r="AS14" s="36"/>
      <c r="AT14" s="36">
        <v>14823854.289999997</v>
      </c>
      <c r="AU14" s="37"/>
      <c r="AV14" s="116">
        <f t="shared" si="8"/>
        <v>10883220.219999999</v>
      </c>
      <c r="AW14" s="117">
        <f t="shared" si="9"/>
        <v>15077036.679999998</v>
      </c>
      <c r="AX14" s="118">
        <f t="shared" si="10"/>
        <v>25960256.899999999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>
        <v>-320.02999999999997</v>
      </c>
      <c r="BQ14" s="36"/>
      <c r="BR14" s="36">
        <v>0</v>
      </c>
      <c r="BS14" s="36"/>
      <c r="BT14" s="36">
        <v>-320.02999999999997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-320.02999999999997</v>
      </c>
      <c r="CC14" s="117">
        <f t="shared" si="15"/>
        <v>0</v>
      </c>
      <c r="CD14" s="118">
        <f t="shared" si="16"/>
        <v>-320.02999999999997</v>
      </c>
      <c r="CE14" s="32"/>
      <c r="CF14" s="35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5206879.53</v>
      </c>
      <c r="CW14" s="36"/>
      <c r="CX14" s="36">
        <f t="shared" si="1"/>
        <v>5929203.0499999989</v>
      </c>
      <c r="CY14" s="39"/>
      <c r="CZ14" s="36">
        <f t="shared" si="20"/>
        <v>11136082.579999998</v>
      </c>
      <c r="DA14" s="40"/>
      <c r="DB14" s="38">
        <f t="shared" si="21"/>
        <v>5676020.6599999983</v>
      </c>
      <c r="DC14" s="39"/>
      <c r="DD14" s="36">
        <f t="shared" si="22"/>
        <v>9147833.629999999</v>
      </c>
      <c r="DE14" s="39"/>
      <c r="DF14" s="36">
        <f t="shared" si="23"/>
        <v>14823854.289999997</v>
      </c>
      <c r="DG14" s="40"/>
      <c r="DH14" s="152"/>
      <c r="DI14" s="161" t="s">
        <v>4</v>
      </c>
      <c r="DJ14" s="38">
        <f t="shared" si="24"/>
        <v>11136082.579999998</v>
      </c>
      <c r="DK14" s="36">
        <f t="shared" si="25"/>
        <v>14823854.289999997</v>
      </c>
      <c r="DL14" s="37">
        <f t="shared" si="26"/>
        <v>25959936.869999997</v>
      </c>
      <c r="DM14"/>
    </row>
    <row r="15" spans="1:119" s="19" customFormat="1" ht="15.75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7500</v>
      </c>
      <c r="AK15" s="36"/>
      <c r="AL15" s="36">
        <v>7500</v>
      </c>
      <c r="AM15" s="36"/>
      <c r="AN15" s="36">
        <v>15000</v>
      </c>
      <c r="AO15" s="37"/>
      <c r="AP15" s="38">
        <v>0</v>
      </c>
      <c r="AQ15" s="36"/>
      <c r="AR15" s="36">
        <v>0</v>
      </c>
      <c r="AS15" s="36"/>
      <c r="AT15" s="36">
        <v>0</v>
      </c>
      <c r="AU15" s="37"/>
      <c r="AV15" s="116">
        <f t="shared" si="8"/>
        <v>7500</v>
      </c>
      <c r="AW15" s="117">
        <f t="shared" si="9"/>
        <v>7500</v>
      </c>
      <c r="AX15" s="118">
        <f t="shared" si="10"/>
        <v>15000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7500</v>
      </c>
      <c r="CW15" s="36"/>
      <c r="CX15" s="36">
        <f t="shared" si="1"/>
        <v>7500</v>
      </c>
      <c r="CY15" s="39"/>
      <c r="CZ15" s="36">
        <f t="shared" si="20"/>
        <v>15000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15000</v>
      </c>
      <c r="DK15" s="36">
        <f t="shared" si="25"/>
        <v>0</v>
      </c>
      <c r="DL15" s="37">
        <f t="shared" si="26"/>
        <v>15000</v>
      </c>
      <c r="DM15"/>
    </row>
    <row r="16" spans="1:119" s="19" customFormat="1" ht="15.75">
      <c r="A16" s="26">
        <v>7</v>
      </c>
      <c r="B16" s="26" t="s">
        <v>92</v>
      </c>
      <c r="C16" s="41"/>
      <c r="D16" s="42">
        <v>276287534</v>
      </c>
      <c r="E16" s="46">
        <v>2508.8538842224743</v>
      </c>
      <c r="F16" s="43">
        <v>77510918</v>
      </c>
      <c r="G16" s="46">
        <v>2600.2522057096849</v>
      </c>
      <c r="H16" s="43">
        <v>353798452</v>
      </c>
      <c r="I16" s="47">
        <v>2528.3237240413337</v>
      </c>
      <c r="J16" s="45">
        <v>165898788</v>
      </c>
      <c r="K16" s="46">
        <v>470.82318885000808</v>
      </c>
      <c r="L16" s="43">
        <v>193388149</v>
      </c>
      <c r="M16" s="46">
        <v>623.92532117669077</v>
      </c>
      <c r="N16" s="43">
        <v>359286937</v>
      </c>
      <c r="O16" s="47">
        <v>542.47302559363925</v>
      </c>
      <c r="P16" s="122">
        <f t="shared" si="2"/>
        <v>442186322</v>
      </c>
      <c r="Q16" s="123">
        <f t="shared" si="3"/>
        <v>270899067</v>
      </c>
      <c r="R16" s="124">
        <f t="shared" si="4"/>
        <v>713085389</v>
      </c>
      <c r="S16" s="32"/>
      <c r="T16" s="42">
        <v>421604185.92999983</v>
      </c>
      <c r="U16" s="46">
        <v>2212.158280714641</v>
      </c>
      <c r="V16" s="43">
        <v>145629314.38099995</v>
      </c>
      <c r="W16" s="46">
        <v>2569.0072570607008</v>
      </c>
      <c r="X16" s="43">
        <v>567233500.31099975</v>
      </c>
      <c r="Y16" s="47">
        <v>2293.9657555687654</v>
      </c>
      <c r="Z16" s="45">
        <v>274199673.19899815</v>
      </c>
      <c r="AA16" s="46">
        <v>270.10355282047561</v>
      </c>
      <c r="AB16" s="43">
        <v>231901163.45000023</v>
      </c>
      <c r="AC16" s="46">
        <v>522.23875458279713</v>
      </c>
      <c r="AD16" s="43">
        <v>506100836.64899838</v>
      </c>
      <c r="AE16" s="47">
        <v>346.83041428999138</v>
      </c>
      <c r="AF16" s="122">
        <f t="shared" si="5"/>
        <v>695803859.12899804</v>
      </c>
      <c r="AG16" s="123">
        <f t="shared" si="6"/>
        <v>377530477.83100021</v>
      </c>
      <c r="AH16" s="124">
        <f t="shared" si="7"/>
        <v>1073334336.9599983</v>
      </c>
      <c r="AI16" s="32"/>
      <c r="AJ16" s="42">
        <v>132707700.10000004</v>
      </c>
      <c r="AK16" s="46">
        <v>2113.2135877959845</v>
      </c>
      <c r="AL16" s="43">
        <v>57127550.360000007</v>
      </c>
      <c r="AM16" s="46">
        <v>2159.0644670703041</v>
      </c>
      <c r="AN16" s="43">
        <v>189835250.46000004</v>
      </c>
      <c r="AO16" s="47">
        <v>2126.805437471432</v>
      </c>
      <c r="AP16" s="45">
        <v>48815534.380000025</v>
      </c>
      <c r="AQ16" s="46">
        <v>304.44367763188268</v>
      </c>
      <c r="AR16" s="43">
        <v>67226929.650000021</v>
      </c>
      <c r="AS16" s="46">
        <v>434.02818665032839</v>
      </c>
      <c r="AT16" s="43">
        <v>116042464.03000003</v>
      </c>
      <c r="AU16" s="47">
        <v>368.11520083011328</v>
      </c>
      <c r="AV16" s="122">
        <f t="shared" si="8"/>
        <v>181523234.48000008</v>
      </c>
      <c r="AW16" s="123">
        <f t="shared" si="9"/>
        <v>124354480.01000002</v>
      </c>
      <c r="AX16" s="124">
        <f t="shared" si="10"/>
        <v>305877714.49000013</v>
      </c>
      <c r="AY16" s="32"/>
      <c r="AZ16" s="42">
        <v>246302054.84616801</v>
      </c>
      <c r="BA16" s="46">
        <v>2228.0503577349523</v>
      </c>
      <c r="BB16" s="43">
        <v>70214346.4133614</v>
      </c>
      <c r="BC16" s="46">
        <v>1971.4270668621239</v>
      </c>
      <c r="BD16" s="43">
        <v>316516401.25952941</v>
      </c>
      <c r="BE16" s="47">
        <v>2165.517721839667</v>
      </c>
      <c r="BF16" s="45">
        <v>189286909.44400501</v>
      </c>
      <c r="BG16" s="46">
        <v>309.28526053979976</v>
      </c>
      <c r="BH16" s="43">
        <v>181597910.504381</v>
      </c>
      <c r="BI16" s="46">
        <v>577.67131683976118</v>
      </c>
      <c r="BJ16" s="43">
        <v>370884819.94838601</v>
      </c>
      <c r="BK16" s="47">
        <v>400.36099807031485</v>
      </c>
      <c r="BL16" s="122">
        <f t="shared" si="11"/>
        <v>435588964.29017305</v>
      </c>
      <c r="BM16" s="123">
        <f t="shared" si="12"/>
        <v>251812256.9177424</v>
      </c>
      <c r="BN16" s="124">
        <f t="shared" si="13"/>
        <v>687401221.20791543</v>
      </c>
      <c r="BO16" s="32"/>
      <c r="BP16" s="42">
        <v>188461078.31000003</v>
      </c>
      <c r="BQ16" s="46">
        <v>1975.2138420341048</v>
      </c>
      <c r="BR16" s="43">
        <v>39567403.779999964</v>
      </c>
      <c r="BS16" s="46">
        <v>1806.0710142413714</v>
      </c>
      <c r="BT16" s="43">
        <v>228028482.09</v>
      </c>
      <c r="BU16" s="47">
        <v>1943.6288651648042</v>
      </c>
      <c r="BV16" s="45">
        <v>82342766.289999992</v>
      </c>
      <c r="BW16" s="46">
        <v>267.40307626609507</v>
      </c>
      <c r="BX16" s="43">
        <v>104120251.32999986</v>
      </c>
      <c r="BY16" s="46">
        <v>495.25414928936942</v>
      </c>
      <c r="BZ16" s="43">
        <v>186463017.61999983</v>
      </c>
      <c r="CA16" s="47">
        <v>359.84842382147946</v>
      </c>
      <c r="CB16" s="122">
        <f t="shared" si="14"/>
        <v>270803844.60000002</v>
      </c>
      <c r="CC16" s="123">
        <f t="shared" si="15"/>
        <v>143687655.10999984</v>
      </c>
      <c r="CD16" s="124">
        <f t="shared" si="16"/>
        <v>414491499.70999986</v>
      </c>
      <c r="CE16" s="32"/>
      <c r="CF16" s="42">
        <v>259527771.45564401</v>
      </c>
      <c r="CG16" s="46">
        <v>2044.3145107611915</v>
      </c>
      <c r="CH16" s="43">
        <v>58725030.544356078</v>
      </c>
      <c r="CI16" s="46">
        <v>2251.8993229678686</v>
      </c>
      <c r="CJ16" s="43">
        <v>318252802.00000012</v>
      </c>
      <c r="CK16" s="47">
        <v>2079.689483692634</v>
      </c>
      <c r="CL16" s="45">
        <v>136199255.64122868</v>
      </c>
      <c r="CM16" s="46">
        <v>218.47005266284478</v>
      </c>
      <c r="CN16" s="43">
        <v>162619415.45877135</v>
      </c>
      <c r="CO16" s="46">
        <v>500.56149602236974</v>
      </c>
      <c r="CP16" s="43">
        <v>298818671.10000002</v>
      </c>
      <c r="CQ16" s="47">
        <v>315.11084723456895</v>
      </c>
      <c r="CR16" s="122">
        <f t="shared" si="17"/>
        <v>395727027.09687269</v>
      </c>
      <c r="CS16" s="123">
        <f t="shared" si="18"/>
        <v>221344446.00312743</v>
      </c>
      <c r="CT16" s="124">
        <f t="shared" si="19"/>
        <v>617071473.10000014</v>
      </c>
      <c r="CU16" s="32"/>
      <c r="CV16" s="45">
        <f>SUM(CV10:CV15)</f>
        <v>1524890324.6418121</v>
      </c>
      <c r="CW16" s="46">
        <f>+CV16/$CV$111</f>
        <v>2189.6162003647405</v>
      </c>
      <c r="CX16" s="43">
        <f>SUM(CX10:CX15)</f>
        <v>448774563.47871745</v>
      </c>
      <c r="CY16" s="46">
        <f>+CX16/$CX$111</f>
        <v>2283.1730755429076</v>
      </c>
      <c r="CZ16" s="43">
        <f t="shared" si="20"/>
        <v>1973664888.1205297</v>
      </c>
      <c r="DA16" s="47">
        <f>+CZ16/$CZ$111</f>
        <v>2210.2094614376479</v>
      </c>
      <c r="DB16" s="45">
        <f>SUM(DB10:DB15)</f>
        <v>896742926.95423174</v>
      </c>
      <c r="DC16" s="46">
        <f>+DB16/$DB$111</f>
        <v>291.98079672793716</v>
      </c>
      <c r="DD16" s="43">
        <f>SUM(DD10:DD15)</f>
        <v>940853819.39315236</v>
      </c>
      <c r="DE16" s="46">
        <f>+DD16/$DD$111</f>
        <v>535.07197858626148</v>
      </c>
      <c r="DF16" s="43">
        <f>SUM(DF10:DF15)</f>
        <v>1837596746.347384</v>
      </c>
      <c r="DG16" s="47">
        <f>+DF16/$DF$111</f>
        <v>380.48568502843619</v>
      </c>
      <c r="DH16" s="153"/>
      <c r="DI16" s="161" t="s">
        <v>92</v>
      </c>
      <c r="DJ16" s="45">
        <f>SUM(DJ10:DJ15)</f>
        <v>1973664888.1205294</v>
      </c>
      <c r="DK16" s="43">
        <f>SUM(DK10:DK15)</f>
        <v>1837596746.347384</v>
      </c>
      <c r="DL16" s="44">
        <f>SUM(DL10:DL15)</f>
        <v>3811261634.4679136</v>
      </c>
      <c r="DM16"/>
      <c r="DO16" s="48"/>
    </row>
    <row r="17" spans="1:117" s="19" customFormat="1" ht="15.75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75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75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75">
      <c r="A20" s="26">
        <v>8</v>
      </c>
      <c r="B20" s="26" t="s">
        <v>19</v>
      </c>
      <c r="C20" s="34"/>
      <c r="D20" s="35">
        <v>299059.06</v>
      </c>
      <c r="E20" s="39">
        <v>2.7156327809307603</v>
      </c>
      <c r="F20" s="36">
        <v>3336.84</v>
      </c>
      <c r="G20" s="39">
        <v>0.11194068905364152</v>
      </c>
      <c r="H20" s="36">
        <v>302395.90000000002</v>
      </c>
      <c r="I20" s="40">
        <v>2.1609894664627611</v>
      </c>
      <c r="J20" s="38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299059.06</v>
      </c>
      <c r="Q20" s="117">
        <f t="shared" ref="Q20:Q63" si="28">+F20+L20</f>
        <v>3336.84</v>
      </c>
      <c r="R20" s="118">
        <f t="shared" ref="R20:R63" si="29">+P20+Q20</f>
        <v>302395.90000000002</v>
      </c>
      <c r="S20" s="32"/>
      <c r="T20" s="35">
        <v>-1521004.2918425307</v>
      </c>
      <c r="U20" s="39">
        <v>-7.980713549558101</v>
      </c>
      <c r="V20" s="36">
        <v>-2966.1585712867636</v>
      </c>
      <c r="W20" s="39">
        <v>-5.2325199274732545E-2</v>
      </c>
      <c r="X20" s="36">
        <v>-1523970.4504138175</v>
      </c>
      <c r="Y20" s="40">
        <v>-6.1631339189791712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-1521004.2918425307</v>
      </c>
      <c r="AG20" s="117">
        <f t="shared" ref="AG20:AG63" si="31">+V20+AB20</f>
        <v>-2966.1585712867636</v>
      </c>
      <c r="AH20" s="118">
        <f t="shared" ref="AH20:AH63" si="32">+AF20+AG20</f>
        <v>-1523970.4504138175</v>
      </c>
      <c r="AI20" s="32"/>
      <c r="AJ20" s="35">
        <v>26005.419814142639</v>
      </c>
      <c r="AK20" s="39">
        <v>0.4141056356652596</v>
      </c>
      <c r="AL20" s="36">
        <v>4969.773285271679</v>
      </c>
      <c r="AM20" s="39">
        <v>0.18782637872633842</v>
      </c>
      <c r="AN20" s="36">
        <v>30975.193099414319</v>
      </c>
      <c r="AO20" s="40">
        <v>0.34702832561881369</v>
      </c>
      <c r="AP20" s="38">
        <v>26.945847705551259</v>
      </c>
      <c r="AQ20" s="39">
        <v>1.6805086898214242E-4</v>
      </c>
      <c r="AR20" s="36">
        <v>7386.1922893309684</v>
      </c>
      <c r="AS20" s="39">
        <v>4.7686480139420687E-2</v>
      </c>
      <c r="AT20" s="36">
        <v>7413.1381370365198</v>
      </c>
      <c r="AU20" s="40">
        <v>2.3516295150291543E-2</v>
      </c>
      <c r="AV20" s="116">
        <f t="shared" ref="AV20:AV63" si="33">+AJ20+AP20</f>
        <v>26032.365661848191</v>
      </c>
      <c r="AW20" s="117">
        <f t="shared" ref="AW20:AW63" si="34">+AL20+AR20</f>
        <v>12355.965574602647</v>
      </c>
      <c r="AX20" s="118">
        <f t="shared" ref="AX20:AX63" si="35">+AV20+AW20</f>
        <v>38388.331236450838</v>
      </c>
      <c r="AY20" s="32"/>
      <c r="AZ20" s="35">
        <v>108002.4405171078</v>
      </c>
      <c r="BA20" s="39">
        <v>0.9769909405777486</v>
      </c>
      <c r="BB20" s="36">
        <v>7791.9448178021894</v>
      </c>
      <c r="BC20" s="39">
        <v>0.21877652790325106</v>
      </c>
      <c r="BD20" s="36">
        <v>115794.38533490998</v>
      </c>
      <c r="BE20" s="40">
        <v>0.79223317507224844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108002.4405171078</v>
      </c>
      <c r="BM20" s="117">
        <f t="shared" ref="BM20:BM63" si="37">+BB20+BH20</f>
        <v>7791.9448178021894</v>
      </c>
      <c r="BN20" s="118">
        <f t="shared" ref="BN20:BN63" si="38">+BL20+BM20</f>
        <v>115794.38533490998</v>
      </c>
      <c r="BO20" s="32"/>
      <c r="BP20" s="35">
        <v>25492.69568164018</v>
      </c>
      <c r="BQ20" s="39">
        <v>0.26718262376867075</v>
      </c>
      <c r="BR20" s="36">
        <v>0</v>
      </c>
      <c r="BS20" s="39">
        <v>0</v>
      </c>
      <c r="BT20" s="36">
        <v>25492.69568164018</v>
      </c>
      <c r="BU20" s="40">
        <v>0.21729013289726631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25492.69568164018</v>
      </c>
      <c r="CC20" s="117">
        <f t="shared" ref="CC20:CC63" si="40">+BR20+BX20</f>
        <v>0</v>
      </c>
      <c r="CD20" s="118">
        <f t="shared" ref="CD20:CD63" si="41">+CB20+CC20</f>
        <v>25492.69568164018</v>
      </c>
      <c r="CE20" s="32"/>
      <c r="CF20" s="35">
        <v>312728.20999999979</v>
      </c>
      <c r="CG20" s="39">
        <v>2.4633772872998225</v>
      </c>
      <c r="CH20" s="36">
        <v>8480.89</v>
      </c>
      <c r="CI20" s="39">
        <v>0.3252124396042641</v>
      </c>
      <c r="CJ20" s="36">
        <v>321209.0999999998</v>
      </c>
      <c r="CK20" s="40">
        <v>2.0990080311574917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312728.20999999979</v>
      </c>
      <c r="CS20" s="117">
        <f t="shared" ref="CS20:CS63" si="43">+CH20+CN20</f>
        <v>8480.89</v>
      </c>
      <c r="CT20" s="118">
        <f t="shared" ref="CT20:CT63" si="44">+CR20+CS20</f>
        <v>321209.0999999998</v>
      </c>
      <c r="CU20" s="32"/>
      <c r="CV20" s="38">
        <f t="shared" ref="CV20:CV60" si="45">+D20+T20+AJ20+AZ20+BP20+CF20</f>
        <v>-749716.46582964039</v>
      </c>
      <c r="CW20" s="39">
        <f t="shared" ref="CW20:CW63" si="46">+CV20/$CV$111</f>
        <v>-1.0765307463317921</v>
      </c>
      <c r="CX20" s="39">
        <f t="shared" ref="CX20:CX60" si="47">+F20+V20+AL20+BB20+BR20+CH20</f>
        <v>21613.289531787104</v>
      </c>
      <c r="CY20" s="39">
        <f t="shared" ref="CY20:CY63" si="48">+CX20/$CX$111</f>
        <v>0.10995917493712831</v>
      </c>
      <c r="CZ20" s="36">
        <f t="shared" ref="CZ20:CZ63" si="49">+CV20+CX20</f>
        <v>-728103.17629785324</v>
      </c>
      <c r="DA20" s="40">
        <f t="shared" ref="DA20:DA63" si="50">+CZ20/$CZ$111</f>
        <v>-0.81536665056081348</v>
      </c>
      <c r="DB20" s="38">
        <f t="shared" ref="DB20:DB60" si="51">+J20+Z20+AP20+BF20+BV20+CL20</f>
        <v>26.945847705551259</v>
      </c>
      <c r="DC20" s="39">
        <f t="shared" ref="DC20:DC63" si="52">+DB20/$DB$111</f>
        <v>8.7736070674110453E-6</v>
      </c>
      <c r="DD20" s="36">
        <f t="shared" ref="DD20:DD60" si="53">+L20+AB20+AR20+BH20+BX20+CN20</f>
        <v>7386.1922893309684</v>
      </c>
      <c r="DE20" s="39">
        <f t="shared" ref="DE20:DE63" si="54">+DD20/$DD$111</f>
        <v>4.2005935895759339E-3</v>
      </c>
      <c r="DF20" s="36">
        <f t="shared" ref="DF20:DF60" si="55">+DB20+DD20</f>
        <v>7413.1381370365198</v>
      </c>
      <c r="DG20" s="40">
        <f t="shared" ref="DG20:DG63" si="56">+DF20/$DF$111</f>
        <v>1.5349357512127165E-3</v>
      </c>
      <c r="DH20" s="152"/>
      <c r="DI20" s="161" t="s">
        <v>19</v>
      </c>
      <c r="DJ20" s="38">
        <f t="shared" ref="DJ20:DJ60" si="57">+CZ20</f>
        <v>-728103.17629785324</v>
      </c>
      <c r="DK20" s="36">
        <f t="shared" ref="DK20:DK60" si="58">+DF20</f>
        <v>7413.1381370365198</v>
      </c>
      <c r="DL20" s="37">
        <f t="shared" ref="DL20:DL62" si="59">+DJ20+DK20</f>
        <v>-720690.03816081677</v>
      </c>
      <c r="DM20"/>
    </row>
    <row r="21" spans="1:117" s="19" customFormat="1" ht="15.75">
      <c r="A21" s="26">
        <v>9</v>
      </c>
      <c r="B21" s="26" t="s">
        <v>20</v>
      </c>
      <c r="C21" s="34"/>
      <c r="D21" s="35">
        <v>1249184.6100000001</v>
      </c>
      <c r="E21" s="39">
        <v>11.343333575482408</v>
      </c>
      <c r="F21" s="36">
        <v>2017207.02</v>
      </c>
      <c r="G21" s="39">
        <v>67.671073165822406</v>
      </c>
      <c r="H21" s="36">
        <v>3266391.63</v>
      </c>
      <c r="I21" s="40">
        <v>23.342373047293723</v>
      </c>
      <c r="J21" s="38">
        <v>1294048.8299999998</v>
      </c>
      <c r="K21" s="39">
        <v>3.6725295224472765</v>
      </c>
      <c r="L21" s="36">
        <v>5839688.4100000001</v>
      </c>
      <c r="M21" s="39">
        <v>18.840500235518821</v>
      </c>
      <c r="N21" s="36">
        <v>7133737.2400000002</v>
      </c>
      <c r="O21" s="40">
        <v>10.770945519716509</v>
      </c>
      <c r="P21" s="116">
        <f t="shared" si="27"/>
        <v>2543233.44</v>
      </c>
      <c r="Q21" s="117">
        <f t="shared" si="28"/>
        <v>7856895.4299999997</v>
      </c>
      <c r="R21" s="118">
        <f t="shared" si="29"/>
        <v>10400128.869999999</v>
      </c>
      <c r="S21" s="32"/>
      <c r="T21" s="35">
        <v>2574671.9720366555</v>
      </c>
      <c r="U21" s="39">
        <v>13.509310659478215</v>
      </c>
      <c r="V21" s="36">
        <v>5651026.3484405428</v>
      </c>
      <c r="W21" s="39">
        <v>99.68822390390288</v>
      </c>
      <c r="X21" s="36">
        <v>8225698.3204771988</v>
      </c>
      <c r="Y21" s="40">
        <v>33.265789577781547</v>
      </c>
      <c r="Z21" s="38">
        <v>4824539.3059856147</v>
      </c>
      <c r="AA21" s="39">
        <v>4.7524681268420546</v>
      </c>
      <c r="AB21" s="36">
        <v>7433115.341547098</v>
      </c>
      <c r="AC21" s="39">
        <v>16.739290311826313</v>
      </c>
      <c r="AD21" s="36">
        <v>12257654.647532713</v>
      </c>
      <c r="AE21" s="40">
        <v>8.400158884890125</v>
      </c>
      <c r="AF21" s="116">
        <f t="shared" si="30"/>
        <v>7399211.2780222706</v>
      </c>
      <c r="AG21" s="117">
        <f t="shared" si="31"/>
        <v>13084141.689987641</v>
      </c>
      <c r="AH21" s="118">
        <f t="shared" si="32"/>
        <v>20483352.968009911</v>
      </c>
      <c r="AI21" s="32"/>
      <c r="AJ21" s="35">
        <v>597282.91205102392</v>
      </c>
      <c r="AK21" s="39">
        <v>9.5110258451730747</v>
      </c>
      <c r="AL21" s="36">
        <v>1549032.2347374994</v>
      </c>
      <c r="AM21" s="39">
        <v>58.543740021977037</v>
      </c>
      <c r="AN21" s="36">
        <v>2146315.1467885235</v>
      </c>
      <c r="AO21" s="40">
        <v>24.046085822606315</v>
      </c>
      <c r="AP21" s="38">
        <v>756868.42474360787</v>
      </c>
      <c r="AQ21" s="39">
        <v>4.7202967178169342</v>
      </c>
      <c r="AR21" s="36">
        <v>3123486.3604085231</v>
      </c>
      <c r="AS21" s="39">
        <v>20.16574500863204</v>
      </c>
      <c r="AT21" s="36">
        <v>3880354.7851521308</v>
      </c>
      <c r="AU21" s="40">
        <v>12.309438557415364</v>
      </c>
      <c r="AV21" s="116">
        <f t="shared" si="33"/>
        <v>1354151.3367946318</v>
      </c>
      <c r="AW21" s="117">
        <f t="shared" si="34"/>
        <v>4672518.5951460227</v>
      </c>
      <c r="AX21" s="118">
        <f t="shared" si="35"/>
        <v>6026669.9319406543</v>
      </c>
      <c r="AY21" s="32"/>
      <c r="AZ21" s="35">
        <v>1932237.3287054135</v>
      </c>
      <c r="BA21" s="39">
        <v>17.479034326935516</v>
      </c>
      <c r="BB21" s="36">
        <v>2641358.5258122636</v>
      </c>
      <c r="BC21" s="39">
        <v>74.162132912518629</v>
      </c>
      <c r="BD21" s="36">
        <v>4573595.8545176769</v>
      </c>
      <c r="BE21" s="40">
        <v>31.291278543791663</v>
      </c>
      <c r="BF21" s="38">
        <v>2835412.988815621</v>
      </c>
      <c r="BG21" s="39">
        <v>4.6329217776319185</v>
      </c>
      <c r="BH21" s="36">
        <v>7353539.7062066821</v>
      </c>
      <c r="BI21" s="39">
        <v>23.391948474073462</v>
      </c>
      <c r="BJ21" s="36">
        <v>10188952.695022304</v>
      </c>
      <c r="BK21" s="40">
        <v>10.998722651517639</v>
      </c>
      <c r="BL21" s="116">
        <f t="shared" si="36"/>
        <v>4767650.3175210347</v>
      </c>
      <c r="BM21" s="117">
        <f t="shared" si="37"/>
        <v>9994898.2320189457</v>
      </c>
      <c r="BN21" s="118">
        <f t="shared" si="38"/>
        <v>14762548.54953998</v>
      </c>
      <c r="BO21" s="32"/>
      <c r="BP21" s="35">
        <v>954925.11226225074</v>
      </c>
      <c r="BQ21" s="39">
        <v>10.008333374511343</v>
      </c>
      <c r="BR21" s="36">
        <v>748349.23090668162</v>
      </c>
      <c r="BS21" s="39">
        <v>34.15871968717736</v>
      </c>
      <c r="BT21" s="36">
        <v>1703274.3431689325</v>
      </c>
      <c r="BU21" s="40">
        <v>14.5180687444612</v>
      </c>
      <c r="BV21" s="38">
        <v>1235523.9470295671</v>
      </c>
      <c r="BW21" s="39">
        <v>4.0122881355791549</v>
      </c>
      <c r="BX21" s="36">
        <v>5567898.1585437171</v>
      </c>
      <c r="BY21" s="39">
        <v>26.484037741127672</v>
      </c>
      <c r="BZ21" s="36">
        <v>6803422.1055732844</v>
      </c>
      <c r="CA21" s="40">
        <v>13.12968519190245</v>
      </c>
      <c r="CB21" s="116">
        <f t="shared" si="39"/>
        <v>2190449.0592918177</v>
      </c>
      <c r="CC21" s="117">
        <f t="shared" si="40"/>
        <v>6316247.3894503992</v>
      </c>
      <c r="CD21" s="118">
        <f t="shared" si="41"/>
        <v>8506696.4487422165</v>
      </c>
      <c r="CE21" s="32"/>
      <c r="CF21" s="35">
        <v>2410010.5299999542</v>
      </c>
      <c r="CG21" s="39">
        <v>18.983785318744665</v>
      </c>
      <c r="CH21" s="36">
        <v>3227397.449999962</v>
      </c>
      <c r="CI21" s="39">
        <v>123.75939297491993</v>
      </c>
      <c r="CJ21" s="36">
        <v>5637407.9799999166</v>
      </c>
      <c r="CK21" s="40">
        <v>36.838821269170658</v>
      </c>
      <c r="CL21" s="38">
        <v>3567087.4499999774</v>
      </c>
      <c r="CM21" s="39">
        <v>5.7217771079988662</v>
      </c>
      <c r="CN21" s="36">
        <v>8693126.340000486</v>
      </c>
      <c r="CO21" s="39">
        <v>26.758455093360766</v>
      </c>
      <c r="CP21" s="36">
        <v>12260213.790000463</v>
      </c>
      <c r="CQ21" s="40">
        <v>12.928664532314732</v>
      </c>
      <c r="CR21" s="116">
        <f t="shared" si="42"/>
        <v>5977097.9799999315</v>
      </c>
      <c r="CS21" s="117">
        <f t="shared" si="43"/>
        <v>11920523.790000448</v>
      </c>
      <c r="CT21" s="118">
        <f t="shared" si="44"/>
        <v>17897621.77000038</v>
      </c>
      <c r="CU21" s="32"/>
      <c r="CV21" s="38">
        <f t="shared" si="45"/>
        <v>9718312.4650552981</v>
      </c>
      <c r="CW21" s="39">
        <f t="shared" si="46"/>
        <v>13.954691737381228</v>
      </c>
      <c r="CX21" s="39">
        <f t="shared" si="47"/>
        <v>15834370.809896948</v>
      </c>
      <c r="CY21" s="39">
        <f t="shared" si="48"/>
        <v>80.55850764151819</v>
      </c>
      <c r="CZ21" s="36">
        <f t="shared" si="49"/>
        <v>25552683.274952248</v>
      </c>
      <c r="DA21" s="40">
        <f t="shared" si="50"/>
        <v>28.615183195157506</v>
      </c>
      <c r="DB21" s="38">
        <f t="shared" si="51"/>
        <v>14513480.946574386</v>
      </c>
      <c r="DC21" s="39">
        <f t="shared" si="52"/>
        <v>4.7256104315978709</v>
      </c>
      <c r="DD21" s="36">
        <f t="shared" si="53"/>
        <v>38010854.316706508</v>
      </c>
      <c r="DE21" s="39">
        <f t="shared" si="54"/>
        <v>21.617112677623588</v>
      </c>
      <c r="DF21" s="36">
        <f t="shared" si="55"/>
        <v>52524335.263280898</v>
      </c>
      <c r="DG21" s="40">
        <f t="shared" si="56"/>
        <v>10.875485997151799</v>
      </c>
      <c r="DH21" s="152"/>
      <c r="DI21" s="161" t="s">
        <v>20</v>
      </c>
      <c r="DJ21" s="38">
        <f t="shared" si="57"/>
        <v>25552683.274952248</v>
      </c>
      <c r="DK21" s="36">
        <f t="shared" si="58"/>
        <v>52524335.263280898</v>
      </c>
      <c r="DL21" s="37">
        <f t="shared" si="59"/>
        <v>78077018.538233146</v>
      </c>
      <c r="DM21"/>
    </row>
    <row r="22" spans="1:117" s="19" customFormat="1" ht="15.75">
      <c r="A22" s="26">
        <v>10</v>
      </c>
      <c r="B22" s="26" t="s">
        <v>21</v>
      </c>
      <c r="C22" s="34"/>
      <c r="D22" s="35">
        <v>11575.990000000002</v>
      </c>
      <c r="E22" s="39">
        <v>0.10511682179341658</v>
      </c>
      <c r="F22" s="36">
        <v>1381.43</v>
      </c>
      <c r="G22" s="39">
        <v>4.6342715287329334E-2</v>
      </c>
      <c r="H22" s="36">
        <v>12957.420000000002</v>
      </c>
      <c r="I22" s="40">
        <v>9.2596652707705077E-2</v>
      </c>
      <c r="J22" s="38">
        <v>24972.400000000001</v>
      </c>
      <c r="K22" s="39">
        <v>7.0872036757965606E-2</v>
      </c>
      <c r="L22" s="36">
        <v>1955.41</v>
      </c>
      <c r="M22" s="39">
        <v>6.3087103247578677E-3</v>
      </c>
      <c r="N22" s="36">
        <v>26927.81</v>
      </c>
      <c r="O22" s="40">
        <v>4.0657227021061039E-2</v>
      </c>
      <c r="P22" s="116">
        <f t="shared" si="27"/>
        <v>36548.39</v>
      </c>
      <c r="Q22" s="117">
        <f t="shared" si="28"/>
        <v>3336.84</v>
      </c>
      <c r="R22" s="118">
        <f t="shared" si="29"/>
        <v>39885.229999999996</v>
      </c>
      <c r="S22" s="32"/>
      <c r="T22" s="35">
        <v>819.71361039121666</v>
      </c>
      <c r="U22" s="39">
        <v>4.3010394857476543E-3</v>
      </c>
      <c r="V22" s="36">
        <v>662.66545493792569</v>
      </c>
      <c r="W22" s="39">
        <v>1.1689901651841264E-2</v>
      </c>
      <c r="X22" s="36">
        <v>1482.3790653291423</v>
      </c>
      <c r="Y22" s="40">
        <v>5.9949329698839428E-3</v>
      </c>
      <c r="Z22" s="38">
        <v>73087.879242671741</v>
      </c>
      <c r="AA22" s="39">
        <v>7.1996059007818178E-2</v>
      </c>
      <c r="AB22" s="36">
        <v>17448.069794379739</v>
      </c>
      <c r="AC22" s="39">
        <v>3.9292852626223368E-2</v>
      </c>
      <c r="AD22" s="36">
        <v>90535.949037051483</v>
      </c>
      <c r="AE22" s="40">
        <v>6.2044198386567238E-2</v>
      </c>
      <c r="AF22" s="116">
        <f t="shared" si="30"/>
        <v>73907.592853062961</v>
      </c>
      <c r="AG22" s="117">
        <f t="shared" si="31"/>
        <v>18110.735249317666</v>
      </c>
      <c r="AH22" s="118">
        <f t="shared" si="32"/>
        <v>92018.328102380619</v>
      </c>
      <c r="AI22" s="32"/>
      <c r="AJ22" s="35">
        <v>347.88136634661663</v>
      </c>
      <c r="AK22" s="39">
        <v>5.539600413169264E-3</v>
      </c>
      <c r="AL22" s="36">
        <v>779.86052701665994</v>
      </c>
      <c r="AM22" s="39">
        <v>2.9473855303470974E-2</v>
      </c>
      <c r="AN22" s="36">
        <v>1127.7418933632766</v>
      </c>
      <c r="AO22" s="40">
        <v>1.2634574374661395E-2</v>
      </c>
      <c r="AP22" s="38">
        <v>7799.5844857870725</v>
      </c>
      <c r="AQ22" s="39">
        <v>4.8643002990999766E-2</v>
      </c>
      <c r="AR22" s="36">
        <v>2929.2934266080501</v>
      </c>
      <c r="AS22" s="39">
        <v>1.8912003281075299E-2</v>
      </c>
      <c r="AT22" s="36">
        <v>10728.877912395123</v>
      </c>
      <c r="AU22" s="40">
        <v>3.4034636203364804E-2</v>
      </c>
      <c r="AV22" s="116">
        <f t="shared" si="33"/>
        <v>8147.4658521336887</v>
      </c>
      <c r="AW22" s="117">
        <f t="shared" si="34"/>
        <v>3709.1539536247101</v>
      </c>
      <c r="AX22" s="118">
        <f t="shared" si="35"/>
        <v>11856.619805758399</v>
      </c>
      <c r="AY22" s="32"/>
      <c r="AZ22" s="35">
        <v>2195.7698284573389</v>
      </c>
      <c r="BA22" s="39">
        <v>1.9862951427074151E-2</v>
      </c>
      <c r="BB22" s="36">
        <v>284.53626354940633</v>
      </c>
      <c r="BC22" s="39">
        <v>7.9890011104393061E-3</v>
      </c>
      <c r="BD22" s="36">
        <v>2480.3060920067451</v>
      </c>
      <c r="BE22" s="40">
        <v>1.6969568643058694E-2</v>
      </c>
      <c r="BF22" s="38">
        <v>94279.525919496271</v>
      </c>
      <c r="BG22" s="39">
        <v>0.15404798896674957</v>
      </c>
      <c r="BH22" s="36">
        <v>4730.2263969290971</v>
      </c>
      <c r="BI22" s="39">
        <v>1.5047068020082252E-2</v>
      </c>
      <c r="BJ22" s="36">
        <v>99009.752316425365</v>
      </c>
      <c r="BK22" s="40">
        <v>0.10687858096110582</v>
      </c>
      <c r="BL22" s="116">
        <f t="shared" si="36"/>
        <v>96475.295747953613</v>
      </c>
      <c r="BM22" s="117">
        <f t="shared" si="37"/>
        <v>5014.7626604785037</v>
      </c>
      <c r="BN22" s="118">
        <f t="shared" si="38"/>
        <v>101490.05840843212</v>
      </c>
      <c r="BO22" s="32"/>
      <c r="BP22" s="35">
        <v>1354.7211467165437</v>
      </c>
      <c r="BQ22" s="39">
        <v>1.4198496501698339E-2</v>
      </c>
      <c r="BR22" s="36">
        <v>460.90292780438659</v>
      </c>
      <c r="BS22" s="39">
        <v>2.1038110635584563E-2</v>
      </c>
      <c r="BT22" s="36">
        <v>1815.6240745209302</v>
      </c>
      <c r="BU22" s="40">
        <v>1.5475695523571486E-2</v>
      </c>
      <c r="BV22" s="38">
        <v>14678.26156379434</v>
      </c>
      <c r="BW22" s="39">
        <v>4.7666752930957311E-2</v>
      </c>
      <c r="BX22" s="36">
        <v>2872.9537321451053</v>
      </c>
      <c r="BY22" s="39">
        <v>1.3665374779510195E-2</v>
      </c>
      <c r="BZ22" s="36">
        <v>17551.215295939444</v>
      </c>
      <c r="CA22" s="40">
        <v>3.3871473501873792E-2</v>
      </c>
      <c r="CB22" s="116">
        <f t="shared" si="39"/>
        <v>16032.982710510883</v>
      </c>
      <c r="CC22" s="117">
        <f t="shared" si="40"/>
        <v>3333.856659949492</v>
      </c>
      <c r="CD22" s="118">
        <f t="shared" si="41"/>
        <v>19366.839370460377</v>
      </c>
      <c r="CE22" s="32"/>
      <c r="CF22" s="35">
        <v>1849.05</v>
      </c>
      <c r="CG22" s="39">
        <v>1.4565068412222038E-2</v>
      </c>
      <c r="CH22" s="36">
        <v>393.88</v>
      </c>
      <c r="CI22" s="39">
        <v>1.5103919012194187E-2</v>
      </c>
      <c r="CJ22" s="36">
        <v>2242.9299999999998</v>
      </c>
      <c r="CK22" s="40">
        <v>1.4656895098314698E-2</v>
      </c>
      <c r="CL22" s="38">
        <v>54171.400000000147</v>
      </c>
      <c r="CM22" s="39">
        <v>8.6893489653092917E-2</v>
      </c>
      <c r="CN22" s="36">
        <v>2339.1800000000003</v>
      </c>
      <c r="CO22" s="39">
        <v>7.2002684117534804E-3</v>
      </c>
      <c r="CP22" s="36">
        <v>56510.580000000147</v>
      </c>
      <c r="CQ22" s="40">
        <v>5.9591646920743341E-2</v>
      </c>
      <c r="CR22" s="116">
        <f t="shared" si="42"/>
        <v>56020.45000000015</v>
      </c>
      <c r="CS22" s="117">
        <f t="shared" si="43"/>
        <v>2733.0600000000004</v>
      </c>
      <c r="CT22" s="118">
        <f t="shared" si="44"/>
        <v>58753.510000000148</v>
      </c>
      <c r="CU22" s="32"/>
      <c r="CV22" s="38">
        <f t="shared" si="45"/>
        <v>18143.125951911716</v>
      </c>
      <c r="CW22" s="39">
        <f t="shared" si="46"/>
        <v>2.6052026081872716E-2</v>
      </c>
      <c r="CX22" s="39">
        <f t="shared" si="47"/>
        <v>3963.2751733083787</v>
      </c>
      <c r="CY22" s="39">
        <f t="shared" si="48"/>
        <v>2.0163449319681573E-2</v>
      </c>
      <c r="CZ22" s="36">
        <f t="shared" si="49"/>
        <v>22106.401125220094</v>
      </c>
      <c r="DA22" s="40">
        <f t="shared" si="50"/>
        <v>2.4755862669181509E-2</v>
      </c>
      <c r="DB22" s="38">
        <f t="shared" si="51"/>
        <v>268989.05121174955</v>
      </c>
      <c r="DC22" s="39">
        <f t="shared" si="52"/>
        <v>8.7583224939009816E-2</v>
      </c>
      <c r="DD22" s="36">
        <f t="shared" si="53"/>
        <v>32275.133350061991</v>
      </c>
      <c r="DE22" s="39">
        <f t="shared" si="54"/>
        <v>1.8355156884936583E-2</v>
      </c>
      <c r="DF22" s="36">
        <f t="shared" si="55"/>
        <v>301264.18456181156</v>
      </c>
      <c r="DG22" s="40">
        <f t="shared" si="56"/>
        <v>6.2378598495768545E-2</v>
      </c>
      <c r="DH22" s="152"/>
      <c r="DI22" s="161" t="s">
        <v>21</v>
      </c>
      <c r="DJ22" s="38">
        <f t="shared" si="57"/>
        <v>22106.401125220094</v>
      </c>
      <c r="DK22" s="36">
        <f t="shared" si="58"/>
        <v>301264.18456181156</v>
      </c>
      <c r="DL22" s="37">
        <f t="shared" si="59"/>
        <v>323370.58568703168</v>
      </c>
      <c r="DM22"/>
    </row>
    <row r="23" spans="1:117" s="19" customFormat="1" ht="15.75">
      <c r="A23" s="26">
        <v>11</v>
      </c>
      <c r="B23" s="26" t="s">
        <v>22</v>
      </c>
      <c r="C23" s="34"/>
      <c r="D23" s="35">
        <v>12065890.32</v>
      </c>
      <c r="E23" s="39">
        <v>109.5654058569807</v>
      </c>
      <c r="F23" s="36">
        <v>3187360.41</v>
      </c>
      <c r="G23" s="39">
        <v>106.92610989969472</v>
      </c>
      <c r="H23" s="36">
        <v>15253250.73</v>
      </c>
      <c r="I23" s="40">
        <v>109.00317814112367</v>
      </c>
      <c r="J23" s="38">
        <v>6917336.4399999995</v>
      </c>
      <c r="K23" s="39">
        <v>19.631502076007706</v>
      </c>
      <c r="L23" s="36">
        <v>5747217.46</v>
      </c>
      <c r="M23" s="39">
        <v>18.542162578963328</v>
      </c>
      <c r="N23" s="36">
        <v>12664553.899999999</v>
      </c>
      <c r="O23" s="40">
        <v>19.121705145452374</v>
      </c>
      <c r="P23" s="116">
        <f t="shared" si="27"/>
        <v>18983226.759999998</v>
      </c>
      <c r="Q23" s="117">
        <f t="shared" si="28"/>
        <v>8934577.870000001</v>
      </c>
      <c r="R23" s="118">
        <f t="shared" si="29"/>
        <v>27917804.629999999</v>
      </c>
      <c r="S23" s="32"/>
      <c r="T23" s="35">
        <v>13256899.366636105</v>
      </c>
      <c r="U23" s="39">
        <v>69.558986104027625</v>
      </c>
      <c r="V23" s="36">
        <v>3629215.8392397352</v>
      </c>
      <c r="W23" s="39">
        <v>64.022012793757568</v>
      </c>
      <c r="X23" s="36">
        <v>16886115.20587584</v>
      </c>
      <c r="Y23" s="40">
        <v>68.289637346225376</v>
      </c>
      <c r="Z23" s="38">
        <v>12020743.566094881</v>
      </c>
      <c r="AA23" s="39">
        <v>11.841172189836017</v>
      </c>
      <c r="AB23" s="36">
        <v>3938687.1801321171</v>
      </c>
      <c r="AC23" s="39">
        <v>8.8698782577989004</v>
      </c>
      <c r="AD23" s="36">
        <v>15959430.746226998</v>
      </c>
      <c r="AE23" s="40">
        <v>10.936982468150383</v>
      </c>
      <c r="AF23" s="116">
        <f t="shared" si="30"/>
        <v>25277642.932730988</v>
      </c>
      <c r="AG23" s="117">
        <f t="shared" si="31"/>
        <v>7567903.0193718523</v>
      </c>
      <c r="AH23" s="118">
        <f t="shared" si="32"/>
        <v>32845545.95210284</v>
      </c>
      <c r="AI23" s="32"/>
      <c r="AJ23" s="35">
        <v>5083481.341338885</v>
      </c>
      <c r="AK23" s="39">
        <v>80.948444104824674</v>
      </c>
      <c r="AL23" s="36">
        <v>3385561.8359439168</v>
      </c>
      <c r="AM23" s="39">
        <v>127.95308419480097</v>
      </c>
      <c r="AN23" s="36">
        <v>8469043.1772828028</v>
      </c>
      <c r="AO23" s="40">
        <v>94.882309981837039</v>
      </c>
      <c r="AP23" s="38">
        <v>3274033.1779505974</v>
      </c>
      <c r="AQ23" s="39">
        <v>20.418883333835986</v>
      </c>
      <c r="AR23" s="36">
        <v>3906514.9822858619</v>
      </c>
      <c r="AS23" s="39">
        <v>25.221107415008529</v>
      </c>
      <c r="AT23" s="36">
        <v>7180548.1602364592</v>
      </c>
      <c r="AU23" s="40">
        <v>22.778462609966557</v>
      </c>
      <c r="AV23" s="116">
        <f t="shared" si="33"/>
        <v>8357514.5192894824</v>
      </c>
      <c r="AW23" s="117">
        <f t="shared" si="34"/>
        <v>7292076.8182297787</v>
      </c>
      <c r="AX23" s="118">
        <f t="shared" si="35"/>
        <v>15649591.337519262</v>
      </c>
      <c r="AY23" s="32"/>
      <c r="AZ23" s="35">
        <v>13582643.69306474</v>
      </c>
      <c r="BA23" s="39">
        <v>122.86870346339749</v>
      </c>
      <c r="BB23" s="36">
        <v>4982675.278181144</v>
      </c>
      <c r="BC23" s="39">
        <v>139.89991234785333</v>
      </c>
      <c r="BD23" s="36">
        <v>18565318.971245885</v>
      </c>
      <c r="BE23" s="40">
        <v>127.01878033446371</v>
      </c>
      <c r="BF23" s="38">
        <v>21701107.679179639</v>
      </c>
      <c r="BG23" s="39">
        <v>35.458515130666356</v>
      </c>
      <c r="BH23" s="36">
        <v>9202326.4255441409</v>
      </c>
      <c r="BI23" s="39">
        <v>29.273024174499909</v>
      </c>
      <c r="BJ23" s="36">
        <v>30903434.104723781</v>
      </c>
      <c r="BK23" s="40">
        <v>33.35949345052525</v>
      </c>
      <c r="BL23" s="116">
        <f t="shared" si="36"/>
        <v>35283751.37224438</v>
      </c>
      <c r="BM23" s="117">
        <f t="shared" si="37"/>
        <v>14185001.703725286</v>
      </c>
      <c r="BN23" s="118">
        <f t="shared" si="38"/>
        <v>49468753.075969666</v>
      </c>
      <c r="BO23" s="32"/>
      <c r="BP23" s="35">
        <v>9787987.1777464282</v>
      </c>
      <c r="BQ23" s="39">
        <v>102.58546715590568</v>
      </c>
      <c r="BR23" s="36">
        <v>878473.1132401342</v>
      </c>
      <c r="BS23" s="39">
        <v>40.098279771778991</v>
      </c>
      <c r="BT23" s="36">
        <v>10666460.290986562</v>
      </c>
      <c r="BU23" s="40">
        <v>90.916888630224449</v>
      </c>
      <c r="BV23" s="38">
        <v>4837409.909793485</v>
      </c>
      <c r="BW23" s="39">
        <v>15.709191581968549</v>
      </c>
      <c r="BX23" s="36">
        <v>6339552.8199470844</v>
      </c>
      <c r="BY23" s="39">
        <v>30.154458893562875</v>
      </c>
      <c r="BZ23" s="36">
        <v>11176962.729740569</v>
      </c>
      <c r="CA23" s="40">
        <v>21.570027519372118</v>
      </c>
      <c r="CB23" s="116">
        <f t="shared" si="39"/>
        <v>14625397.087539913</v>
      </c>
      <c r="CC23" s="117">
        <f t="shared" si="40"/>
        <v>7218025.9331872184</v>
      </c>
      <c r="CD23" s="118">
        <f t="shared" si="41"/>
        <v>21843423.020727132</v>
      </c>
      <c r="CE23" s="32"/>
      <c r="CF23" s="35">
        <v>16539581.169998039</v>
      </c>
      <c r="CG23" s="39">
        <v>130.28318934075384</v>
      </c>
      <c r="CH23" s="36">
        <v>5373388.259999387</v>
      </c>
      <c r="CI23" s="39">
        <v>206.05062734869955</v>
      </c>
      <c r="CJ23" s="36">
        <v>21912969.429997426</v>
      </c>
      <c r="CK23" s="40">
        <v>143.1948809049097</v>
      </c>
      <c r="CL23" s="38">
        <v>15728895.090001112</v>
      </c>
      <c r="CM23" s="39">
        <v>25.229892208021056</v>
      </c>
      <c r="CN23" s="36">
        <v>7201168.0399990277</v>
      </c>
      <c r="CO23" s="39">
        <v>22.166033723840712</v>
      </c>
      <c r="CP23" s="36">
        <v>22930063.130000141</v>
      </c>
      <c r="CQ23" s="40">
        <v>24.180254846319393</v>
      </c>
      <c r="CR23" s="116">
        <f t="shared" si="42"/>
        <v>32268476.259999149</v>
      </c>
      <c r="CS23" s="117">
        <f t="shared" si="43"/>
        <v>12574556.299998414</v>
      </c>
      <c r="CT23" s="118">
        <f t="shared" si="44"/>
        <v>44843032.559997559</v>
      </c>
      <c r="CU23" s="32"/>
      <c r="CV23" s="38">
        <f t="shared" si="45"/>
        <v>70316483.068784192</v>
      </c>
      <c r="CW23" s="39">
        <f t="shared" si="46"/>
        <v>100.96864541143219</v>
      </c>
      <c r="CX23" s="39">
        <f t="shared" si="47"/>
        <v>21436674.736604318</v>
      </c>
      <c r="CY23" s="39">
        <f t="shared" si="48"/>
        <v>109.06063438265015</v>
      </c>
      <c r="CZ23" s="36">
        <f t="shared" si="49"/>
        <v>91753157.80538851</v>
      </c>
      <c r="DA23" s="40">
        <f t="shared" si="50"/>
        <v>102.74981265505842</v>
      </c>
      <c r="DB23" s="38">
        <f t="shared" si="51"/>
        <v>64479525.863019712</v>
      </c>
      <c r="DC23" s="39">
        <f t="shared" si="52"/>
        <v>20.994627075642398</v>
      </c>
      <c r="DD23" s="36">
        <f t="shared" si="53"/>
        <v>36335466.907908238</v>
      </c>
      <c r="DE23" s="39">
        <f t="shared" si="54"/>
        <v>20.66430487980606</v>
      </c>
      <c r="DF23" s="36">
        <f t="shared" si="55"/>
        <v>100814992.77092795</v>
      </c>
      <c r="DG23" s="40">
        <f t="shared" si="56"/>
        <v>20.874363029772116</v>
      </c>
      <c r="DH23" s="152"/>
      <c r="DI23" s="161" t="s">
        <v>22</v>
      </c>
      <c r="DJ23" s="38">
        <f t="shared" si="57"/>
        <v>91753157.80538851</v>
      </c>
      <c r="DK23" s="36">
        <f t="shared" si="58"/>
        <v>100814992.77092795</v>
      </c>
      <c r="DL23" s="37">
        <f t="shared" si="59"/>
        <v>192568150.57631648</v>
      </c>
      <c r="DM23"/>
    </row>
    <row r="24" spans="1:117" s="19" customFormat="1" ht="15.75">
      <c r="A24" s="26">
        <v>12</v>
      </c>
      <c r="B24" s="26" t="s">
        <v>23</v>
      </c>
      <c r="C24" s="34"/>
      <c r="D24" s="35">
        <v>25918074.4575</v>
      </c>
      <c r="E24" s="39">
        <v>235.35141391600453</v>
      </c>
      <c r="F24" s="36">
        <v>0</v>
      </c>
      <c r="G24" s="39">
        <v>0</v>
      </c>
      <c r="H24" s="36">
        <v>25918074.4575</v>
      </c>
      <c r="I24" s="40">
        <v>185.21641957994484</v>
      </c>
      <c r="J24" s="38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25918074.4575</v>
      </c>
      <c r="Q24" s="117">
        <f t="shared" si="28"/>
        <v>0</v>
      </c>
      <c r="R24" s="118">
        <f t="shared" si="29"/>
        <v>25918074.4575</v>
      </c>
      <c r="S24" s="32"/>
      <c r="T24" s="35">
        <v>43830196.545433849</v>
      </c>
      <c r="U24" s="39">
        <v>229.97715741235589</v>
      </c>
      <c r="V24" s="36">
        <v>2912347.3080354156</v>
      </c>
      <c r="W24" s="39">
        <v>51.375929367146185</v>
      </c>
      <c r="X24" s="36">
        <v>46742543.853469267</v>
      </c>
      <c r="Y24" s="40">
        <v>189.03290244536086</v>
      </c>
      <c r="Z24" s="38">
        <v>56329.407278780251</v>
      </c>
      <c r="AA24" s="39">
        <v>5.5487932778198863E-2</v>
      </c>
      <c r="AB24" s="36">
        <v>14455.298685777008</v>
      </c>
      <c r="AC24" s="39">
        <v>3.2553166489008065E-2</v>
      </c>
      <c r="AD24" s="36">
        <v>70784.705964557259</v>
      </c>
      <c r="AE24" s="40">
        <v>4.8508690595406481E-2</v>
      </c>
      <c r="AF24" s="116">
        <f t="shared" si="30"/>
        <v>43886525.952712633</v>
      </c>
      <c r="AG24" s="117">
        <f t="shared" si="31"/>
        <v>2926802.6067211926</v>
      </c>
      <c r="AH24" s="118">
        <f t="shared" si="32"/>
        <v>46813328.559433825</v>
      </c>
      <c r="AI24" s="32"/>
      <c r="AJ24" s="35">
        <v>9817789.4869231414</v>
      </c>
      <c r="AK24" s="39">
        <v>156.33671693694393</v>
      </c>
      <c r="AL24" s="36">
        <v>-745750.2508772139</v>
      </c>
      <c r="AM24" s="39">
        <v>-28.184699988556577</v>
      </c>
      <c r="AN24" s="36">
        <v>9072039.2360459268</v>
      </c>
      <c r="AO24" s="40">
        <v>101.63793252003092</v>
      </c>
      <c r="AP24" s="38">
        <v>27081.238583568149</v>
      </c>
      <c r="AQ24" s="39">
        <v>0.16889524971759451</v>
      </c>
      <c r="AR24" s="36">
        <v>0</v>
      </c>
      <c r="AS24" s="39">
        <v>0</v>
      </c>
      <c r="AT24" s="36">
        <v>27081.238583568149</v>
      </c>
      <c r="AU24" s="40">
        <v>8.5908341082288203E-2</v>
      </c>
      <c r="AV24" s="116">
        <f t="shared" si="33"/>
        <v>9844870.7255067099</v>
      </c>
      <c r="AW24" s="117">
        <f t="shared" si="34"/>
        <v>-745750.2508772139</v>
      </c>
      <c r="AX24" s="118">
        <f t="shared" si="35"/>
        <v>9099120.4746294953</v>
      </c>
      <c r="AY24" s="32"/>
      <c r="AZ24" s="35">
        <v>17328884.130444281</v>
      </c>
      <c r="BA24" s="39">
        <v>156.75722441738534</v>
      </c>
      <c r="BB24" s="36">
        <v>2093419.1237246809</v>
      </c>
      <c r="BC24" s="39">
        <v>58.777491119852897</v>
      </c>
      <c r="BD24" s="36">
        <v>19422303.254168961</v>
      </c>
      <c r="BE24" s="40">
        <v>132.88202989948797</v>
      </c>
      <c r="BF24" s="38">
        <v>3975.3591992177185</v>
      </c>
      <c r="BG24" s="39">
        <v>6.4955363753406272E-3</v>
      </c>
      <c r="BH24" s="36">
        <v>944.67413494431378</v>
      </c>
      <c r="BI24" s="39">
        <v>3.0050519303997103E-3</v>
      </c>
      <c r="BJ24" s="36">
        <v>4920.0333341620326</v>
      </c>
      <c r="BK24" s="40">
        <v>5.3110544035705077E-3</v>
      </c>
      <c r="BL24" s="116">
        <f t="shared" si="36"/>
        <v>17332859.489643499</v>
      </c>
      <c r="BM24" s="117">
        <f t="shared" si="37"/>
        <v>2094363.7978596252</v>
      </c>
      <c r="BN24" s="118">
        <f t="shared" si="38"/>
        <v>19427223.287503123</v>
      </c>
      <c r="BO24" s="32"/>
      <c r="BP24" s="35">
        <v>12648270.543785527</v>
      </c>
      <c r="BQ24" s="39">
        <v>132.56338804759864</v>
      </c>
      <c r="BR24" s="36">
        <v>802896.84663477796</v>
      </c>
      <c r="BS24" s="39">
        <v>36.648568862277614</v>
      </c>
      <c r="BT24" s="36">
        <v>13451167.390420305</v>
      </c>
      <c r="BU24" s="40">
        <v>114.65268272875534</v>
      </c>
      <c r="BV24" s="38">
        <v>0</v>
      </c>
      <c r="BW24" s="39">
        <v>0</v>
      </c>
      <c r="BX24" s="36">
        <v>328.91810010573613</v>
      </c>
      <c r="BY24" s="39">
        <v>1.5645184464398872E-3</v>
      </c>
      <c r="BZ24" s="36">
        <v>328.91810010573613</v>
      </c>
      <c r="CA24" s="40">
        <v>6.3476748043741571E-4</v>
      </c>
      <c r="CB24" s="116">
        <f t="shared" si="39"/>
        <v>12648270.543785527</v>
      </c>
      <c r="CC24" s="117">
        <f t="shared" si="40"/>
        <v>803225.76473488368</v>
      </c>
      <c r="CD24" s="118">
        <f t="shared" si="41"/>
        <v>13451496.30852041</v>
      </c>
      <c r="CE24" s="32"/>
      <c r="CF24" s="35">
        <v>25879341.755014591</v>
      </c>
      <c r="CG24" s="39">
        <v>203.85299647119433</v>
      </c>
      <c r="CH24" s="36">
        <v>1917032.0200000664</v>
      </c>
      <c r="CI24" s="39">
        <v>73.51146637012296</v>
      </c>
      <c r="CJ24" s="36">
        <v>27796373.775014658</v>
      </c>
      <c r="CK24" s="40">
        <v>181.64121686095223</v>
      </c>
      <c r="CL24" s="38">
        <v>214104.72249999849</v>
      </c>
      <c r="CM24" s="39">
        <v>0.34343410894368431</v>
      </c>
      <c r="CN24" s="36">
        <v>0</v>
      </c>
      <c r="CO24" s="39">
        <v>0</v>
      </c>
      <c r="CP24" s="36">
        <v>214104.72249999849</v>
      </c>
      <c r="CQ24" s="40">
        <v>0.22577812910933862</v>
      </c>
      <c r="CR24" s="116">
        <f t="shared" si="42"/>
        <v>26093446.477514591</v>
      </c>
      <c r="CS24" s="117">
        <f t="shared" si="43"/>
        <v>1917032.0200000664</v>
      </c>
      <c r="CT24" s="118">
        <f t="shared" si="44"/>
        <v>28010478.497514658</v>
      </c>
      <c r="CU24" s="32"/>
      <c r="CV24" s="38">
        <f t="shared" si="45"/>
        <v>135422556.91910139</v>
      </c>
      <c r="CW24" s="39">
        <f t="shared" si="46"/>
        <v>194.45557476045511</v>
      </c>
      <c r="CX24" s="39">
        <f t="shared" si="47"/>
        <v>6979945.0475177271</v>
      </c>
      <c r="CY24" s="39">
        <f t="shared" si="48"/>
        <v>35.510975661652665</v>
      </c>
      <c r="CZ24" s="36">
        <f t="shared" si="49"/>
        <v>142402501.9666191</v>
      </c>
      <c r="DA24" s="40">
        <f t="shared" si="50"/>
        <v>159.46950218014621</v>
      </c>
      <c r="DB24" s="38">
        <f t="shared" si="51"/>
        <v>301490.72756156465</v>
      </c>
      <c r="DC24" s="39">
        <f t="shared" si="52"/>
        <v>9.8165817865440472E-2</v>
      </c>
      <c r="DD24" s="36">
        <f t="shared" si="53"/>
        <v>15728.89092082706</v>
      </c>
      <c r="DE24" s="39">
        <f t="shared" si="54"/>
        <v>8.9451608873764993E-3</v>
      </c>
      <c r="DF24" s="36">
        <f t="shared" si="55"/>
        <v>317219.6184823917</v>
      </c>
      <c r="DG24" s="40">
        <f t="shared" si="56"/>
        <v>6.5682269019383108E-2</v>
      </c>
      <c r="DH24" s="152"/>
      <c r="DI24" s="161" t="s">
        <v>23</v>
      </c>
      <c r="DJ24" s="38">
        <f t="shared" si="57"/>
        <v>142402501.9666191</v>
      </c>
      <c r="DK24" s="36">
        <f t="shared" si="58"/>
        <v>317219.6184823917</v>
      </c>
      <c r="DL24" s="37">
        <f t="shared" si="59"/>
        <v>142719721.58510149</v>
      </c>
      <c r="DM24"/>
    </row>
    <row r="25" spans="1:117" s="19" customFormat="1" ht="15.75">
      <c r="A25" s="26">
        <v>13</v>
      </c>
      <c r="B25" s="26" t="s">
        <v>24</v>
      </c>
      <c r="C25" s="34"/>
      <c r="D25" s="35">
        <v>1564229.1625000013</v>
      </c>
      <c r="E25" s="39">
        <v>14.204124063564143</v>
      </c>
      <c r="F25" s="36">
        <v>0</v>
      </c>
      <c r="G25" s="39">
        <v>0</v>
      </c>
      <c r="H25" s="36">
        <v>1564229.1625000013</v>
      </c>
      <c r="I25" s="40">
        <v>11.178335233038441</v>
      </c>
      <c r="J25" s="38">
        <v>0</v>
      </c>
      <c r="K25" s="39">
        <v>0</v>
      </c>
      <c r="L25" s="36">
        <v>122.85000000000001</v>
      </c>
      <c r="M25" s="39">
        <v>3.9634913567819746E-4</v>
      </c>
      <c r="N25" s="36">
        <v>122.85000000000001</v>
      </c>
      <c r="O25" s="40">
        <v>1.854863184023264E-4</v>
      </c>
      <c r="P25" s="116">
        <f t="shared" si="27"/>
        <v>1564229.1625000013</v>
      </c>
      <c r="Q25" s="117">
        <f t="shared" si="28"/>
        <v>122.85000000000001</v>
      </c>
      <c r="R25" s="118">
        <f t="shared" si="29"/>
        <v>1564352.0125000014</v>
      </c>
      <c r="S25" s="32"/>
      <c r="T25" s="35">
        <v>10559322.324157892</v>
      </c>
      <c r="U25" s="39">
        <v>55.404792214276526</v>
      </c>
      <c r="V25" s="36">
        <v>533296.70054384856</v>
      </c>
      <c r="W25" s="39">
        <v>9.4077425255146423</v>
      </c>
      <c r="X25" s="36">
        <v>11092619.024701741</v>
      </c>
      <c r="Y25" s="40">
        <v>44.859988291038775</v>
      </c>
      <c r="Z25" s="38">
        <v>0</v>
      </c>
      <c r="AA25" s="39">
        <v>0</v>
      </c>
      <c r="AB25" s="36">
        <v>11.610339135514891</v>
      </c>
      <c r="AC25" s="39">
        <v>2.6146350282207696E-5</v>
      </c>
      <c r="AD25" s="36">
        <v>11.610339135514891</v>
      </c>
      <c r="AE25" s="40">
        <v>7.9565541900312913E-6</v>
      </c>
      <c r="AF25" s="116">
        <f t="shared" si="30"/>
        <v>10559322.324157892</v>
      </c>
      <c r="AG25" s="117">
        <f t="shared" si="31"/>
        <v>533308.31088298408</v>
      </c>
      <c r="AH25" s="118">
        <f t="shared" si="32"/>
        <v>11092630.635040876</v>
      </c>
      <c r="AI25" s="32"/>
      <c r="AJ25" s="35">
        <v>3262791.2861077888</v>
      </c>
      <c r="AK25" s="39">
        <v>51.956102582967702</v>
      </c>
      <c r="AL25" s="36">
        <v>-33208.876083825773</v>
      </c>
      <c r="AM25" s="39">
        <v>-1.2550880248163516</v>
      </c>
      <c r="AN25" s="36">
        <v>3229582.4100239631</v>
      </c>
      <c r="AO25" s="40">
        <v>36.182391909601371</v>
      </c>
      <c r="AP25" s="38">
        <v>8209.7175379525524</v>
      </c>
      <c r="AQ25" s="39">
        <v>5.1200844799053478E-2</v>
      </c>
      <c r="AR25" s="36">
        <v>0</v>
      </c>
      <c r="AS25" s="39">
        <v>0</v>
      </c>
      <c r="AT25" s="36">
        <v>8209.7175379525524</v>
      </c>
      <c r="AU25" s="40">
        <v>2.6043240683519174E-2</v>
      </c>
      <c r="AV25" s="116">
        <f t="shared" si="33"/>
        <v>3271001.0036457414</v>
      </c>
      <c r="AW25" s="117">
        <f t="shared" si="34"/>
        <v>-33208.876083825773</v>
      </c>
      <c r="AX25" s="118">
        <f t="shared" si="35"/>
        <v>3237792.1275619157</v>
      </c>
      <c r="AY25" s="32"/>
      <c r="AZ25" s="35">
        <v>4325557.6617842447</v>
      </c>
      <c r="BA25" s="39">
        <v>39.129029198562087</v>
      </c>
      <c r="BB25" s="36">
        <v>283724.59564073884</v>
      </c>
      <c r="BC25" s="39">
        <v>7.9662116925184989</v>
      </c>
      <c r="BD25" s="36">
        <v>4609282.2574249832</v>
      </c>
      <c r="BE25" s="40">
        <v>31.535435047584073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4325557.6617842447</v>
      </c>
      <c r="BM25" s="117">
        <f t="shared" si="37"/>
        <v>283724.59564073884</v>
      </c>
      <c r="BN25" s="118">
        <f t="shared" si="38"/>
        <v>4609282.2574249832</v>
      </c>
      <c r="BO25" s="32"/>
      <c r="BP25" s="35">
        <v>2387728.7609691233</v>
      </c>
      <c r="BQ25" s="39">
        <v>25.025193222822082</v>
      </c>
      <c r="BR25" s="36">
        <v>181522.82291127139</v>
      </c>
      <c r="BS25" s="39">
        <v>8.2856866400982003</v>
      </c>
      <c r="BT25" s="36">
        <v>2569251.5838803947</v>
      </c>
      <c r="BU25" s="40">
        <v>21.899332462904294</v>
      </c>
      <c r="BV25" s="38">
        <v>19638.817472585099</v>
      </c>
      <c r="BW25" s="39">
        <v>6.377585358138925E-2</v>
      </c>
      <c r="BX25" s="36">
        <v>57926.836580470648</v>
      </c>
      <c r="BY25" s="39">
        <v>0.27553243298231822</v>
      </c>
      <c r="BZ25" s="36">
        <v>77565.654053055739</v>
      </c>
      <c r="CA25" s="40">
        <v>0.14969122944559951</v>
      </c>
      <c r="CB25" s="116">
        <f t="shared" si="39"/>
        <v>2407367.5784417083</v>
      </c>
      <c r="CC25" s="117">
        <f t="shared" si="40"/>
        <v>239449.65949174203</v>
      </c>
      <c r="CD25" s="118">
        <f t="shared" si="41"/>
        <v>2646817.2379334504</v>
      </c>
      <c r="CE25" s="32"/>
      <c r="CF25" s="35">
        <v>5260949.4000007454</v>
      </c>
      <c r="CG25" s="39">
        <v>41.440787390416347</v>
      </c>
      <c r="CH25" s="36">
        <v>419696.28499998344</v>
      </c>
      <c r="CI25" s="39">
        <v>16.093883158217018</v>
      </c>
      <c r="CJ25" s="36">
        <v>5680645.6850007288</v>
      </c>
      <c r="CK25" s="40">
        <v>37.121367093823579</v>
      </c>
      <c r="CL25" s="38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5260949.4000007454</v>
      </c>
      <c r="CS25" s="117">
        <f t="shared" si="43"/>
        <v>419696.28499998344</v>
      </c>
      <c r="CT25" s="118">
        <f t="shared" si="44"/>
        <v>5680645.6850007288</v>
      </c>
      <c r="CU25" s="32"/>
      <c r="CV25" s="38">
        <f t="shared" si="45"/>
        <v>27360578.595519796</v>
      </c>
      <c r="CW25" s="39">
        <f t="shared" si="46"/>
        <v>39.287524601597312</v>
      </c>
      <c r="CX25" s="39">
        <f t="shared" si="47"/>
        <v>1385031.5280120163</v>
      </c>
      <c r="CY25" s="39">
        <f t="shared" si="48"/>
        <v>7.0464481521022169</v>
      </c>
      <c r="CZ25" s="36">
        <f t="shared" si="49"/>
        <v>28745610.123531811</v>
      </c>
      <c r="DA25" s="40">
        <f t="shared" si="50"/>
        <v>32.19078367976109</v>
      </c>
      <c r="DB25" s="38">
        <f t="shared" si="51"/>
        <v>27848.535010537649</v>
      </c>
      <c r="DC25" s="39">
        <f t="shared" si="52"/>
        <v>9.067523362241852E-3</v>
      </c>
      <c r="DD25" s="36">
        <f t="shared" si="53"/>
        <v>58061.29691960616</v>
      </c>
      <c r="DE25" s="39">
        <f t="shared" si="54"/>
        <v>3.3019978642480477E-2</v>
      </c>
      <c r="DF25" s="36">
        <f t="shared" si="55"/>
        <v>85909.831930143817</v>
      </c>
      <c r="DG25" s="40">
        <f t="shared" si="56"/>
        <v>1.7788157993635926E-2</v>
      </c>
      <c r="DH25" s="152"/>
      <c r="DI25" s="161" t="s">
        <v>24</v>
      </c>
      <c r="DJ25" s="38">
        <f t="shared" si="57"/>
        <v>28745610.123531811</v>
      </c>
      <c r="DK25" s="36">
        <f t="shared" si="58"/>
        <v>85909.831930143817</v>
      </c>
      <c r="DL25" s="37">
        <f t="shared" si="59"/>
        <v>28831519.955461957</v>
      </c>
      <c r="DM25"/>
    </row>
    <row r="26" spans="1:117" s="19" customFormat="1" ht="15.75">
      <c r="A26" s="26">
        <v>14</v>
      </c>
      <c r="B26" s="26" t="s">
        <v>25</v>
      </c>
      <c r="C26" s="34"/>
      <c r="D26" s="35">
        <v>2905565.0929999999</v>
      </c>
      <c r="E26" s="39">
        <v>26.384246020431327</v>
      </c>
      <c r="F26" s="36">
        <v>666156.07000000007</v>
      </c>
      <c r="G26" s="39">
        <v>22.347481297594687</v>
      </c>
      <c r="H26" s="36">
        <v>3571721.1629999997</v>
      </c>
      <c r="I26" s="40">
        <v>25.524326918404387</v>
      </c>
      <c r="J26" s="38">
        <v>860784.51</v>
      </c>
      <c r="K26" s="39">
        <v>2.4429190399564082</v>
      </c>
      <c r="L26" s="36">
        <v>1132449.1932999999</v>
      </c>
      <c r="M26" s="39">
        <v>3.6536040615704262</v>
      </c>
      <c r="N26" s="36">
        <v>1993233.7032999999</v>
      </c>
      <c r="O26" s="40">
        <v>3.0095041216162146</v>
      </c>
      <c r="P26" s="116">
        <f t="shared" si="27"/>
        <v>3766349.6030000001</v>
      </c>
      <c r="Q26" s="117">
        <f t="shared" si="28"/>
        <v>1798605.2633</v>
      </c>
      <c r="R26" s="118">
        <f t="shared" si="29"/>
        <v>5564954.8662999999</v>
      </c>
      <c r="S26" s="32"/>
      <c r="T26" s="35">
        <v>7969810.4580794116</v>
      </c>
      <c r="U26" s="39">
        <v>41.817616591439048</v>
      </c>
      <c r="V26" s="36">
        <v>1447345.8045238778</v>
      </c>
      <c r="W26" s="39">
        <v>25.532234983750733</v>
      </c>
      <c r="X26" s="36">
        <v>9417156.2626032904</v>
      </c>
      <c r="Y26" s="40">
        <v>38.08419983905695</v>
      </c>
      <c r="Z26" s="38">
        <v>2480398.5172507875</v>
      </c>
      <c r="AA26" s="39">
        <v>2.4433451874826138</v>
      </c>
      <c r="AB26" s="36">
        <v>1202778.68753535</v>
      </c>
      <c r="AC26" s="39">
        <v>2.7086437794117582</v>
      </c>
      <c r="AD26" s="36">
        <v>3683177.2047861377</v>
      </c>
      <c r="AE26" s="40">
        <v>2.5240777792378637</v>
      </c>
      <c r="AF26" s="116">
        <f t="shared" si="30"/>
        <v>10450208.9753302</v>
      </c>
      <c r="AG26" s="117">
        <f t="shared" si="31"/>
        <v>2650124.492059228</v>
      </c>
      <c r="AH26" s="118">
        <f t="shared" si="32"/>
        <v>13100333.467389427</v>
      </c>
      <c r="AI26" s="32"/>
      <c r="AJ26" s="35">
        <v>611486.2527696779</v>
      </c>
      <c r="AK26" s="39">
        <v>9.7371972924676804</v>
      </c>
      <c r="AL26" s="36">
        <v>352716.77063596656</v>
      </c>
      <c r="AM26" s="39">
        <v>13.330490133410679</v>
      </c>
      <c r="AN26" s="36">
        <v>964203.02340564446</v>
      </c>
      <c r="AO26" s="40">
        <v>10.802378525781826</v>
      </c>
      <c r="AP26" s="38">
        <v>356456.05147699011</v>
      </c>
      <c r="AQ26" s="39">
        <v>2.2230790383451398</v>
      </c>
      <c r="AR26" s="36">
        <v>262632.57616316655</v>
      </c>
      <c r="AS26" s="39">
        <v>1.6955993882341969</v>
      </c>
      <c r="AT26" s="36">
        <v>619088.62764015666</v>
      </c>
      <c r="AU26" s="40">
        <v>1.9639012011713091</v>
      </c>
      <c r="AV26" s="116">
        <f t="shared" si="33"/>
        <v>967942.30424666801</v>
      </c>
      <c r="AW26" s="117">
        <f t="shared" si="34"/>
        <v>615349.34679913311</v>
      </c>
      <c r="AX26" s="118">
        <f t="shared" si="35"/>
        <v>1583291.6510458011</v>
      </c>
      <c r="AY26" s="32"/>
      <c r="AZ26" s="35">
        <v>6368535.0614967309</v>
      </c>
      <c r="BA26" s="39">
        <v>57.609819093379507</v>
      </c>
      <c r="BB26" s="36">
        <v>1249027.1743118891</v>
      </c>
      <c r="BC26" s="39">
        <v>35.069271515944777</v>
      </c>
      <c r="BD26" s="36">
        <v>7617562.2358086202</v>
      </c>
      <c r="BE26" s="40">
        <v>52.117255071828659</v>
      </c>
      <c r="BF26" s="38">
        <v>2392031.5739176972</v>
      </c>
      <c r="BG26" s="39">
        <v>3.9084589142040822</v>
      </c>
      <c r="BH26" s="36">
        <v>2269725.6336875404</v>
      </c>
      <c r="BI26" s="39">
        <v>7.2201017733935409</v>
      </c>
      <c r="BJ26" s="36">
        <v>4661757.2076052371</v>
      </c>
      <c r="BK26" s="40">
        <v>5.0322517073037698</v>
      </c>
      <c r="BL26" s="116">
        <f t="shared" si="36"/>
        <v>8760566.635414429</v>
      </c>
      <c r="BM26" s="117">
        <f t="shared" si="37"/>
        <v>3518752.8079994293</v>
      </c>
      <c r="BN26" s="118">
        <f t="shared" si="38"/>
        <v>12279319.443413857</v>
      </c>
      <c r="BO26" s="32"/>
      <c r="BP26" s="35">
        <v>744871.55391916633</v>
      </c>
      <c r="BQ26" s="39">
        <v>7.8068141020528268</v>
      </c>
      <c r="BR26" s="36">
        <v>519416.27944114368</v>
      </c>
      <c r="BS26" s="39">
        <v>23.708977516941012</v>
      </c>
      <c r="BT26" s="36">
        <v>1264287.8333603099</v>
      </c>
      <c r="BU26" s="40">
        <v>10.776313135417444</v>
      </c>
      <c r="BV26" s="38">
        <v>946125.33011392201</v>
      </c>
      <c r="BW26" s="39">
        <v>3.0724839011931806</v>
      </c>
      <c r="BX26" s="36">
        <v>737729.45547633222</v>
      </c>
      <c r="BY26" s="39">
        <v>3.5090538988390771</v>
      </c>
      <c r="BZ26" s="36">
        <v>1683854.7855902542</v>
      </c>
      <c r="CA26" s="40">
        <v>3.2496121658492161</v>
      </c>
      <c r="CB26" s="116">
        <f t="shared" si="39"/>
        <v>1690996.8840330883</v>
      </c>
      <c r="CC26" s="117">
        <f t="shared" si="40"/>
        <v>1257145.7349174758</v>
      </c>
      <c r="CD26" s="118">
        <f t="shared" si="41"/>
        <v>2948142.6189505644</v>
      </c>
      <c r="CE26" s="32"/>
      <c r="CF26" s="35">
        <v>5859995.6900001224</v>
      </c>
      <c r="CG26" s="39">
        <v>46.159507920379696</v>
      </c>
      <c r="CH26" s="36">
        <v>879345.61000000185</v>
      </c>
      <c r="CI26" s="39">
        <v>33.719825523429783</v>
      </c>
      <c r="CJ26" s="36">
        <v>6739341.3000001246</v>
      </c>
      <c r="CK26" s="40">
        <v>44.039634971150072</v>
      </c>
      <c r="CL26" s="38">
        <v>1817597.3199999838</v>
      </c>
      <c r="CM26" s="39">
        <v>2.9155121322119713</v>
      </c>
      <c r="CN26" s="36">
        <v>1548330.6600000078</v>
      </c>
      <c r="CO26" s="39">
        <v>4.7659420575361766</v>
      </c>
      <c r="CP26" s="36">
        <v>3365927.9799999916</v>
      </c>
      <c r="CQ26" s="40">
        <v>3.5494449312820682</v>
      </c>
      <c r="CR26" s="116">
        <f t="shared" si="42"/>
        <v>7677593.0100001059</v>
      </c>
      <c r="CS26" s="117">
        <f t="shared" si="43"/>
        <v>2427676.2700000098</v>
      </c>
      <c r="CT26" s="118">
        <f t="shared" si="44"/>
        <v>10105269.280000117</v>
      </c>
      <c r="CU26" s="32"/>
      <c r="CV26" s="38">
        <f t="shared" si="45"/>
        <v>24460264.109265111</v>
      </c>
      <c r="CW26" s="39">
        <f t="shared" si="46"/>
        <v>35.122913230777897</v>
      </c>
      <c r="CX26" s="39">
        <f t="shared" si="47"/>
        <v>5114007.7089128792</v>
      </c>
      <c r="CY26" s="39">
        <f t="shared" si="48"/>
        <v>26.017884388544413</v>
      </c>
      <c r="CZ26" s="36">
        <f t="shared" si="49"/>
        <v>29574271.818177991</v>
      </c>
      <c r="DA26" s="40">
        <f t="shared" si="50"/>
        <v>33.118760829712848</v>
      </c>
      <c r="DB26" s="38">
        <f t="shared" si="51"/>
        <v>8853393.302759381</v>
      </c>
      <c r="DC26" s="39">
        <f t="shared" si="52"/>
        <v>2.8826776912146221</v>
      </c>
      <c r="DD26" s="36">
        <f t="shared" si="53"/>
        <v>7153646.2061623968</v>
      </c>
      <c r="DE26" s="39">
        <f t="shared" si="54"/>
        <v>4.0683425530506749</v>
      </c>
      <c r="DF26" s="36">
        <f t="shared" si="55"/>
        <v>16007039.508921778</v>
      </c>
      <c r="DG26" s="40">
        <f t="shared" si="56"/>
        <v>3.3143557774225569</v>
      </c>
      <c r="DH26" s="152"/>
      <c r="DI26" s="161" t="s">
        <v>25</v>
      </c>
      <c r="DJ26" s="38">
        <f t="shared" si="57"/>
        <v>29574271.818177991</v>
      </c>
      <c r="DK26" s="36">
        <f t="shared" si="58"/>
        <v>16007039.508921778</v>
      </c>
      <c r="DL26" s="37">
        <f t="shared" si="59"/>
        <v>45581311.32709977</v>
      </c>
      <c r="DM26"/>
    </row>
    <row r="27" spans="1:117" s="19" customFormat="1" ht="15.75">
      <c r="A27" s="26">
        <v>15</v>
      </c>
      <c r="B27" s="26" t="s">
        <v>26</v>
      </c>
      <c r="C27" s="34"/>
      <c r="D27" s="35">
        <v>126777.28</v>
      </c>
      <c r="E27" s="39">
        <v>1.1512125312145289</v>
      </c>
      <c r="F27" s="36">
        <v>0</v>
      </c>
      <c r="G27" s="39">
        <v>0</v>
      </c>
      <c r="H27" s="36">
        <v>126777.28</v>
      </c>
      <c r="I27" s="40">
        <v>0.90597910443494789</v>
      </c>
      <c r="J27" s="38">
        <v>948083.78999999992</v>
      </c>
      <c r="K27" s="39">
        <v>2.6906756745251288</v>
      </c>
      <c r="L27" s="36">
        <v>0</v>
      </c>
      <c r="M27" s="39">
        <v>0</v>
      </c>
      <c r="N27" s="36">
        <v>948083.78999999992</v>
      </c>
      <c r="O27" s="40">
        <v>1.4314739254702835</v>
      </c>
      <c r="P27" s="116">
        <f t="shared" si="27"/>
        <v>1074861.0699999998</v>
      </c>
      <c r="Q27" s="117">
        <f t="shared" si="28"/>
        <v>0</v>
      </c>
      <c r="R27" s="118">
        <f t="shared" si="29"/>
        <v>1074861.0699999998</v>
      </c>
      <c r="S27" s="32"/>
      <c r="T27" s="35">
        <v>262585.32682633825</v>
      </c>
      <c r="U27" s="39">
        <v>1.3777859056396791</v>
      </c>
      <c r="V27" s="36">
        <v>110.0958556871843</v>
      </c>
      <c r="W27" s="39">
        <v>1.9421711448336355E-3</v>
      </c>
      <c r="X27" s="36">
        <v>262695.42268202541</v>
      </c>
      <c r="Y27" s="40">
        <v>1.0623743193003066</v>
      </c>
      <c r="Z27" s="38">
        <v>2153217.2845067098</v>
      </c>
      <c r="AA27" s="39">
        <v>2.1210515379339414</v>
      </c>
      <c r="AB27" s="36">
        <v>1.9566462854070181</v>
      </c>
      <c r="AC27" s="39">
        <v>4.4063449447520069E-6</v>
      </c>
      <c r="AD27" s="36">
        <v>2153219.2411529953</v>
      </c>
      <c r="AE27" s="40">
        <v>1.4755990652199058</v>
      </c>
      <c r="AF27" s="116">
        <f t="shared" si="30"/>
        <v>2415802.611333048</v>
      </c>
      <c r="AG27" s="117">
        <f t="shared" si="31"/>
        <v>112.05250197259132</v>
      </c>
      <c r="AH27" s="118">
        <f t="shared" si="32"/>
        <v>2415914.6638350207</v>
      </c>
      <c r="AI27" s="32"/>
      <c r="AJ27" s="35">
        <v>25528.383753363465</v>
      </c>
      <c r="AK27" s="39">
        <v>0.4065093990885757</v>
      </c>
      <c r="AL27" s="36">
        <v>0</v>
      </c>
      <c r="AM27" s="39">
        <v>0</v>
      </c>
      <c r="AN27" s="36">
        <v>25528.383753363465</v>
      </c>
      <c r="AO27" s="40">
        <v>0.28600539280743847</v>
      </c>
      <c r="AP27" s="38">
        <v>401542.89055559627</v>
      </c>
      <c r="AQ27" s="39">
        <v>2.5042682801761482</v>
      </c>
      <c r="AR27" s="36">
        <v>0</v>
      </c>
      <c r="AS27" s="39">
        <v>0</v>
      </c>
      <c r="AT27" s="36">
        <v>401542.89055559627</v>
      </c>
      <c r="AU27" s="40">
        <v>1.2737926847241343</v>
      </c>
      <c r="AV27" s="116">
        <f t="shared" si="33"/>
        <v>427071.27430895972</v>
      </c>
      <c r="AW27" s="117">
        <f t="shared" si="34"/>
        <v>0</v>
      </c>
      <c r="AX27" s="118">
        <f t="shared" si="35"/>
        <v>427071.27430895972</v>
      </c>
      <c r="AY27" s="32"/>
      <c r="AZ27" s="35">
        <v>229568.80148496345</v>
      </c>
      <c r="BA27" s="39">
        <v>2.0766812140191724</v>
      </c>
      <c r="BB27" s="36">
        <v>0</v>
      </c>
      <c r="BC27" s="39">
        <v>0</v>
      </c>
      <c r="BD27" s="36">
        <v>229568.80148496345</v>
      </c>
      <c r="BE27" s="40">
        <v>1.5706462793678484</v>
      </c>
      <c r="BF27" s="38">
        <v>1731609.9509566112</v>
      </c>
      <c r="BG27" s="39">
        <v>2.8293633004418384</v>
      </c>
      <c r="BH27" s="36">
        <v>2.7710793174787804</v>
      </c>
      <c r="BI27" s="39">
        <v>8.8149309314700259E-6</v>
      </c>
      <c r="BJ27" s="36">
        <v>1731612.7220359286</v>
      </c>
      <c r="BK27" s="40">
        <v>1.8692331429526765</v>
      </c>
      <c r="BL27" s="116">
        <f t="shared" si="36"/>
        <v>1961178.7524415746</v>
      </c>
      <c r="BM27" s="117">
        <f t="shared" si="37"/>
        <v>2.7710793174787804</v>
      </c>
      <c r="BN27" s="118">
        <f t="shared" si="38"/>
        <v>1961181.523520892</v>
      </c>
      <c r="BO27" s="32"/>
      <c r="BP27" s="35">
        <v>13074.11126643575</v>
      </c>
      <c r="BQ27" s="39">
        <v>0.13702651909525693</v>
      </c>
      <c r="BR27" s="36">
        <v>0</v>
      </c>
      <c r="BS27" s="39">
        <v>0</v>
      </c>
      <c r="BT27" s="36">
        <v>13074.11126643575</v>
      </c>
      <c r="BU27" s="40">
        <v>0.1114387983944541</v>
      </c>
      <c r="BV27" s="38">
        <v>610585.16684842762</v>
      </c>
      <c r="BW27" s="39">
        <v>1.9828378289198292</v>
      </c>
      <c r="BX27" s="36">
        <v>17.515759642544495</v>
      </c>
      <c r="BY27" s="39">
        <v>8.3314749341428177E-5</v>
      </c>
      <c r="BZ27" s="36">
        <v>610602.6826080702</v>
      </c>
      <c r="CA27" s="40">
        <v>1.1783806554362752</v>
      </c>
      <c r="CB27" s="116">
        <f t="shared" si="39"/>
        <v>623659.27811486332</v>
      </c>
      <c r="CC27" s="117">
        <f t="shared" si="40"/>
        <v>17.515759642544495</v>
      </c>
      <c r="CD27" s="118">
        <f t="shared" si="41"/>
        <v>623676.79387450591</v>
      </c>
      <c r="CE27" s="32"/>
      <c r="CF27" s="35">
        <v>172946.83999999988</v>
      </c>
      <c r="CG27" s="39">
        <v>1.3623117580798882</v>
      </c>
      <c r="CH27" s="36">
        <v>0</v>
      </c>
      <c r="CI27" s="39">
        <v>0</v>
      </c>
      <c r="CJ27" s="36">
        <v>172946.83999999988</v>
      </c>
      <c r="CK27" s="40">
        <v>1.1301572904482149</v>
      </c>
      <c r="CL27" s="38">
        <v>1785622.6700000272</v>
      </c>
      <c r="CM27" s="39">
        <v>2.8642232801805951</v>
      </c>
      <c r="CN27" s="36">
        <v>240.44</v>
      </c>
      <c r="CO27" s="39">
        <v>7.4010231659043201E-4</v>
      </c>
      <c r="CP27" s="36">
        <v>1785863.1100000271</v>
      </c>
      <c r="CQ27" s="40">
        <v>1.8832318461410582</v>
      </c>
      <c r="CR27" s="116">
        <f t="shared" si="42"/>
        <v>1958569.510000027</v>
      </c>
      <c r="CS27" s="117">
        <f t="shared" si="43"/>
        <v>240.44</v>
      </c>
      <c r="CT27" s="118">
        <f t="shared" si="44"/>
        <v>1958809.950000027</v>
      </c>
      <c r="CU27" s="32"/>
      <c r="CV27" s="38">
        <f t="shared" si="45"/>
        <v>830480.74333110068</v>
      </c>
      <c r="CW27" s="39">
        <f t="shared" si="46"/>
        <v>1.1925015591635217</v>
      </c>
      <c r="CX27" s="39">
        <f t="shared" si="47"/>
        <v>110.0958556871843</v>
      </c>
      <c r="CY27" s="39">
        <f t="shared" si="48"/>
        <v>5.601206349248835E-4</v>
      </c>
      <c r="CZ27" s="36">
        <f t="shared" si="49"/>
        <v>830590.83918678784</v>
      </c>
      <c r="DA27" s="40">
        <f t="shared" si="50"/>
        <v>0.9301375032831638</v>
      </c>
      <c r="DB27" s="38">
        <f t="shared" si="51"/>
        <v>7630661.7528673718</v>
      </c>
      <c r="DC27" s="39">
        <f t="shared" si="52"/>
        <v>2.4845545263802529</v>
      </c>
      <c r="DD27" s="36">
        <f t="shared" si="53"/>
        <v>262.68348524543029</v>
      </c>
      <c r="DE27" s="39">
        <f t="shared" si="54"/>
        <v>1.493904465232066E-4</v>
      </c>
      <c r="DF27" s="36">
        <f t="shared" si="55"/>
        <v>7630924.4363526171</v>
      </c>
      <c r="DG27" s="40">
        <f t="shared" si="56"/>
        <v>1.5800297412025248</v>
      </c>
      <c r="DH27" s="152"/>
      <c r="DI27" s="161" t="s">
        <v>26</v>
      </c>
      <c r="DJ27" s="38">
        <f t="shared" si="57"/>
        <v>830590.83918678784</v>
      </c>
      <c r="DK27" s="36">
        <f t="shared" si="58"/>
        <v>7630924.4363526171</v>
      </c>
      <c r="DL27" s="37">
        <f t="shared" si="59"/>
        <v>8461515.2755394056</v>
      </c>
      <c r="DM27"/>
    </row>
    <row r="28" spans="1:117" s="19" customFormat="1" ht="15.75">
      <c r="A28" s="26">
        <v>16</v>
      </c>
      <c r="B28" s="26" t="s">
        <v>27</v>
      </c>
      <c r="C28" s="34"/>
      <c r="D28" s="35">
        <v>53217.66</v>
      </c>
      <c r="E28" s="39">
        <v>0.48324776390465385</v>
      </c>
      <c r="F28" s="36">
        <v>8423.75</v>
      </c>
      <c r="G28" s="39">
        <v>0.28259082827334026</v>
      </c>
      <c r="H28" s="36">
        <v>61641.41</v>
      </c>
      <c r="I28" s="40">
        <v>0.44050345162719573</v>
      </c>
      <c r="J28" s="38">
        <v>6140.9400000000005</v>
      </c>
      <c r="K28" s="39">
        <v>1.7428077614024335E-2</v>
      </c>
      <c r="L28" s="36">
        <v>11613.35</v>
      </c>
      <c r="M28" s="39">
        <v>3.7467979119482249E-2</v>
      </c>
      <c r="N28" s="36">
        <v>17754.29</v>
      </c>
      <c r="O28" s="40">
        <v>2.6806494814385344E-2</v>
      </c>
      <c r="P28" s="116">
        <f t="shared" si="27"/>
        <v>59358.600000000006</v>
      </c>
      <c r="Q28" s="117">
        <f t="shared" si="28"/>
        <v>20037.099999999999</v>
      </c>
      <c r="R28" s="118">
        <f t="shared" si="29"/>
        <v>79395.700000000012</v>
      </c>
      <c r="S28" s="32"/>
      <c r="T28" s="35">
        <v>349117.66050139873</v>
      </c>
      <c r="U28" s="39">
        <v>1.8318212897205903</v>
      </c>
      <c r="V28" s="36">
        <v>174916.59011287242</v>
      </c>
      <c r="W28" s="39">
        <v>3.085656148903142</v>
      </c>
      <c r="X28" s="36">
        <v>524034.25061427115</v>
      </c>
      <c r="Y28" s="40">
        <v>2.1192623936971073</v>
      </c>
      <c r="Z28" s="38">
        <v>1672173.0568791376</v>
      </c>
      <c r="AA28" s="39">
        <v>1.6471933694317058</v>
      </c>
      <c r="AB28" s="36">
        <v>684925.48854981037</v>
      </c>
      <c r="AC28" s="39">
        <v>1.5424443275783251</v>
      </c>
      <c r="AD28" s="36">
        <v>2357098.545428948</v>
      </c>
      <c r="AE28" s="40">
        <v>1.6153173554234552</v>
      </c>
      <c r="AF28" s="116">
        <f t="shared" si="30"/>
        <v>2021290.7173805363</v>
      </c>
      <c r="AG28" s="117">
        <f t="shared" si="31"/>
        <v>859842.07866268279</v>
      </c>
      <c r="AH28" s="118">
        <f t="shared" si="32"/>
        <v>2881132.796043219</v>
      </c>
      <c r="AI28" s="32"/>
      <c r="AJ28" s="35">
        <v>45415.73171116189</v>
      </c>
      <c r="AK28" s="39">
        <v>0.72319195705603423</v>
      </c>
      <c r="AL28" s="36">
        <v>75628.71205787755</v>
      </c>
      <c r="AM28" s="39">
        <v>2.8582927828249147</v>
      </c>
      <c r="AN28" s="36">
        <v>121044.44376903944</v>
      </c>
      <c r="AO28" s="40">
        <v>1.3561126321896813</v>
      </c>
      <c r="AP28" s="38">
        <v>151602.67371624394</v>
      </c>
      <c r="AQ28" s="39">
        <v>0.94548745826921421</v>
      </c>
      <c r="AR28" s="36">
        <v>142894.59214938132</v>
      </c>
      <c r="AS28" s="39">
        <v>0.92255114186572407</v>
      </c>
      <c r="AT28" s="36">
        <v>294497.26586562523</v>
      </c>
      <c r="AU28" s="40">
        <v>0.93421766828406316</v>
      </c>
      <c r="AV28" s="116">
        <f t="shared" si="33"/>
        <v>197018.40542740584</v>
      </c>
      <c r="AW28" s="117">
        <f t="shared" si="34"/>
        <v>218523.30420725886</v>
      </c>
      <c r="AX28" s="118">
        <f t="shared" si="35"/>
        <v>415541.7096346647</v>
      </c>
      <c r="AY28" s="32"/>
      <c r="AZ28" s="35">
        <v>85702.812202044137</v>
      </c>
      <c r="BA28" s="39">
        <v>0.77526832451689009</v>
      </c>
      <c r="BB28" s="36">
        <v>54002.722363475186</v>
      </c>
      <c r="BC28" s="39">
        <v>1.5162489432691819</v>
      </c>
      <c r="BD28" s="36">
        <v>139705.53456551931</v>
      </c>
      <c r="BE28" s="40">
        <v>0.95582664827738606</v>
      </c>
      <c r="BF28" s="38">
        <v>356888.34895134158</v>
      </c>
      <c r="BG28" s="39">
        <v>0.58313755723127503</v>
      </c>
      <c r="BH28" s="36">
        <v>233414.75866931563</v>
      </c>
      <c r="BI28" s="39">
        <v>0.74250309728693553</v>
      </c>
      <c r="BJ28" s="36">
        <v>590303.10762065719</v>
      </c>
      <c r="BK28" s="40">
        <v>0.63721761749079986</v>
      </c>
      <c r="BL28" s="116">
        <f t="shared" si="36"/>
        <v>442591.16115338571</v>
      </c>
      <c r="BM28" s="117">
        <f t="shared" si="37"/>
        <v>287417.48103279085</v>
      </c>
      <c r="BN28" s="118">
        <f t="shared" si="38"/>
        <v>730008.6421861765</v>
      </c>
      <c r="BO28" s="32"/>
      <c r="BP28" s="35">
        <v>16984.439791772049</v>
      </c>
      <c r="BQ28" s="39">
        <v>0.17800970299405794</v>
      </c>
      <c r="BR28" s="36">
        <v>17799.155768267199</v>
      </c>
      <c r="BS28" s="39">
        <v>0.81245005332605436</v>
      </c>
      <c r="BT28" s="36">
        <v>34783.595560039248</v>
      </c>
      <c r="BU28" s="40">
        <v>0.29648226285182744</v>
      </c>
      <c r="BV28" s="38">
        <v>244179.14833785107</v>
      </c>
      <c r="BW28" s="39">
        <v>0.7929567874319291</v>
      </c>
      <c r="BX28" s="36">
        <v>113740.89589548203</v>
      </c>
      <c r="BY28" s="39">
        <v>0.5410153156237848</v>
      </c>
      <c r="BZ28" s="36">
        <v>357920.04423333309</v>
      </c>
      <c r="CA28" s="40">
        <v>0.69073731303630093</v>
      </c>
      <c r="CB28" s="116">
        <f t="shared" si="39"/>
        <v>261163.58812962312</v>
      </c>
      <c r="CC28" s="117">
        <f t="shared" si="40"/>
        <v>131540.05166374921</v>
      </c>
      <c r="CD28" s="118">
        <f t="shared" si="41"/>
        <v>392703.63979337236</v>
      </c>
      <c r="CE28" s="32"/>
      <c r="CF28" s="35">
        <v>233698.33999999979</v>
      </c>
      <c r="CG28" s="39">
        <v>1.8408546604595457</v>
      </c>
      <c r="CH28" s="36">
        <v>92803.7699999998</v>
      </c>
      <c r="CI28" s="39">
        <v>3.558699670220101</v>
      </c>
      <c r="CJ28" s="36">
        <v>326502.10999999958</v>
      </c>
      <c r="CK28" s="40">
        <v>2.1335963118101771</v>
      </c>
      <c r="CL28" s="38">
        <v>1300727.3300000585</v>
      </c>
      <c r="CM28" s="39">
        <v>2.0864282036435271</v>
      </c>
      <c r="CN28" s="36">
        <v>538804.75000001956</v>
      </c>
      <c r="CO28" s="39">
        <v>1.6585037583802322</v>
      </c>
      <c r="CP28" s="36">
        <v>1839532.0800000781</v>
      </c>
      <c r="CQ28" s="40">
        <v>1.9398269529483676</v>
      </c>
      <c r="CR28" s="116">
        <f t="shared" si="42"/>
        <v>1534425.6700000584</v>
      </c>
      <c r="CS28" s="117">
        <f t="shared" si="43"/>
        <v>631608.52000001934</v>
      </c>
      <c r="CT28" s="118">
        <f t="shared" si="44"/>
        <v>2166034.1900000777</v>
      </c>
      <c r="CU28" s="32"/>
      <c r="CV28" s="38">
        <f t="shared" si="45"/>
        <v>784136.64420637675</v>
      </c>
      <c r="CW28" s="39">
        <f t="shared" si="46"/>
        <v>1.1259552714764771</v>
      </c>
      <c r="CX28" s="39">
        <f t="shared" si="47"/>
        <v>423574.70030249213</v>
      </c>
      <c r="CY28" s="39">
        <f t="shared" si="48"/>
        <v>2.1549669475811757</v>
      </c>
      <c r="CZ28" s="36">
        <f t="shared" si="49"/>
        <v>1207711.3445088689</v>
      </c>
      <c r="DA28" s="40">
        <f t="shared" si="50"/>
        <v>1.3524560609987777</v>
      </c>
      <c r="DB28" s="38">
        <f t="shared" si="51"/>
        <v>3731711.497884633</v>
      </c>
      <c r="DC28" s="39">
        <f t="shared" si="52"/>
        <v>1.2150506723391974</v>
      </c>
      <c r="DD28" s="36">
        <f t="shared" si="53"/>
        <v>1725393.835264009</v>
      </c>
      <c r="DE28" s="39">
        <f t="shared" si="54"/>
        <v>0.98124689962009048</v>
      </c>
      <c r="DF28" s="36">
        <f t="shared" si="55"/>
        <v>5457105.3331486415</v>
      </c>
      <c r="DG28" s="40">
        <f t="shared" si="56"/>
        <v>1.1299271535403963</v>
      </c>
      <c r="DH28" s="152"/>
      <c r="DI28" s="161" t="s">
        <v>27</v>
      </c>
      <c r="DJ28" s="38">
        <f t="shared" si="57"/>
        <v>1207711.3445088689</v>
      </c>
      <c r="DK28" s="36">
        <f t="shared" si="58"/>
        <v>5457105.3331486415</v>
      </c>
      <c r="DL28" s="37">
        <f t="shared" si="59"/>
        <v>6664816.6776575102</v>
      </c>
      <c r="DM28"/>
    </row>
    <row r="29" spans="1:117" s="19" customFormat="1" ht="15.75">
      <c r="A29" s="26">
        <v>17</v>
      </c>
      <c r="B29" s="26" t="s">
        <v>28</v>
      </c>
      <c r="C29" s="34"/>
      <c r="D29" s="35">
        <v>84843.62</v>
      </c>
      <c r="E29" s="39">
        <v>0.77043014755959138</v>
      </c>
      <c r="F29" s="36">
        <v>63186.99</v>
      </c>
      <c r="G29" s="39">
        <v>2.1197286054547284</v>
      </c>
      <c r="H29" s="36">
        <v>148030.60999999999</v>
      </c>
      <c r="I29" s="40">
        <v>1.057860205525462</v>
      </c>
      <c r="J29" s="38">
        <v>7107.17</v>
      </c>
      <c r="K29" s="39">
        <v>2.0170252498162386E-2</v>
      </c>
      <c r="L29" s="36">
        <v>72918.02</v>
      </c>
      <c r="M29" s="39">
        <v>0.23525432806158333</v>
      </c>
      <c r="N29" s="36">
        <v>80025.19</v>
      </c>
      <c r="O29" s="40">
        <v>0.12082684470937458</v>
      </c>
      <c r="P29" s="116">
        <f t="shared" si="27"/>
        <v>91950.79</v>
      </c>
      <c r="Q29" s="117">
        <f t="shared" si="28"/>
        <v>136105.01</v>
      </c>
      <c r="R29" s="118">
        <f t="shared" si="29"/>
        <v>228055.8</v>
      </c>
      <c r="S29" s="32"/>
      <c r="T29" s="35">
        <v>1805668.0783206346</v>
      </c>
      <c r="U29" s="39">
        <v>9.4743451914926915</v>
      </c>
      <c r="V29" s="36">
        <v>323081.94806659088</v>
      </c>
      <c r="W29" s="39">
        <v>5.6994010631465919</v>
      </c>
      <c r="X29" s="36">
        <v>2128750.0263872254</v>
      </c>
      <c r="Y29" s="40">
        <v>8.6089408683038329</v>
      </c>
      <c r="Z29" s="38">
        <v>122058.56318591371</v>
      </c>
      <c r="AA29" s="39">
        <v>0.12023519643202209</v>
      </c>
      <c r="AB29" s="36">
        <v>235264.17338111831</v>
      </c>
      <c r="AC29" s="39">
        <v>0.52981221429273673</v>
      </c>
      <c r="AD29" s="36">
        <v>357322.736567032</v>
      </c>
      <c r="AE29" s="40">
        <v>0.24487292607407396</v>
      </c>
      <c r="AF29" s="116">
        <f t="shared" si="30"/>
        <v>1927726.6415065483</v>
      </c>
      <c r="AG29" s="117">
        <f t="shared" si="31"/>
        <v>558346.12144770916</v>
      </c>
      <c r="AH29" s="118">
        <f t="shared" si="32"/>
        <v>2486072.7629542574</v>
      </c>
      <c r="AI29" s="32"/>
      <c r="AJ29" s="35">
        <v>99867.782824703987</v>
      </c>
      <c r="AK29" s="39">
        <v>1.590276641741174</v>
      </c>
      <c r="AL29" s="36">
        <v>137666.31836200436</v>
      </c>
      <c r="AM29" s="39">
        <v>5.2029266862439947</v>
      </c>
      <c r="AN29" s="36">
        <v>237534.10118670834</v>
      </c>
      <c r="AO29" s="40">
        <v>2.6611960463856441</v>
      </c>
      <c r="AP29" s="38">
        <v>19593.821590198979</v>
      </c>
      <c r="AQ29" s="39">
        <v>0.122199115087986</v>
      </c>
      <c r="AR29" s="36">
        <v>42130.388592992429</v>
      </c>
      <c r="AS29" s="39">
        <v>0.27200076307352494</v>
      </c>
      <c r="AT29" s="36">
        <v>61724.210183191404</v>
      </c>
      <c r="AU29" s="40">
        <v>0.19580435677228891</v>
      </c>
      <c r="AV29" s="116">
        <f t="shared" si="33"/>
        <v>119461.60441490296</v>
      </c>
      <c r="AW29" s="117">
        <f t="shared" si="34"/>
        <v>179796.7069549968</v>
      </c>
      <c r="AX29" s="118">
        <f t="shared" si="35"/>
        <v>299258.31136989978</v>
      </c>
      <c r="AY29" s="32"/>
      <c r="AZ29" s="35">
        <v>339841.34971379256</v>
      </c>
      <c r="BA29" s="39">
        <v>3.0742075671104567</v>
      </c>
      <c r="BB29" s="36">
        <v>167924.39450352671</v>
      </c>
      <c r="BC29" s="39">
        <v>4.7148583362400807</v>
      </c>
      <c r="BD29" s="36">
        <v>507765.7442173193</v>
      </c>
      <c r="BE29" s="40">
        <v>3.4739928587274345</v>
      </c>
      <c r="BF29" s="38">
        <v>56839.011414487555</v>
      </c>
      <c r="BG29" s="39">
        <v>9.2872077133019107E-2</v>
      </c>
      <c r="BH29" s="36">
        <v>222032.83527811384</v>
      </c>
      <c r="BI29" s="39">
        <v>0.70629667478293767</v>
      </c>
      <c r="BJ29" s="36">
        <v>278871.84669260139</v>
      </c>
      <c r="BK29" s="40">
        <v>0.30103526720532636</v>
      </c>
      <c r="BL29" s="116">
        <f t="shared" si="36"/>
        <v>396680.36112828011</v>
      </c>
      <c r="BM29" s="117">
        <f t="shared" si="37"/>
        <v>389957.22978164058</v>
      </c>
      <c r="BN29" s="118">
        <f t="shared" si="38"/>
        <v>786637.59090992063</v>
      </c>
      <c r="BO29" s="32"/>
      <c r="BP29" s="35">
        <v>180613.91483576014</v>
      </c>
      <c r="BQ29" s="39">
        <v>1.8929696669820688</v>
      </c>
      <c r="BR29" s="36">
        <v>1187154.7882537078</v>
      </c>
      <c r="BS29" s="39">
        <v>54.188186427501726</v>
      </c>
      <c r="BT29" s="36">
        <v>1367768.7030894679</v>
      </c>
      <c r="BU29" s="40">
        <v>11.658345079648724</v>
      </c>
      <c r="BV29" s="38">
        <v>42802.322927306901</v>
      </c>
      <c r="BW29" s="39">
        <v>0.13899791490836347</v>
      </c>
      <c r="BX29" s="36">
        <v>131628.44001382196</v>
      </c>
      <c r="BY29" s="39">
        <v>0.62609847986939426</v>
      </c>
      <c r="BZ29" s="36">
        <v>174430.76294112887</v>
      </c>
      <c r="CA29" s="40">
        <v>0.33662779843165452</v>
      </c>
      <c r="CB29" s="116">
        <f t="shared" si="39"/>
        <v>223416.23776306704</v>
      </c>
      <c r="CC29" s="117">
        <f t="shared" si="40"/>
        <v>1318783.2282675297</v>
      </c>
      <c r="CD29" s="118">
        <f t="shared" si="41"/>
        <v>1542199.4660305968</v>
      </c>
      <c r="CE29" s="32"/>
      <c r="CF29" s="35">
        <v>255743.74</v>
      </c>
      <c r="CG29" s="39">
        <v>2.0145074871407078</v>
      </c>
      <c r="CH29" s="36">
        <v>112214.48999999998</v>
      </c>
      <c r="CI29" s="39">
        <v>4.3030328246031129</v>
      </c>
      <c r="CJ29" s="36">
        <v>367958.23</v>
      </c>
      <c r="CK29" s="40">
        <v>2.4044999967326453</v>
      </c>
      <c r="CL29" s="38">
        <v>31826.530000000002</v>
      </c>
      <c r="CM29" s="39">
        <v>5.1051260540596034E-2</v>
      </c>
      <c r="CN29" s="36">
        <v>130781.8700000001</v>
      </c>
      <c r="CO29" s="39">
        <v>0.4025618239686774</v>
      </c>
      <c r="CP29" s="36">
        <v>162608.40000000011</v>
      </c>
      <c r="CQ29" s="40">
        <v>0.17147412677673779</v>
      </c>
      <c r="CR29" s="116">
        <f t="shared" si="42"/>
        <v>287570.27</v>
      </c>
      <c r="CS29" s="117">
        <f t="shared" si="43"/>
        <v>242996.36000000007</v>
      </c>
      <c r="CT29" s="118">
        <f t="shared" si="44"/>
        <v>530566.63000000012</v>
      </c>
      <c r="CU29" s="32"/>
      <c r="CV29" s="38">
        <f t="shared" si="45"/>
        <v>2766578.4856948918</v>
      </c>
      <c r="CW29" s="39">
        <f t="shared" si="46"/>
        <v>3.9725775512943957</v>
      </c>
      <c r="CX29" s="39">
        <f t="shared" si="47"/>
        <v>1991228.9291858298</v>
      </c>
      <c r="CY29" s="39">
        <f t="shared" si="48"/>
        <v>10.130521309224836</v>
      </c>
      <c r="CZ29" s="36">
        <f t="shared" si="49"/>
        <v>4757807.4148807218</v>
      </c>
      <c r="DA29" s="40">
        <f t="shared" si="50"/>
        <v>5.328032650001413</v>
      </c>
      <c r="DB29" s="38">
        <f t="shared" si="51"/>
        <v>280227.41911790718</v>
      </c>
      <c r="DC29" s="39">
        <f t="shared" si="52"/>
        <v>9.1242453817799801E-2</v>
      </c>
      <c r="DD29" s="36">
        <f t="shared" si="53"/>
        <v>834755.72726604668</v>
      </c>
      <c r="DE29" s="39">
        <f t="shared" si="54"/>
        <v>0.47473304504683617</v>
      </c>
      <c r="DF29" s="36">
        <f t="shared" si="55"/>
        <v>1114983.1463839537</v>
      </c>
      <c r="DG29" s="40">
        <f t="shared" si="56"/>
        <v>0.23086410393918999</v>
      </c>
      <c r="DH29" s="152"/>
      <c r="DI29" s="161" t="s">
        <v>28</v>
      </c>
      <c r="DJ29" s="38">
        <f t="shared" si="57"/>
        <v>4757807.4148807218</v>
      </c>
      <c r="DK29" s="36">
        <f t="shared" si="58"/>
        <v>1114983.1463839537</v>
      </c>
      <c r="DL29" s="37">
        <f t="shared" si="59"/>
        <v>5872790.5612646751</v>
      </c>
      <c r="DM29"/>
    </row>
    <row r="30" spans="1:117" s="19" customFormat="1" ht="15.75">
      <c r="A30" s="26">
        <v>18</v>
      </c>
      <c r="B30" s="26" t="s">
        <v>29</v>
      </c>
      <c r="C30" s="34"/>
      <c r="D30" s="35">
        <v>311672.27</v>
      </c>
      <c r="E30" s="39">
        <v>2.8301681725312147</v>
      </c>
      <c r="F30" s="36">
        <v>67760.69</v>
      </c>
      <c r="G30" s="39">
        <v>2.2731621322419406</v>
      </c>
      <c r="H30" s="36">
        <v>379432.96000000002</v>
      </c>
      <c r="I30" s="40">
        <v>2.711513713607844</v>
      </c>
      <c r="J30" s="38">
        <v>2124.39</v>
      </c>
      <c r="K30" s="39">
        <v>6.0290499178394762E-3</v>
      </c>
      <c r="L30" s="36">
        <v>9036.32</v>
      </c>
      <c r="M30" s="39">
        <v>2.915374539447789E-2</v>
      </c>
      <c r="N30" s="36">
        <v>11160.71</v>
      </c>
      <c r="O30" s="40">
        <v>1.685111118157125E-2</v>
      </c>
      <c r="P30" s="116">
        <f t="shared" si="27"/>
        <v>313796.66000000003</v>
      </c>
      <c r="Q30" s="117">
        <f t="shared" si="28"/>
        <v>76797.010000000009</v>
      </c>
      <c r="R30" s="118">
        <f t="shared" si="29"/>
        <v>390593.67000000004</v>
      </c>
      <c r="S30" s="32"/>
      <c r="T30" s="35">
        <v>1071093.1677087247</v>
      </c>
      <c r="U30" s="39">
        <v>5.6200286890821669</v>
      </c>
      <c r="V30" s="36">
        <v>289182.52284290339</v>
      </c>
      <c r="W30" s="39">
        <v>5.1013904924039615</v>
      </c>
      <c r="X30" s="36">
        <v>1360275.6905516281</v>
      </c>
      <c r="Y30" s="40">
        <v>5.5011311048223339</v>
      </c>
      <c r="Z30" s="38">
        <v>-6851.6308595481096</v>
      </c>
      <c r="AA30" s="39">
        <v>-6.7492780578015492E-3</v>
      </c>
      <c r="AB30" s="36">
        <v>9502.2480713879559</v>
      </c>
      <c r="AC30" s="39">
        <v>2.1398953436507336E-2</v>
      </c>
      <c r="AD30" s="36">
        <v>2650.6172118398463</v>
      </c>
      <c r="AE30" s="40">
        <v>1.8164654138759664E-3</v>
      </c>
      <c r="AF30" s="116">
        <f t="shared" si="30"/>
        <v>1064241.5368491765</v>
      </c>
      <c r="AG30" s="117">
        <f t="shared" si="31"/>
        <v>298684.77091429132</v>
      </c>
      <c r="AH30" s="118">
        <f t="shared" si="32"/>
        <v>1362926.3077634678</v>
      </c>
      <c r="AI30" s="32"/>
      <c r="AJ30" s="35">
        <v>7243.2630073742039</v>
      </c>
      <c r="AK30" s="39">
        <v>0.11534041955085597</v>
      </c>
      <c r="AL30" s="36">
        <v>4129.8551827214123</v>
      </c>
      <c r="AM30" s="39">
        <v>0.15608272231121689</v>
      </c>
      <c r="AN30" s="36">
        <v>11373.118190095616</v>
      </c>
      <c r="AO30" s="40">
        <v>0.12741790341408335</v>
      </c>
      <c r="AP30" s="38">
        <v>0</v>
      </c>
      <c r="AQ30" s="39">
        <v>0</v>
      </c>
      <c r="AR30" s="36">
        <v>0</v>
      </c>
      <c r="AS30" s="39">
        <v>0</v>
      </c>
      <c r="AT30" s="36">
        <v>0</v>
      </c>
      <c r="AU30" s="40">
        <v>0</v>
      </c>
      <c r="AV30" s="116">
        <f t="shared" si="33"/>
        <v>7243.2630073742039</v>
      </c>
      <c r="AW30" s="117">
        <f t="shared" si="34"/>
        <v>4129.8551827214123</v>
      </c>
      <c r="AX30" s="118">
        <f t="shared" si="35"/>
        <v>11373.118190095616</v>
      </c>
      <c r="AY30" s="32"/>
      <c r="AZ30" s="35">
        <v>597811.65901768615</v>
      </c>
      <c r="BA30" s="39">
        <v>5.407809047977187</v>
      </c>
      <c r="BB30" s="36">
        <v>185685.15571684198</v>
      </c>
      <c r="BC30" s="39">
        <v>5.2135320001359498</v>
      </c>
      <c r="BD30" s="36">
        <v>783496.81473452807</v>
      </c>
      <c r="BE30" s="40">
        <v>5.360468622039436</v>
      </c>
      <c r="BF30" s="38">
        <v>4349.5328811707031</v>
      </c>
      <c r="BG30" s="39">
        <v>7.1069172946545394E-3</v>
      </c>
      <c r="BH30" s="36">
        <v>11660.023993139292</v>
      </c>
      <c r="BI30" s="39">
        <v>3.709107332673571E-2</v>
      </c>
      <c r="BJ30" s="36">
        <v>16009.556874309994</v>
      </c>
      <c r="BK30" s="40">
        <v>1.7281921028081463E-2</v>
      </c>
      <c r="BL30" s="116">
        <f t="shared" si="36"/>
        <v>602161.19189885689</v>
      </c>
      <c r="BM30" s="117">
        <f t="shared" si="37"/>
        <v>197345.17970998128</v>
      </c>
      <c r="BN30" s="118">
        <f t="shared" si="38"/>
        <v>799506.37160883821</v>
      </c>
      <c r="BO30" s="32"/>
      <c r="BP30" s="35">
        <v>234673.70047209866</v>
      </c>
      <c r="BQ30" s="39">
        <v>2.459556878749213</v>
      </c>
      <c r="BR30" s="36">
        <v>109968.74987190758</v>
      </c>
      <c r="BS30" s="39">
        <v>5.0195704706914182</v>
      </c>
      <c r="BT30" s="36">
        <v>344642.45034400624</v>
      </c>
      <c r="BU30" s="40">
        <v>2.9376023929561308</v>
      </c>
      <c r="BV30" s="38">
        <v>126008.13610209369</v>
      </c>
      <c r="BW30" s="39">
        <v>0.40920368292689591</v>
      </c>
      <c r="BX30" s="36">
        <v>12911.433634753555</v>
      </c>
      <c r="BY30" s="39">
        <v>6.1413999670625177E-2</v>
      </c>
      <c r="BZ30" s="36">
        <v>138919.56973684725</v>
      </c>
      <c r="CA30" s="40">
        <v>0.26809599482959728</v>
      </c>
      <c r="CB30" s="116">
        <f t="shared" si="39"/>
        <v>360681.83657419233</v>
      </c>
      <c r="CC30" s="117">
        <f t="shared" si="40"/>
        <v>122880.18350666114</v>
      </c>
      <c r="CD30" s="118">
        <f t="shared" si="41"/>
        <v>483562.02008085349</v>
      </c>
      <c r="CE30" s="32"/>
      <c r="CF30" s="35">
        <v>647124.54999999946</v>
      </c>
      <c r="CG30" s="39">
        <v>5.0974356247686075</v>
      </c>
      <c r="CH30" s="36">
        <v>143149.41000000006</v>
      </c>
      <c r="CI30" s="39">
        <v>5.4892787023544773</v>
      </c>
      <c r="CJ30" s="36">
        <v>790273.9599999995</v>
      </c>
      <c r="CK30" s="40">
        <v>5.1642104437720926</v>
      </c>
      <c r="CL30" s="38">
        <v>23711.11</v>
      </c>
      <c r="CM30" s="39">
        <v>3.8033742739680763E-2</v>
      </c>
      <c r="CN30" s="36">
        <v>7676.590000000002</v>
      </c>
      <c r="CO30" s="39">
        <v>2.3629437874375919E-2</v>
      </c>
      <c r="CP30" s="36">
        <v>31387.700000000004</v>
      </c>
      <c r="CQ30" s="40">
        <v>3.3099018556422728E-2</v>
      </c>
      <c r="CR30" s="116">
        <f t="shared" si="42"/>
        <v>670835.65999999945</v>
      </c>
      <c r="CS30" s="117">
        <f t="shared" si="43"/>
        <v>150826.00000000006</v>
      </c>
      <c r="CT30" s="118">
        <f t="shared" si="44"/>
        <v>821661.65999999945</v>
      </c>
      <c r="CU30" s="32"/>
      <c r="CV30" s="38">
        <f t="shared" si="45"/>
        <v>2869618.6102058832</v>
      </c>
      <c r="CW30" s="39">
        <f t="shared" si="46"/>
        <v>4.1205346353357433</v>
      </c>
      <c r="CX30" s="39">
        <f t="shared" si="47"/>
        <v>799876.38361437444</v>
      </c>
      <c r="CY30" s="39">
        <f t="shared" si="48"/>
        <v>4.0694289994392197</v>
      </c>
      <c r="CZ30" s="36">
        <f t="shared" si="49"/>
        <v>3669494.9938202575</v>
      </c>
      <c r="DA30" s="40">
        <f t="shared" si="50"/>
        <v>4.109285524029815</v>
      </c>
      <c r="DB30" s="38">
        <f t="shared" si="51"/>
        <v>149341.53812371628</v>
      </c>
      <c r="DC30" s="39">
        <f t="shared" si="52"/>
        <v>4.8625821264117762E-2</v>
      </c>
      <c r="DD30" s="36">
        <f t="shared" si="53"/>
        <v>50786.61569928081</v>
      </c>
      <c r="DE30" s="39">
        <f t="shared" si="54"/>
        <v>2.8882802394788312E-2</v>
      </c>
      <c r="DF30" s="36">
        <f t="shared" si="55"/>
        <v>200128.15382299709</v>
      </c>
      <c r="DG30" s="40">
        <f t="shared" si="56"/>
        <v>4.1437762584296871E-2</v>
      </c>
      <c r="DH30" s="152"/>
      <c r="DI30" s="161" t="s">
        <v>29</v>
      </c>
      <c r="DJ30" s="38">
        <f t="shared" si="57"/>
        <v>3669494.9938202575</v>
      </c>
      <c r="DK30" s="36">
        <f t="shared" si="58"/>
        <v>200128.15382299709</v>
      </c>
      <c r="DL30" s="37">
        <f t="shared" si="59"/>
        <v>3869623.1476432546</v>
      </c>
      <c r="DM30"/>
    </row>
    <row r="31" spans="1:117" s="19" customFormat="1" ht="15.75">
      <c r="A31" s="26">
        <v>19</v>
      </c>
      <c r="B31" s="26" t="s">
        <v>59</v>
      </c>
      <c r="C31" s="34"/>
      <c r="D31" s="35">
        <v>156150.07</v>
      </c>
      <c r="E31" s="39">
        <v>1.4179348013620885</v>
      </c>
      <c r="F31" s="36">
        <v>122963.2</v>
      </c>
      <c r="G31" s="39">
        <v>4.1250360629340133</v>
      </c>
      <c r="H31" s="36">
        <v>279113.27</v>
      </c>
      <c r="I31" s="40">
        <v>1.9946065287921451</v>
      </c>
      <c r="J31" s="38">
        <v>4713130.6899999995</v>
      </c>
      <c r="K31" s="39">
        <v>13.37593389128701</v>
      </c>
      <c r="L31" s="36">
        <v>1411521.3599999999</v>
      </c>
      <c r="M31" s="39">
        <v>4.5539704601327937</v>
      </c>
      <c r="N31" s="36">
        <v>6124652.0499999989</v>
      </c>
      <c r="O31" s="40">
        <v>9.2473680118010648</v>
      </c>
      <c r="P31" s="116">
        <f t="shared" si="27"/>
        <v>4869280.76</v>
      </c>
      <c r="Q31" s="117">
        <f t="shared" si="28"/>
        <v>1534484.5599999998</v>
      </c>
      <c r="R31" s="118">
        <f t="shared" si="29"/>
        <v>6403765.3199999994</v>
      </c>
      <c r="S31" s="32"/>
      <c r="T31" s="35">
        <v>178366.97652635587</v>
      </c>
      <c r="U31" s="39">
        <v>0.93589199845924842</v>
      </c>
      <c r="V31" s="36">
        <v>173839.53606423506</v>
      </c>
      <c r="W31" s="39">
        <v>3.0666561304044149</v>
      </c>
      <c r="X31" s="36">
        <v>352206.51259059092</v>
      </c>
      <c r="Y31" s="40">
        <v>1.4243687622965435</v>
      </c>
      <c r="Z31" s="38">
        <v>10181967.781226825</v>
      </c>
      <c r="AA31" s="39">
        <v>10.02986488031682</v>
      </c>
      <c r="AB31" s="36">
        <v>2551271.0630129911</v>
      </c>
      <c r="AC31" s="39">
        <v>5.7454331092146669</v>
      </c>
      <c r="AD31" s="36">
        <v>12733238.844239816</v>
      </c>
      <c r="AE31" s="40">
        <v>8.7260762753173893</v>
      </c>
      <c r="AF31" s="116">
        <f t="shared" si="30"/>
        <v>10360334.75775318</v>
      </c>
      <c r="AG31" s="117">
        <f t="shared" si="31"/>
        <v>2725110.5990772261</v>
      </c>
      <c r="AH31" s="118">
        <f t="shared" si="32"/>
        <v>13085445.356830407</v>
      </c>
      <c r="AI31" s="32"/>
      <c r="AJ31" s="35">
        <v>47594.003446296687</v>
      </c>
      <c r="AK31" s="39">
        <v>0.75787836504238426</v>
      </c>
      <c r="AL31" s="36">
        <v>66125.068013647862</v>
      </c>
      <c r="AM31" s="39">
        <v>2.4991144173204178</v>
      </c>
      <c r="AN31" s="36">
        <v>113719.07145994455</v>
      </c>
      <c r="AO31" s="40">
        <v>1.2740433556947532</v>
      </c>
      <c r="AP31" s="38">
        <v>4235568.4386528954</v>
      </c>
      <c r="AQ31" s="39">
        <v>26.415608242390363</v>
      </c>
      <c r="AR31" s="36">
        <v>860958.16517103836</v>
      </c>
      <c r="AS31" s="39">
        <v>5.5584884384345754</v>
      </c>
      <c r="AT31" s="36">
        <v>5096526.6038239338</v>
      </c>
      <c r="AU31" s="40">
        <v>16.167434309371775</v>
      </c>
      <c r="AV31" s="116">
        <f t="shared" si="33"/>
        <v>4283162.4420991922</v>
      </c>
      <c r="AW31" s="117">
        <f t="shared" si="34"/>
        <v>927083.23318468616</v>
      </c>
      <c r="AX31" s="118">
        <f t="shared" si="35"/>
        <v>5210245.6752838781</v>
      </c>
      <c r="AY31" s="32"/>
      <c r="AZ31" s="35">
        <v>201775.39917395852</v>
      </c>
      <c r="BA31" s="39">
        <v>1.8252618744591258</v>
      </c>
      <c r="BB31" s="36">
        <v>86776.880908772073</v>
      </c>
      <c r="BC31" s="39">
        <v>2.436457797303798</v>
      </c>
      <c r="BD31" s="36">
        <v>288552.28008273058</v>
      </c>
      <c r="BE31" s="40">
        <v>1.9741949349538908</v>
      </c>
      <c r="BF31" s="38">
        <v>7075187.6977992123</v>
      </c>
      <c r="BG31" s="39">
        <v>11.56049975621344</v>
      </c>
      <c r="BH31" s="36">
        <v>2173094.6100458703</v>
      </c>
      <c r="BI31" s="39">
        <v>6.9127140368297386</v>
      </c>
      <c r="BJ31" s="36">
        <v>9248282.3078450821</v>
      </c>
      <c r="BK31" s="40">
        <v>9.9832922137934084</v>
      </c>
      <c r="BL31" s="116">
        <f t="shared" si="36"/>
        <v>7276963.0969731705</v>
      </c>
      <c r="BM31" s="117">
        <f t="shared" si="37"/>
        <v>2259871.4909546422</v>
      </c>
      <c r="BN31" s="118">
        <f t="shared" si="38"/>
        <v>9536834.5879278127</v>
      </c>
      <c r="BO31" s="32"/>
      <c r="BP31" s="35">
        <v>181817.38550532504</v>
      </c>
      <c r="BQ31" s="39">
        <v>1.9055829447279202</v>
      </c>
      <c r="BR31" s="36">
        <v>51169.708746663324</v>
      </c>
      <c r="BS31" s="39">
        <v>2.3356631708354629</v>
      </c>
      <c r="BT31" s="36">
        <v>232987.09425198837</v>
      </c>
      <c r="BU31" s="40">
        <v>1.9858942069364254</v>
      </c>
      <c r="BV31" s="38">
        <v>4741778.4334970284</v>
      </c>
      <c r="BW31" s="39">
        <v>15.39863423611161</v>
      </c>
      <c r="BX31" s="36">
        <v>892625.11945595813</v>
      </c>
      <c r="BY31" s="39">
        <v>4.2458243091381025</v>
      </c>
      <c r="BZ31" s="36">
        <v>5634403.5529529862</v>
      </c>
      <c r="CA31" s="40">
        <v>10.873637376373797</v>
      </c>
      <c r="CB31" s="116">
        <f t="shared" si="39"/>
        <v>4923595.8190023536</v>
      </c>
      <c r="CC31" s="117">
        <f t="shared" si="40"/>
        <v>943794.82820262143</v>
      </c>
      <c r="CD31" s="118">
        <f t="shared" si="41"/>
        <v>5867390.6472049747</v>
      </c>
      <c r="CE31" s="32"/>
      <c r="CF31" s="35">
        <v>112199.78000000001</v>
      </c>
      <c r="CG31" s="39">
        <v>0.88380382982410544</v>
      </c>
      <c r="CH31" s="36">
        <v>50949.54</v>
      </c>
      <c r="CI31" s="39">
        <v>1.9537364828591151</v>
      </c>
      <c r="CJ31" s="36">
        <v>163149.32</v>
      </c>
      <c r="CK31" s="40">
        <v>1.0661333472740462</v>
      </c>
      <c r="CL31" s="38">
        <v>5267189.980000006</v>
      </c>
      <c r="CM31" s="39">
        <v>8.4488220357606405</v>
      </c>
      <c r="CN31" s="36">
        <v>1524142.570000001</v>
      </c>
      <c r="CO31" s="39">
        <v>4.6914883000794187</v>
      </c>
      <c r="CP31" s="36">
        <v>6791332.5500000073</v>
      </c>
      <c r="CQ31" s="40">
        <v>7.161609232128761</v>
      </c>
      <c r="CR31" s="116">
        <f t="shared" si="42"/>
        <v>5379389.7600000063</v>
      </c>
      <c r="CS31" s="117">
        <f t="shared" si="43"/>
        <v>1575092.110000001</v>
      </c>
      <c r="CT31" s="118">
        <f t="shared" si="44"/>
        <v>6954481.8700000076</v>
      </c>
      <c r="CU31" s="32"/>
      <c r="CV31" s="38">
        <f t="shared" si="45"/>
        <v>877903.61465193622</v>
      </c>
      <c r="CW31" s="39">
        <f t="shared" si="46"/>
        <v>1.2605968743700793</v>
      </c>
      <c r="CX31" s="39">
        <f t="shared" si="47"/>
        <v>551823.93373331835</v>
      </c>
      <c r="CY31" s="39">
        <f t="shared" si="48"/>
        <v>2.807444205780695</v>
      </c>
      <c r="CZ31" s="36">
        <f t="shared" si="49"/>
        <v>1429727.5483852546</v>
      </c>
      <c r="DA31" s="40">
        <f t="shared" si="50"/>
        <v>1.601081001004343</v>
      </c>
      <c r="DB31" s="38">
        <f t="shared" si="51"/>
        <v>36214823.021175966</v>
      </c>
      <c r="DC31" s="39">
        <f t="shared" si="52"/>
        <v>11.791598864346415</v>
      </c>
      <c r="DD31" s="36">
        <f t="shared" si="53"/>
        <v>9413612.8876858577</v>
      </c>
      <c r="DE31" s="39">
        <f t="shared" si="54"/>
        <v>5.353605809569892</v>
      </c>
      <c r="DF31" s="36">
        <f t="shared" si="55"/>
        <v>45628435.908861823</v>
      </c>
      <c r="DG31" s="40">
        <f t="shared" si="56"/>
        <v>9.4476477105589218</v>
      </c>
      <c r="DH31" s="152"/>
      <c r="DI31" s="161" t="s">
        <v>59</v>
      </c>
      <c r="DJ31" s="38">
        <f t="shared" si="57"/>
        <v>1429727.5483852546</v>
      </c>
      <c r="DK31" s="36">
        <f t="shared" si="58"/>
        <v>45628435.908861823</v>
      </c>
      <c r="DL31" s="37">
        <f t="shared" si="59"/>
        <v>47058163.457247078</v>
      </c>
      <c r="DM31"/>
    </row>
    <row r="32" spans="1:117" s="19" customFormat="1" ht="15.75">
      <c r="A32" s="26">
        <v>20</v>
      </c>
      <c r="B32" s="26" t="s">
        <v>30</v>
      </c>
      <c r="C32" s="34"/>
      <c r="D32" s="35">
        <v>28986262.049999997</v>
      </c>
      <c r="E32" s="39">
        <v>263.21236821793411</v>
      </c>
      <c r="F32" s="36">
        <v>13981002.010000002</v>
      </c>
      <c r="G32" s="39">
        <v>469.01949109329405</v>
      </c>
      <c r="H32" s="36">
        <v>42967264.060000002</v>
      </c>
      <c r="I32" s="40">
        <v>307.05378292623669</v>
      </c>
      <c r="J32" s="38">
        <v>31334671.359999999</v>
      </c>
      <c r="K32" s="39">
        <v>88.928256011624512</v>
      </c>
      <c r="L32" s="36">
        <v>43095737.950000003</v>
      </c>
      <c r="M32" s="39">
        <v>139.03914113061938</v>
      </c>
      <c r="N32" s="36">
        <v>74430409.310000002</v>
      </c>
      <c r="O32" s="40">
        <v>112.37950834424208</v>
      </c>
      <c r="P32" s="116">
        <f t="shared" si="27"/>
        <v>60320933.409999996</v>
      </c>
      <c r="Q32" s="117">
        <f t="shared" si="28"/>
        <v>57076739.960000008</v>
      </c>
      <c r="R32" s="118">
        <f t="shared" si="29"/>
        <v>117397673.37</v>
      </c>
      <c r="S32" s="32"/>
      <c r="T32" s="35">
        <v>27207932.60192642</v>
      </c>
      <c r="U32" s="39">
        <v>142.76009445615563</v>
      </c>
      <c r="V32" s="36">
        <v>15520343.119746245</v>
      </c>
      <c r="W32" s="39">
        <v>273.79016564196809</v>
      </c>
      <c r="X32" s="36">
        <v>42728275.721672669</v>
      </c>
      <c r="Y32" s="40">
        <v>172.7986821058295</v>
      </c>
      <c r="Z32" s="38">
        <v>40846661.345226683</v>
      </c>
      <c r="AA32" s="39">
        <v>40.236475198836331</v>
      </c>
      <c r="AB32" s="36">
        <v>18602605.732610766</v>
      </c>
      <c r="AC32" s="39">
        <v>41.892854288711156</v>
      </c>
      <c r="AD32" s="36">
        <v>59449267.077837452</v>
      </c>
      <c r="AE32" s="40">
        <v>40.74052528022731</v>
      </c>
      <c r="AF32" s="116">
        <f t="shared" si="30"/>
        <v>68054593.947153106</v>
      </c>
      <c r="AG32" s="117">
        <f t="shared" si="31"/>
        <v>34122948.852357015</v>
      </c>
      <c r="AH32" s="118">
        <f t="shared" si="32"/>
        <v>102177542.79951012</v>
      </c>
      <c r="AI32" s="32"/>
      <c r="AJ32" s="35">
        <v>5021905.3928375999</v>
      </c>
      <c r="AK32" s="39">
        <v>79.967919757282758</v>
      </c>
      <c r="AL32" s="36">
        <v>6396025.7816783953</v>
      </c>
      <c r="AM32" s="39">
        <v>241.72981177496069</v>
      </c>
      <c r="AN32" s="36">
        <v>11417931.174515996</v>
      </c>
      <c r="AO32" s="40">
        <v>127.91996242948559</v>
      </c>
      <c r="AP32" s="38">
        <v>5597530.3573029023</v>
      </c>
      <c r="AQ32" s="39">
        <v>34.909639918468123</v>
      </c>
      <c r="AR32" s="36">
        <v>7330964.848042829</v>
      </c>
      <c r="AS32" s="39">
        <v>47.329922636044827</v>
      </c>
      <c r="AT32" s="36">
        <v>12928495.205345731</v>
      </c>
      <c r="AU32" s="40">
        <v>41.012362575450211</v>
      </c>
      <c r="AV32" s="116">
        <f t="shared" si="33"/>
        <v>10619435.750140503</v>
      </c>
      <c r="AW32" s="117">
        <f t="shared" si="34"/>
        <v>13726990.629721224</v>
      </c>
      <c r="AX32" s="118">
        <f t="shared" si="35"/>
        <v>24346426.379861727</v>
      </c>
      <c r="AY32" s="32"/>
      <c r="AZ32" s="35">
        <v>22188537.205087848</v>
      </c>
      <c r="BA32" s="39">
        <v>200.71768499165822</v>
      </c>
      <c r="BB32" s="36">
        <v>8931693.2128900085</v>
      </c>
      <c r="BC32" s="39">
        <v>250.77754977790903</v>
      </c>
      <c r="BD32" s="36">
        <v>31120230.417977855</v>
      </c>
      <c r="BE32" s="40">
        <v>212.91601386118043</v>
      </c>
      <c r="BF32" s="38">
        <v>25640325.160373371</v>
      </c>
      <c r="BG32" s="39">
        <v>41.894997762099187</v>
      </c>
      <c r="BH32" s="36">
        <v>23749459.931489673</v>
      </c>
      <c r="BI32" s="39">
        <v>75.548125827834383</v>
      </c>
      <c r="BJ32" s="36">
        <v>49389785.091863044</v>
      </c>
      <c r="BK32" s="40">
        <v>53.315052518483903</v>
      </c>
      <c r="BL32" s="116">
        <f t="shared" si="36"/>
        <v>47828862.365461215</v>
      </c>
      <c r="BM32" s="117">
        <f t="shared" si="37"/>
        <v>32681153.144379683</v>
      </c>
      <c r="BN32" s="118">
        <f t="shared" si="38"/>
        <v>80510015.509840906</v>
      </c>
      <c r="BO32" s="32"/>
      <c r="BP32" s="35">
        <v>7978972.7661189809</v>
      </c>
      <c r="BQ32" s="39">
        <v>83.625635564535031</v>
      </c>
      <c r="BR32" s="36">
        <v>4967900.8347264649</v>
      </c>
      <c r="BS32" s="39">
        <v>226.76195155771705</v>
      </c>
      <c r="BT32" s="36">
        <v>12946873.600845445</v>
      </c>
      <c r="BU32" s="40">
        <v>110.35427247334616</v>
      </c>
      <c r="BV32" s="38">
        <v>14027425.578630086</v>
      </c>
      <c r="BW32" s="39">
        <v>45.553203041648679</v>
      </c>
      <c r="BX32" s="36">
        <v>12247869.983913435</v>
      </c>
      <c r="BY32" s="39">
        <v>58.257719819219517</v>
      </c>
      <c r="BZ32" s="36">
        <v>26275295.562543519</v>
      </c>
      <c r="CA32" s="40">
        <v>50.707769370619964</v>
      </c>
      <c r="CB32" s="116">
        <f t="shared" si="39"/>
        <v>22006398.344749067</v>
      </c>
      <c r="CC32" s="117">
        <f t="shared" si="40"/>
        <v>17215770.818639901</v>
      </c>
      <c r="CD32" s="118">
        <f t="shared" si="41"/>
        <v>39222169.163388968</v>
      </c>
      <c r="CE32" s="32"/>
      <c r="CF32" s="35">
        <v>20099846.229999978</v>
      </c>
      <c r="CG32" s="39">
        <v>158.32759277201421</v>
      </c>
      <c r="CH32" s="36">
        <v>9173069.3699999973</v>
      </c>
      <c r="CI32" s="39">
        <v>351.75509509931732</v>
      </c>
      <c r="CJ32" s="36">
        <v>29272915.599999975</v>
      </c>
      <c r="CK32" s="40">
        <v>191.28998817217635</v>
      </c>
      <c r="CL32" s="38">
        <v>20942348.119999975</v>
      </c>
      <c r="CM32" s="39">
        <v>33.592517632490257</v>
      </c>
      <c r="CN32" s="36">
        <v>8784263.4299999978</v>
      </c>
      <c r="CO32" s="39">
        <v>27.038985668289854</v>
      </c>
      <c r="CP32" s="36">
        <v>29726611.549999975</v>
      </c>
      <c r="CQ32" s="40">
        <v>31.34736432784241</v>
      </c>
      <c r="CR32" s="116">
        <f t="shared" si="42"/>
        <v>41042194.349999949</v>
      </c>
      <c r="CS32" s="117">
        <f t="shared" si="43"/>
        <v>17957332.799999997</v>
      </c>
      <c r="CT32" s="118">
        <f t="shared" si="44"/>
        <v>58999527.149999946</v>
      </c>
      <c r="CU32" s="32"/>
      <c r="CV32" s="38">
        <f t="shared" si="45"/>
        <v>111483456.2459708</v>
      </c>
      <c r="CW32" s="39">
        <f t="shared" si="46"/>
        <v>160.08100905628766</v>
      </c>
      <c r="CX32" s="39">
        <f t="shared" si="47"/>
        <v>58970034.329041116</v>
      </c>
      <c r="CY32" s="39">
        <f t="shared" si="48"/>
        <v>300.01431810270748</v>
      </c>
      <c r="CZ32" s="36">
        <f t="shared" si="49"/>
        <v>170453490.57501191</v>
      </c>
      <c r="DA32" s="40">
        <f t="shared" si="50"/>
        <v>190.88241366178536</v>
      </c>
      <c r="DB32" s="38">
        <f t="shared" si="51"/>
        <v>138388961.92153305</v>
      </c>
      <c r="DC32" s="39">
        <f t="shared" si="52"/>
        <v>45.059646578359555</v>
      </c>
      <c r="DD32" s="36">
        <f t="shared" si="53"/>
        <v>113810901.8760567</v>
      </c>
      <c r="DE32" s="39">
        <f t="shared" si="54"/>
        <v>64.725277398338989</v>
      </c>
      <c r="DF32" s="36">
        <f t="shared" si="55"/>
        <v>252199863.79758975</v>
      </c>
      <c r="DG32" s="40">
        <f t="shared" si="56"/>
        <v>52.219529737327917</v>
      </c>
      <c r="DH32" s="152"/>
      <c r="DI32" s="161" t="s">
        <v>30</v>
      </c>
      <c r="DJ32" s="38">
        <f t="shared" si="57"/>
        <v>170453490.57501191</v>
      </c>
      <c r="DK32" s="36">
        <f t="shared" si="58"/>
        <v>252199863.79758975</v>
      </c>
      <c r="DL32" s="37">
        <f t="shared" si="59"/>
        <v>422653354.37260163</v>
      </c>
      <c r="DM32"/>
    </row>
    <row r="33" spans="1:117" s="19" customFormat="1" ht="15.75">
      <c r="A33" s="26">
        <v>21</v>
      </c>
      <c r="B33" s="26" t="s">
        <v>31</v>
      </c>
      <c r="C33" s="34"/>
      <c r="D33" s="35">
        <v>-2143.7599999999993</v>
      </c>
      <c r="E33" s="39">
        <v>-1.9466606129398406E-2</v>
      </c>
      <c r="F33" s="36">
        <v>3852.88</v>
      </c>
      <c r="G33" s="39">
        <v>0.12925223925660037</v>
      </c>
      <c r="H33" s="36">
        <v>1709.1200000000008</v>
      </c>
      <c r="I33" s="40">
        <v>1.2213757914445388E-2</v>
      </c>
      <c r="J33" s="38">
        <v>1385502.5</v>
      </c>
      <c r="K33" s="39">
        <v>3.9320763766499507</v>
      </c>
      <c r="L33" s="36">
        <v>2594292.13</v>
      </c>
      <c r="M33" s="39">
        <v>8.3699262793833924</v>
      </c>
      <c r="N33" s="36">
        <v>3979794.63</v>
      </c>
      <c r="O33" s="40">
        <v>6.0089332838099203</v>
      </c>
      <c r="P33" s="116">
        <f t="shared" si="27"/>
        <v>1383358.74</v>
      </c>
      <c r="Q33" s="117">
        <f t="shared" si="28"/>
        <v>2598145.0099999998</v>
      </c>
      <c r="R33" s="118">
        <f t="shared" si="29"/>
        <v>3981503.75</v>
      </c>
      <c r="S33" s="32"/>
      <c r="T33" s="35">
        <v>2837004.7006041552</v>
      </c>
      <c r="U33" s="39">
        <v>14.885771181384449</v>
      </c>
      <c r="V33" s="36">
        <v>2357106.4183968138</v>
      </c>
      <c r="W33" s="39">
        <v>41.581075350553277</v>
      </c>
      <c r="X33" s="36">
        <v>5194111.1190009695</v>
      </c>
      <c r="Y33" s="40">
        <v>21.005658218483976</v>
      </c>
      <c r="Z33" s="38">
        <v>4829067.1553219464</v>
      </c>
      <c r="AA33" s="39">
        <v>4.7569283370899766</v>
      </c>
      <c r="AB33" s="36">
        <v>2042168.3452667692</v>
      </c>
      <c r="AC33" s="39">
        <v>4.5989396405528389</v>
      </c>
      <c r="AD33" s="36">
        <v>6871235.5005887151</v>
      </c>
      <c r="AE33" s="40">
        <v>4.7088510486025825</v>
      </c>
      <c r="AF33" s="116">
        <f t="shared" si="30"/>
        <v>7666071.855926102</v>
      </c>
      <c r="AG33" s="117">
        <f t="shared" si="31"/>
        <v>4399274.7636635825</v>
      </c>
      <c r="AH33" s="118">
        <f t="shared" si="32"/>
        <v>12065346.619589685</v>
      </c>
      <c r="AI33" s="32"/>
      <c r="AJ33" s="35">
        <v>1196677.3990327159</v>
      </c>
      <c r="AK33" s="39">
        <v>19.05567603039405</v>
      </c>
      <c r="AL33" s="36">
        <v>1163718.8511930453</v>
      </c>
      <c r="AM33" s="39">
        <v>43.981301586318857</v>
      </c>
      <c r="AN33" s="36">
        <v>2360396.250225761</v>
      </c>
      <c r="AO33" s="40">
        <v>26.444527912507517</v>
      </c>
      <c r="AP33" s="38">
        <v>898789.18364420242</v>
      </c>
      <c r="AQ33" s="39">
        <v>5.6054018041540985</v>
      </c>
      <c r="AR33" s="36">
        <v>1608074.3317578181</v>
      </c>
      <c r="AS33" s="39">
        <v>10.381994088462497</v>
      </c>
      <c r="AT33" s="36">
        <v>2506863.5154020204</v>
      </c>
      <c r="AU33" s="40">
        <v>7.9523868623414158</v>
      </c>
      <c r="AV33" s="116">
        <f t="shared" si="33"/>
        <v>2095466.5826769182</v>
      </c>
      <c r="AW33" s="117">
        <f t="shared" si="34"/>
        <v>2771793.1829508636</v>
      </c>
      <c r="AX33" s="118">
        <f t="shared" si="35"/>
        <v>4867259.7656277819</v>
      </c>
      <c r="AY33" s="32"/>
      <c r="AZ33" s="35">
        <v>2476382.4696830572</v>
      </c>
      <c r="BA33" s="39">
        <v>22.401375623568985</v>
      </c>
      <c r="BB33" s="36">
        <v>1437828.9818225263</v>
      </c>
      <c r="BC33" s="39">
        <v>40.370310585762759</v>
      </c>
      <c r="BD33" s="36">
        <v>3914211.4515055837</v>
      </c>
      <c r="BE33" s="40">
        <v>26.779952733990939</v>
      </c>
      <c r="BF33" s="38">
        <v>3040403.6563013024</v>
      </c>
      <c r="BG33" s="39">
        <v>4.9678661865599523</v>
      </c>
      <c r="BH33" s="36">
        <v>2953024.7986561428</v>
      </c>
      <c r="BI33" s="39">
        <v>9.393707886627972</v>
      </c>
      <c r="BJ33" s="36">
        <v>5993428.4549574452</v>
      </c>
      <c r="BK33" s="40">
        <v>6.469757911428454</v>
      </c>
      <c r="BL33" s="116">
        <f t="shared" si="36"/>
        <v>5516786.1259843595</v>
      </c>
      <c r="BM33" s="117">
        <f t="shared" si="37"/>
        <v>4390853.7804786693</v>
      </c>
      <c r="BN33" s="118">
        <f t="shared" si="38"/>
        <v>9907639.9064630289</v>
      </c>
      <c r="BO33" s="32"/>
      <c r="BP33" s="35">
        <v>2229383.3559273696</v>
      </c>
      <c r="BQ33" s="39">
        <v>23.365614286600039</v>
      </c>
      <c r="BR33" s="36">
        <v>901000.73627929168</v>
      </c>
      <c r="BS33" s="39">
        <v>41.126562729564164</v>
      </c>
      <c r="BT33" s="36">
        <v>3130384.0922066611</v>
      </c>
      <c r="BU33" s="40">
        <v>26.682214541357993</v>
      </c>
      <c r="BV33" s="38">
        <v>2199591.3097776077</v>
      </c>
      <c r="BW33" s="39">
        <v>7.1430376858025486</v>
      </c>
      <c r="BX33" s="36">
        <v>3490845.6832558895</v>
      </c>
      <c r="BY33" s="39">
        <v>16.604414483037583</v>
      </c>
      <c r="BZ33" s="36">
        <v>5690436.9930334967</v>
      </c>
      <c r="CA33" s="40">
        <v>10.981774342897415</v>
      </c>
      <c r="CB33" s="116">
        <f t="shared" si="39"/>
        <v>4428974.6657049768</v>
      </c>
      <c r="CC33" s="117">
        <f t="shared" si="40"/>
        <v>4391846.4195351815</v>
      </c>
      <c r="CD33" s="118">
        <f t="shared" si="41"/>
        <v>8820821.0852401592</v>
      </c>
      <c r="CE33" s="32"/>
      <c r="CF33" s="35">
        <v>2318519.5200000005</v>
      </c>
      <c r="CG33" s="39">
        <v>18.263105607675406</v>
      </c>
      <c r="CH33" s="36">
        <v>1721162.1699999988</v>
      </c>
      <c r="CI33" s="39">
        <v>66.000543369890281</v>
      </c>
      <c r="CJ33" s="36">
        <v>4039681.6899999995</v>
      </c>
      <c r="CK33" s="40">
        <v>26.398144730737307</v>
      </c>
      <c r="CL33" s="38">
        <v>2483452.759999997</v>
      </c>
      <c r="CM33" s="39">
        <v>3.9835757743939459</v>
      </c>
      <c r="CN33" s="36">
        <v>2407569.5099999979</v>
      </c>
      <c r="CO33" s="39">
        <v>7.410779286738852</v>
      </c>
      <c r="CP33" s="36">
        <v>4891022.2699999949</v>
      </c>
      <c r="CQ33" s="40">
        <v>5.1576903333027468</v>
      </c>
      <c r="CR33" s="116">
        <f t="shared" si="42"/>
        <v>4801972.2799999975</v>
      </c>
      <c r="CS33" s="117">
        <f t="shared" si="43"/>
        <v>4128731.6799999969</v>
      </c>
      <c r="CT33" s="118">
        <f t="shared" si="44"/>
        <v>8930703.9599999934</v>
      </c>
      <c r="CU33" s="32"/>
      <c r="CV33" s="38">
        <f t="shared" si="45"/>
        <v>11055823.685247298</v>
      </c>
      <c r="CW33" s="39">
        <f t="shared" si="46"/>
        <v>15.875247064263466</v>
      </c>
      <c r="CX33" s="39">
        <f t="shared" si="47"/>
        <v>7584670.0376916761</v>
      </c>
      <c r="CY33" s="39">
        <f t="shared" si="48"/>
        <v>38.587557821235308</v>
      </c>
      <c r="CZ33" s="36">
        <f t="shared" si="49"/>
        <v>18640493.722938973</v>
      </c>
      <c r="DA33" s="40">
        <f t="shared" si="50"/>
        <v>20.874564795821001</v>
      </c>
      <c r="DB33" s="38">
        <f t="shared" si="51"/>
        <v>14836806.565045055</v>
      </c>
      <c r="DC33" s="39">
        <f t="shared" si="52"/>
        <v>4.8308857215901355</v>
      </c>
      <c r="DD33" s="36">
        <f t="shared" si="53"/>
        <v>15095974.798936617</v>
      </c>
      <c r="DE33" s="39">
        <f t="shared" si="54"/>
        <v>8.5852158304095259</v>
      </c>
      <c r="DF33" s="36">
        <f t="shared" si="55"/>
        <v>29932781.363981672</v>
      </c>
      <c r="DG33" s="40">
        <f t="shared" si="56"/>
        <v>6.1977661011421761</v>
      </c>
      <c r="DH33" s="152"/>
      <c r="DI33" s="161" t="s">
        <v>31</v>
      </c>
      <c r="DJ33" s="38">
        <f t="shared" si="57"/>
        <v>18640493.722938973</v>
      </c>
      <c r="DK33" s="36">
        <f t="shared" si="58"/>
        <v>29932781.363981672</v>
      </c>
      <c r="DL33" s="37">
        <f t="shared" si="59"/>
        <v>48573275.086920649</v>
      </c>
      <c r="DM33"/>
    </row>
    <row r="34" spans="1:117" s="19" customFormat="1" ht="15.75">
      <c r="A34" s="26">
        <v>22</v>
      </c>
      <c r="B34" s="26" t="s">
        <v>32</v>
      </c>
      <c r="C34" s="34"/>
      <c r="D34" s="35">
        <v>909530.74</v>
      </c>
      <c r="E34" s="39">
        <v>8.259075959137343</v>
      </c>
      <c r="F34" s="36">
        <v>590855.11</v>
      </c>
      <c r="G34" s="39">
        <v>19.821366365862659</v>
      </c>
      <c r="H34" s="36">
        <v>1500385.85</v>
      </c>
      <c r="I34" s="40">
        <v>10.722096488344507</v>
      </c>
      <c r="J34" s="38">
        <v>2508475.2200000002</v>
      </c>
      <c r="K34" s="39">
        <v>7.1190893946230984</v>
      </c>
      <c r="L34" s="36">
        <v>3167966.11</v>
      </c>
      <c r="M34" s="39">
        <v>10.2207621453506</v>
      </c>
      <c r="N34" s="36">
        <v>5676441.3300000001</v>
      </c>
      <c r="O34" s="40">
        <v>8.5706325106105421</v>
      </c>
      <c r="P34" s="116">
        <f t="shared" si="27"/>
        <v>3418005.96</v>
      </c>
      <c r="Q34" s="117">
        <f t="shared" si="28"/>
        <v>3758821.2199999997</v>
      </c>
      <c r="R34" s="118">
        <f t="shared" si="29"/>
        <v>7176827.1799999997</v>
      </c>
      <c r="S34" s="32"/>
      <c r="T34" s="35">
        <v>1252521.3097219593</v>
      </c>
      <c r="U34" s="39">
        <v>6.5719826309623492</v>
      </c>
      <c r="V34" s="36">
        <v>935277.81303876778</v>
      </c>
      <c r="W34" s="39">
        <v>16.498982359954976</v>
      </c>
      <c r="X34" s="36">
        <v>2187799.1227607271</v>
      </c>
      <c r="Y34" s="40">
        <v>8.847743063350185</v>
      </c>
      <c r="Z34" s="38">
        <v>7026168.206521187</v>
      </c>
      <c r="AA34" s="39">
        <v>6.9212080858985354</v>
      </c>
      <c r="AB34" s="36">
        <v>3915827.1274828725</v>
      </c>
      <c r="AC34" s="39">
        <v>8.8183976819896603</v>
      </c>
      <c r="AD34" s="36">
        <v>10941995.334004059</v>
      </c>
      <c r="AE34" s="40">
        <v>7.4985388287033796</v>
      </c>
      <c r="AF34" s="116">
        <f t="shared" si="30"/>
        <v>8278689.5162431467</v>
      </c>
      <c r="AG34" s="117">
        <f t="shared" si="31"/>
        <v>4851104.9405216407</v>
      </c>
      <c r="AH34" s="118">
        <f t="shared" si="32"/>
        <v>13129794.456764787</v>
      </c>
      <c r="AI34" s="32"/>
      <c r="AJ34" s="35">
        <v>301719.08833238145</v>
      </c>
      <c r="AK34" s="39">
        <v>4.804520586830705</v>
      </c>
      <c r="AL34" s="36">
        <v>467637.03517453244</v>
      </c>
      <c r="AM34" s="39">
        <v>17.673758103907588</v>
      </c>
      <c r="AN34" s="36">
        <v>769356.12350691389</v>
      </c>
      <c r="AO34" s="40">
        <v>8.6194254379074007</v>
      </c>
      <c r="AP34" s="38">
        <v>1385493.2947360908</v>
      </c>
      <c r="AQ34" s="39">
        <v>8.6407878012820643</v>
      </c>
      <c r="AR34" s="36">
        <v>1317210.6102493885</v>
      </c>
      <c r="AS34" s="39">
        <v>8.5041297524602086</v>
      </c>
      <c r="AT34" s="36">
        <v>2702703.9049854791</v>
      </c>
      <c r="AU34" s="40">
        <v>8.5736406847656355</v>
      </c>
      <c r="AV34" s="116">
        <f t="shared" si="33"/>
        <v>1687212.3830684721</v>
      </c>
      <c r="AW34" s="117">
        <f t="shared" si="34"/>
        <v>1784847.6454239208</v>
      </c>
      <c r="AX34" s="118">
        <f t="shared" si="35"/>
        <v>3472060.028492393</v>
      </c>
      <c r="AY34" s="32"/>
      <c r="AZ34" s="35">
        <v>1495100.638662169</v>
      </c>
      <c r="BA34" s="39">
        <v>13.524692333166003</v>
      </c>
      <c r="BB34" s="36">
        <v>905019.56650532025</v>
      </c>
      <c r="BC34" s="39">
        <v>25.410477496218562</v>
      </c>
      <c r="BD34" s="36">
        <v>2400120.2051674891</v>
      </c>
      <c r="BE34" s="40">
        <v>16.420958971329682</v>
      </c>
      <c r="BF34" s="38">
        <v>4185198.3198200483</v>
      </c>
      <c r="BG34" s="39">
        <v>6.8384029120576466</v>
      </c>
      <c r="BH34" s="36">
        <v>4271215.3269356452</v>
      </c>
      <c r="BI34" s="39">
        <v>13.586932666593434</v>
      </c>
      <c r="BJ34" s="36">
        <v>8456413.6467556935</v>
      </c>
      <c r="BK34" s="40">
        <v>9.1284895622897118</v>
      </c>
      <c r="BL34" s="116">
        <f t="shared" si="36"/>
        <v>5680298.958482217</v>
      </c>
      <c r="BM34" s="117">
        <f t="shared" si="37"/>
        <v>5176234.8934409656</v>
      </c>
      <c r="BN34" s="118">
        <f t="shared" si="38"/>
        <v>10856533.851923183</v>
      </c>
      <c r="BO34" s="32"/>
      <c r="BP34" s="35">
        <v>403432.22343840578</v>
      </c>
      <c r="BQ34" s="39">
        <v>4.2282731225137642</v>
      </c>
      <c r="BR34" s="36">
        <v>220307.87751238426</v>
      </c>
      <c r="BS34" s="39">
        <v>10.056046992531691</v>
      </c>
      <c r="BT34" s="36">
        <v>623740.1009507901</v>
      </c>
      <c r="BU34" s="40">
        <v>5.3165256088065229</v>
      </c>
      <c r="BV34" s="38">
        <v>2640307.5779831116</v>
      </c>
      <c r="BW34" s="39">
        <v>8.5742366992485799</v>
      </c>
      <c r="BX34" s="36">
        <v>2306944.905574223</v>
      </c>
      <c r="BY34" s="39">
        <v>10.973120234280632</v>
      </c>
      <c r="BZ34" s="36">
        <v>4947252.4835573342</v>
      </c>
      <c r="CA34" s="40">
        <v>9.5475286798322063</v>
      </c>
      <c r="CB34" s="116">
        <f t="shared" si="39"/>
        <v>3043739.8014215175</v>
      </c>
      <c r="CC34" s="117">
        <f t="shared" si="40"/>
        <v>2527252.7830866072</v>
      </c>
      <c r="CD34" s="118">
        <f t="shared" si="41"/>
        <v>5570992.5845081247</v>
      </c>
      <c r="CE34" s="32"/>
      <c r="CF34" s="35">
        <v>1409139.6100000008</v>
      </c>
      <c r="CG34" s="39">
        <v>11.099870107364264</v>
      </c>
      <c r="CH34" s="36">
        <v>590043.4500000003</v>
      </c>
      <c r="CI34" s="39">
        <v>22.626100544520298</v>
      </c>
      <c r="CJ34" s="36">
        <v>1999183.060000001</v>
      </c>
      <c r="CK34" s="40">
        <v>13.064079749589954</v>
      </c>
      <c r="CL34" s="38">
        <v>3145708.0700000748</v>
      </c>
      <c r="CM34" s="39">
        <v>5.0458646376538479</v>
      </c>
      <c r="CN34" s="36">
        <v>565033.64000000036</v>
      </c>
      <c r="CO34" s="39">
        <v>1.7392393358655982</v>
      </c>
      <c r="CP34" s="36">
        <v>3710741.7100000754</v>
      </c>
      <c r="CQ34" s="40">
        <v>3.9130585776397853</v>
      </c>
      <c r="CR34" s="116">
        <f t="shared" si="42"/>
        <v>4554847.6800000761</v>
      </c>
      <c r="CS34" s="117">
        <f t="shared" si="43"/>
        <v>1155077.0900000008</v>
      </c>
      <c r="CT34" s="118">
        <f t="shared" si="44"/>
        <v>5709924.7700000769</v>
      </c>
      <c r="CU34" s="32"/>
      <c r="CV34" s="38">
        <f t="shared" si="45"/>
        <v>5771443.6101549156</v>
      </c>
      <c r="CW34" s="39">
        <f t="shared" si="46"/>
        <v>8.2873149787052274</v>
      </c>
      <c r="CX34" s="39">
        <f t="shared" si="47"/>
        <v>3709140.8522310047</v>
      </c>
      <c r="CY34" s="39">
        <f t="shared" si="48"/>
        <v>18.870522566085047</v>
      </c>
      <c r="CZ34" s="36">
        <f t="shared" si="49"/>
        <v>9480584.4623859208</v>
      </c>
      <c r="DA34" s="40">
        <f t="shared" si="50"/>
        <v>10.616836528250825</v>
      </c>
      <c r="DB34" s="38">
        <f t="shared" si="51"/>
        <v>20891350.689060513</v>
      </c>
      <c r="DC34" s="39">
        <f t="shared" si="52"/>
        <v>6.8022540636397517</v>
      </c>
      <c r="DD34" s="36">
        <f t="shared" si="53"/>
        <v>15544197.72024213</v>
      </c>
      <c r="DE34" s="39">
        <f t="shared" si="54"/>
        <v>8.8401242129947661</v>
      </c>
      <c r="DF34" s="36">
        <f t="shared" si="55"/>
        <v>36435548.409302644</v>
      </c>
      <c r="DG34" s="40">
        <f t="shared" si="56"/>
        <v>7.5442039301910739</v>
      </c>
      <c r="DH34" s="152"/>
      <c r="DI34" s="161" t="s">
        <v>32</v>
      </c>
      <c r="DJ34" s="38">
        <f t="shared" si="57"/>
        <v>9480584.4623859208</v>
      </c>
      <c r="DK34" s="36">
        <f t="shared" si="58"/>
        <v>36435548.409302644</v>
      </c>
      <c r="DL34" s="37">
        <f t="shared" si="59"/>
        <v>45916132.871688567</v>
      </c>
      <c r="DM34"/>
    </row>
    <row r="35" spans="1:117" s="19" customFormat="1" ht="15.75">
      <c r="A35" s="26">
        <v>23</v>
      </c>
      <c r="B35" s="26" t="s">
        <v>33</v>
      </c>
      <c r="C35" s="34"/>
      <c r="D35" s="35">
        <v>234011.66999999998</v>
      </c>
      <c r="E35" s="39">
        <v>2.124964086265607</v>
      </c>
      <c r="F35" s="36">
        <v>2189.9</v>
      </c>
      <c r="G35" s="39">
        <v>7.3464389949344164E-2</v>
      </c>
      <c r="H35" s="36">
        <v>236201.56999999998</v>
      </c>
      <c r="I35" s="40">
        <v>1.68794981920048</v>
      </c>
      <c r="J35" s="38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234011.66999999998</v>
      </c>
      <c r="Q35" s="117">
        <f t="shared" si="28"/>
        <v>2189.9</v>
      </c>
      <c r="R35" s="118">
        <f t="shared" si="29"/>
        <v>236201.56999999998</v>
      </c>
      <c r="S35" s="32"/>
      <c r="T35" s="35">
        <v>525491.03781711031</v>
      </c>
      <c r="U35" s="39">
        <v>2.757252867839076</v>
      </c>
      <c r="V35" s="36">
        <v>4042.5187921280553</v>
      </c>
      <c r="W35" s="39">
        <v>7.1312978145395861E-2</v>
      </c>
      <c r="X35" s="36">
        <v>529533.55660923838</v>
      </c>
      <c r="Y35" s="40">
        <v>2.1415022995294186</v>
      </c>
      <c r="Z35" s="38">
        <v>0</v>
      </c>
      <c r="AA35" s="39">
        <v>0</v>
      </c>
      <c r="AB35" s="36">
        <v>0</v>
      </c>
      <c r="AC35" s="39">
        <v>0</v>
      </c>
      <c r="AD35" s="36">
        <v>0</v>
      </c>
      <c r="AE35" s="40">
        <v>0</v>
      </c>
      <c r="AF35" s="116">
        <f t="shared" si="30"/>
        <v>525491.03781711031</v>
      </c>
      <c r="AG35" s="117">
        <f t="shared" si="31"/>
        <v>4042.5187921280553</v>
      </c>
      <c r="AH35" s="118">
        <f t="shared" si="32"/>
        <v>529533.55660923838</v>
      </c>
      <c r="AI35" s="32"/>
      <c r="AJ35" s="35">
        <v>227957.47266311606</v>
      </c>
      <c r="AK35" s="39">
        <v>3.6299538633276973</v>
      </c>
      <c r="AL35" s="36">
        <v>0</v>
      </c>
      <c r="AM35" s="39">
        <v>0</v>
      </c>
      <c r="AN35" s="36">
        <v>227957.47266311606</v>
      </c>
      <c r="AO35" s="40">
        <v>2.5539049844397397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227957.47266311606</v>
      </c>
      <c r="AW35" s="117">
        <f t="shared" si="34"/>
        <v>0</v>
      </c>
      <c r="AX35" s="118">
        <f t="shared" si="35"/>
        <v>227957.47266311606</v>
      </c>
      <c r="AY35" s="32"/>
      <c r="AZ35" s="35">
        <v>645124.72993029375</v>
      </c>
      <c r="BA35" s="39">
        <v>5.8358034657997013</v>
      </c>
      <c r="BB35" s="36">
        <v>29371.181010314602</v>
      </c>
      <c r="BC35" s="39">
        <v>0.82466253959778191</v>
      </c>
      <c r="BD35" s="36">
        <v>674495.91094060836</v>
      </c>
      <c r="BE35" s="40">
        <v>4.6147145697281671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645124.72993029375</v>
      </c>
      <c r="BM35" s="117">
        <f t="shared" si="37"/>
        <v>29371.181010314602</v>
      </c>
      <c r="BN35" s="118">
        <f t="shared" si="38"/>
        <v>674495.91094060836</v>
      </c>
      <c r="BO35" s="32"/>
      <c r="BP35" s="35">
        <v>1015042.3025890458</v>
      </c>
      <c r="BQ35" s="39">
        <v>10.638406743201093</v>
      </c>
      <c r="BR35" s="36">
        <v>9840.6304659751586</v>
      </c>
      <c r="BS35" s="39">
        <v>0.44917977295851552</v>
      </c>
      <c r="BT35" s="36">
        <v>1024882.933055021</v>
      </c>
      <c r="BU35" s="40">
        <v>8.735715967772359</v>
      </c>
      <c r="BV35" s="38">
        <v>3229.5601022500819</v>
      </c>
      <c r="BW35" s="39">
        <v>1.0487798081575923E-2</v>
      </c>
      <c r="BX35" s="36">
        <v>0</v>
      </c>
      <c r="BY35" s="39">
        <v>0</v>
      </c>
      <c r="BZ35" s="36">
        <v>3229.5601022500819</v>
      </c>
      <c r="CA35" s="40">
        <v>6.2326145273473082E-3</v>
      </c>
      <c r="CB35" s="116">
        <f t="shared" si="39"/>
        <v>1018271.8626912959</v>
      </c>
      <c r="CC35" s="117">
        <f t="shared" si="40"/>
        <v>9840.6304659751586</v>
      </c>
      <c r="CD35" s="118">
        <f t="shared" si="41"/>
        <v>1028112.4931572711</v>
      </c>
      <c r="CE35" s="32"/>
      <c r="CF35" s="35">
        <v>549337.87000000011</v>
      </c>
      <c r="CG35" s="39">
        <v>4.3271645753085846</v>
      </c>
      <c r="CH35" s="36">
        <v>35400.729999999996</v>
      </c>
      <c r="CI35" s="39">
        <v>1.3574940562926603</v>
      </c>
      <c r="CJ35" s="36">
        <v>584738.60000000009</v>
      </c>
      <c r="CK35" s="40">
        <v>3.8210966548824086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549337.87000000011</v>
      </c>
      <c r="CS35" s="117">
        <f t="shared" si="43"/>
        <v>35400.729999999996</v>
      </c>
      <c r="CT35" s="118">
        <f t="shared" si="44"/>
        <v>584738.60000000009</v>
      </c>
      <c r="CU35" s="32"/>
      <c r="CV35" s="38">
        <f t="shared" si="45"/>
        <v>3196965.0829995661</v>
      </c>
      <c r="CW35" s="39">
        <f t="shared" si="46"/>
        <v>4.5905770563404591</v>
      </c>
      <c r="CX35" s="39">
        <f t="shared" si="47"/>
        <v>80844.96026841781</v>
      </c>
      <c r="CY35" s="39">
        <f t="shared" si="48"/>
        <v>0.41130458720159002</v>
      </c>
      <c r="CZ35" s="36">
        <f t="shared" si="49"/>
        <v>3277810.0432679839</v>
      </c>
      <c r="DA35" s="40">
        <f t="shared" si="50"/>
        <v>3.6706569661504873</v>
      </c>
      <c r="DB35" s="38">
        <f t="shared" si="51"/>
        <v>3229.5601022500819</v>
      </c>
      <c r="DC35" s="39">
        <f t="shared" si="52"/>
        <v>1.0515494501177869E-3</v>
      </c>
      <c r="DD35" s="36">
        <f t="shared" si="53"/>
        <v>0</v>
      </c>
      <c r="DE35" s="39">
        <f t="shared" si="54"/>
        <v>0</v>
      </c>
      <c r="DF35" s="36">
        <f t="shared" si="55"/>
        <v>3229.5601022500819</v>
      </c>
      <c r="DG35" s="40">
        <f t="shared" si="56"/>
        <v>6.6870024138192122E-4</v>
      </c>
      <c r="DH35" s="152"/>
      <c r="DI35" s="161" t="s">
        <v>33</v>
      </c>
      <c r="DJ35" s="38">
        <f t="shared" si="57"/>
        <v>3277810.0432679839</v>
      </c>
      <c r="DK35" s="36">
        <f t="shared" si="58"/>
        <v>3229.5601022500819</v>
      </c>
      <c r="DL35" s="37">
        <f t="shared" si="59"/>
        <v>3281039.6033702339</v>
      </c>
      <c r="DM35"/>
    </row>
    <row r="36" spans="1:117" s="19" customFormat="1" ht="15.75">
      <c r="A36" s="26">
        <v>24</v>
      </c>
      <c r="B36" s="26" t="s">
        <v>34</v>
      </c>
      <c r="C36" s="34"/>
      <c r="D36" s="35">
        <v>99254.859999999986</v>
      </c>
      <c r="E36" s="39">
        <v>0.90129271282633361</v>
      </c>
      <c r="F36" s="36">
        <v>884.85</v>
      </c>
      <c r="G36" s="39">
        <v>2.9683988057298133E-2</v>
      </c>
      <c r="H36" s="36">
        <v>100139.70999999999</v>
      </c>
      <c r="I36" s="40">
        <v>0.71562100704617881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99254.859999999986</v>
      </c>
      <c r="Q36" s="117">
        <f t="shared" si="28"/>
        <v>884.85</v>
      </c>
      <c r="R36" s="118">
        <f t="shared" si="29"/>
        <v>100139.70999999999</v>
      </c>
      <c r="S36" s="32"/>
      <c r="T36" s="35">
        <v>85920.394162641969</v>
      </c>
      <c r="U36" s="39">
        <v>0.45082453583777299</v>
      </c>
      <c r="V36" s="36">
        <v>226.08808849396218</v>
      </c>
      <c r="W36" s="39">
        <v>3.9883586800141509E-3</v>
      </c>
      <c r="X36" s="36">
        <v>86146.482251135938</v>
      </c>
      <c r="Y36" s="40">
        <v>0.34838753377307558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85920.394162641969</v>
      </c>
      <c r="AG36" s="117">
        <f t="shared" si="31"/>
        <v>226.08808849396218</v>
      </c>
      <c r="AH36" s="118">
        <f t="shared" si="32"/>
        <v>86146.482251135938</v>
      </c>
      <c r="AI36" s="32"/>
      <c r="AJ36" s="35">
        <v>37656.026854950411</v>
      </c>
      <c r="AK36" s="39">
        <v>0.59962781023504208</v>
      </c>
      <c r="AL36" s="36">
        <v>0</v>
      </c>
      <c r="AM36" s="39">
        <v>0</v>
      </c>
      <c r="AN36" s="36">
        <v>37656.026854950411</v>
      </c>
      <c r="AO36" s="40">
        <v>0.42187656125306316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37656.026854950411</v>
      </c>
      <c r="AW36" s="117">
        <f t="shared" si="34"/>
        <v>0</v>
      </c>
      <c r="AX36" s="118">
        <f t="shared" si="35"/>
        <v>37656.026854950411</v>
      </c>
      <c r="AY36" s="32"/>
      <c r="AZ36" s="35">
        <v>230052.35500033628</v>
      </c>
      <c r="BA36" s="39">
        <v>2.0810554429860537</v>
      </c>
      <c r="BB36" s="36">
        <v>29.790453133908276</v>
      </c>
      <c r="BC36" s="39">
        <v>8.3643455564657112E-4</v>
      </c>
      <c r="BD36" s="36">
        <v>230082.14545347018</v>
      </c>
      <c r="BE36" s="40">
        <v>1.5741584368951587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230052.35500033628</v>
      </c>
      <c r="BM36" s="117">
        <f t="shared" si="37"/>
        <v>29.790453133908276</v>
      </c>
      <c r="BN36" s="118">
        <f t="shared" si="38"/>
        <v>230082.14545347018</v>
      </c>
      <c r="BO36" s="32"/>
      <c r="BP36" s="35">
        <v>121991.55602931982</v>
      </c>
      <c r="BQ36" s="39">
        <v>1.2785632568865859</v>
      </c>
      <c r="BR36" s="36">
        <v>-625.94390801901136</v>
      </c>
      <c r="BS36" s="39">
        <v>-2.8571476539118647E-2</v>
      </c>
      <c r="BT36" s="36">
        <v>121365.61212130082</v>
      </c>
      <c r="BU36" s="40">
        <v>1.0344747498001279</v>
      </c>
      <c r="BV36" s="38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121991.55602931982</v>
      </c>
      <c r="CC36" s="117">
        <f t="shared" si="40"/>
        <v>-625.94390801901136</v>
      </c>
      <c r="CD36" s="118">
        <f t="shared" si="41"/>
        <v>121365.61212130082</v>
      </c>
      <c r="CE36" s="32"/>
      <c r="CF36" s="35">
        <v>199074.19</v>
      </c>
      <c r="CG36" s="39">
        <v>1.568118329119109</v>
      </c>
      <c r="CH36" s="36">
        <v>1370.3299999999997</v>
      </c>
      <c r="CI36" s="39">
        <v>5.2547357926221325E-2</v>
      </c>
      <c r="CJ36" s="36">
        <v>200444.52</v>
      </c>
      <c r="CK36" s="40">
        <v>1.3098466303772487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199074.19</v>
      </c>
      <c r="CS36" s="117">
        <f t="shared" si="43"/>
        <v>1370.3299999999997</v>
      </c>
      <c r="CT36" s="118">
        <f t="shared" si="44"/>
        <v>200444.52</v>
      </c>
      <c r="CU36" s="32"/>
      <c r="CV36" s="38">
        <f t="shared" si="45"/>
        <v>773949.38204724831</v>
      </c>
      <c r="CW36" s="39">
        <f t="shared" si="46"/>
        <v>1.1113272068212503</v>
      </c>
      <c r="CX36" s="39">
        <f t="shared" si="47"/>
        <v>1885.1146336088589</v>
      </c>
      <c r="CY36" s="39">
        <f t="shared" si="48"/>
        <v>9.5906571495596657E-3</v>
      </c>
      <c r="CZ36" s="36">
        <f t="shared" si="49"/>
        <v>775834.49668085715</v>
      </c>
      <c r="DA36" s="40">
        <f t="shared" si="50"/>
        <v>0.86881858992114136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775834.49668085715</v>
      </c>
      <c r="DK36" s="36">
        <f t="shared" si="58"/>
        <v>0</v>
      </c>
      <c r="DL36" s="37">
        <f t="shared" si="59"/>
        <v>775834.49668085715</v>
      </c>
      <c r="DM36"/>
    </row>
    <row r="37" spans="1:117" s="19" customFormat="1" ht="15.75">
      <c r="A37" s="26">
        <v>25</v>
      </c>
      <c r="B37" s="26" t="s">
        <v>35</v>
      </c>
      <c r="C37" s="34"/>
      <c r="D37" s="35">
        <v>48059.770000000004</v>
      </c>
      <c r="E37" s="39">
        <v>0.43641107832009085</v>
      </c>
      <c r="F37" s="36">
        <v>709.2</v>
      </c>
      <c r="G37" s="39">
        <v>2.3791472374115202E-2</v>
      </c>
      <c r="H37" s="36">
        <v>48768.97</v>
      </c>
      <c r="I37" s="40">
        <v>0.34851408521159977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48059.770000000004</v>
      </c>
      <c r="Q37" s="117">
        <f t="shared" si="28"/>
        <v>709.2</v>
      </c>
      <c r="R37" s="118">
        <f t="shared" si="29"/>
        <v>48768.97</v>
      </c>
      <c r="S37" s="32"/>
      <c r="T37" s="35">
        <v>667651.53238500899</v>
      </c>
      <c r="U37" s="39">
        <v>3.5031693595246689</v>
      </c>
      <c r="V37" s="36">
        <v>31356.424642533213</v>
      </c>
      <c r="W37" s="39">
        <v>0.55315018686000694</v>
      </c>
      <c r="X37" s="36">
        <v>699007.95702754217</v>
      </c>
      <c r="Y37" s="40">
        <v>2.8268787287988215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30"/>
        <v>667651.53238500899</v>
      </c>
      <c r="AG37" s="117">
        <f t="shared" si="31"/>
        <v>31356.424642533213</v>
      </c>
      <c r="AH37" s="118">
        <f t="shared" si="32"/>
        <v>699007.95702754217</v>
      </c>
      <c r="AI37" s="32"/>
      <c r="AJ37" s="35">
        <v>255113.48630257149</v>
      </c>
      <c r="AK37" s="39">
        <v>4.0623813484700628</v>
      </c>
      <c r="AL37" s="36">
        <v>0</v>
      </c>
      <c r="AM37" s="39">
        <v>0</v>
      </c>
      <c r="AN37" s="36">
        <v>255113.48630257149</v>
      </c>
      <c r="AO37" s="40">
        <v>2.8581454104327606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255113.48630257149</v>
      </c>
      <c r="AW37" s="117">
        <f t="shared" si="34"/>
        <v>0</v>
      </c>
      <c r="AX37" s="118">
        <f t="shared" si="35"/>
        <v>255113.48630257149</v>
      </c>
      <c r="AY37" s="32"/>
      <c r="AZ37" s="35">
        <v>927314.49744159891</v>
      </c>
      <c r="BA37" s="39">
        <v>8.3884943592857173</v>
      </c>
      <c r="BB37" s="36">
        <v>48268.779343655508</v>
      </c>
      <c r="BC37" s="39">
        <v>1.3552554847162934</v>
      </c>
      <c r="BD37" s="36">
        <v>975583.27678525448</v>
      </c>
      <c r="BE37" s="40">
        <v>6.6746710963537339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927314.49744159891</v>
      </c>
      <c r="BM37" s="117">
        <f t="shared" si="37"/>
        <v>48268.779343655508</v>
      </c>
      <c r="BN37" s="118">
        <f t="shared" si="38"/>
        <v>975583.27678525448</v>
      </c>
      <c r="BO37" s="32"/>
      <c r="BP37" s="35">
        <v>1047308.4211247629</v>
      </c>
      <c r="BQ37" s="39">
        <v>10.976579932763491</v>
      </c>
      <c r="BR37" s="36">
        <v>89804.550912070117</v>
      </c>
      <c r="BS37" s="39">
        <v>4.0991670126013382</v>
      </c>
      <c r="BT37" s="36">
        <v>1137112.9720368329</v>
      </c>
      <c r="BU37" s="40">
        <v>9.692322534216661</v>
      </c>
      <c r="BV37" s="38">
        <v>8074.4446442290946</v>
      </c>
      <c r="BW37" s="39">
        <v>2.6221263072496125E-2</v>
      </c>
      <c r="BX37" s="36">
        <v>16324.082385851192</v>
      </c>
      <c r="BY37" s="39">
        <v>7.7646465809143972E-2</v>
      </c>
      <c r="BZ37" s="36">
        <v>24398.527030080288</v>
      </c>
      <c r="CA37" s="40">
        <v>4.7085859745296992E-2</v>
      </c>
      <c r="CB37" s="116">
        <f t="shared" si="39"/>
        <v>1055382.8657689919</v>
      </c>
      <c r="CC37" s="117">
        <f t="shared" si="40"/>
        <v>106128.6332979213</v>
      </c>
      <c r="CD37" s="118">
        <f t="shared" si="41"/>
        <v>1161511.4990669133</v>
      </c>
      <c r="CE37" s="32"/>
      <c r="CF37" s="35">
        <v>841535.72999999556</v>
      </c>
      <c r="CG37" s="39">
        <v>6.6288231679939154</v>
      </c>
      <c r="CH37" s="36">
        <v>69072.170000000013</v>
      </c>
      <c r="CI37" s="39">
        <v>2.6486758953907512</v>
      </c>
      <c r="CJ37" s="36">
        <v>910607.8999999956</v>
      </c>
      <c r="CK37" s="40">
        <v>5.9505577374222902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841535.72999999556</v>
      </c>
      <c r="CS37" s="117">
        <f t="shared" si="43"/>
        <v>69072.170000000013</v>
      </c>
      <c r="CT37" s="118">
        <f t="shared" si="44"/>
        <v>910607.8999999956</v>
      </c>
      <c r="CU37" s="32"/>
      <c r="CV37" s="38">
        <f t="shared" si="45"/>
        <v>3786983.4372539381</v>
      </c>
      <c r="CW37" s="39">
        <f t="shared" si="46"/>
        <v>5.4377945421562854</v>
      </c>
      <c r="CX37" s="39">
        <f t="shared" si="47"/>
        <v>239211.12489825886</v>
      </c>
      <c r="CY37" s="39">
        <f t="shared" si="48"/>
        <v>1.2170039128430619</v>
      </c>
      <c r="CZ37" s="36">
        <f t="shared" si="49"/>
        <v>4026194.5621521971</v>
      </c>
      <c r="DA37" s="40">
        <f t="shared" si="50"/>
        <v>4.5087356868022459</v>
      </c>
      <c r="DB37" s="38">
        <f t="shared" si="51"/>
        <v>8074.4446442290946</v>
      </c>
      <c r="DC37" s="39">
        <f t="shared" si="52"/>
        <v>2.6290508790129141E-3</v>
      </c>
      <c r="DD37" s="36">
        <f t="shared" si="53"/>
        <v>16324.082385851192</v>
      </c>
      <c r="DE37" s="39">
        <f t="shared" si="54"/>
        <v>9.2836515947145749E-3</v>
      </c>
      <c r="DF37" s="36">
        <f t="shared" si="55"/>
        <v>24398.527030080288</v>
      </c>
      <c r="DG37" s="40">
        <f t="shared" si="56"/>
        <v>5.0518647734751586E-3</v>
      </c>
      <c r="DH37" s="152"/>
      <c r="DI37" s="161" t="s">
        <v>35</v>
      </c>
      <c r="DJ37" s="38">
        <f t="shared" si="57"/>
        <v>4026194.5621521971</v>
      </c>
      <c r="DK37" s="36">
        <f t="shared" si="58"/>
        <v>24398.527030080288</v>
      </c>
      <c r="DL37" s="37">
        <f t="shared" si="59"/>
        <v>4050593.0891822772</v>
      </c>
      <c r="DM37"/>
    </row>
    <row r="38" spans="1:117" s="19" customFormat="1" ht="15.75">
      <c r="A38" s="26">
        <v>26</v>
      </c>
      <c r="B38" s="26" t="s">
        <v>36</v>
      </c>
      <c r="C38" s="34"/>
      <c r="D38" s="35">
        <v>244342.72</v>
      </c>
      <c r="E38" s="39">
        <v>2.2187761180476731</v>
      </c>
      <c r="F38" s="36">
        <v>4013.8099999999995</v>
      </c>
      <c r="G38" s="39">
        <v>0.13465094434566741</v>
      </c>
      <c r="H38" s="36">
        <v>248356.53</v>
      </c>
      <c r="I38" s="40">
        <v>1.7748119113296268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244342.72</v>
      </c>
      <c r="Q38" s="117">
        <f t="shared" si="28"/>
        <v>4013.8099999999995</v>
      </c>
      <c r="R38" s="118">
        <f t="shared" si="29"/>
        <v>248356.53</v>
      </c>
      <c r="S38" s="32"/>
      <c r="T38" s="35">
        <v>198284.63661544613</v>
      </c>
      <c r="U38" s="39">
        <v>1.0404000137232527</v>
      </c>
      <c r="V38" s="36">
        <v>9884.543985646631</v>
      </c>
      <c r="W38" s="39">
        <v>0.1743705608983829</v>
      </c>
      <c r="X38" s="36">
        <v>208169.18060109275</v>
      </c>
      <c r="Y38" s="40">
        <v>0.84186313291069248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30"/>
        <v>198284.63661544613</v>
      </c>
      <c r="AG38" s="117">
        <f t="shared" si="31"/>
        <v>9884.543985646631</v>
      </c>
      <c r="AH38" s="118">
        <f t="shared" si="32"/>
        <v>208169.18060109275</v>
      </c>
      <c r="AI38" s="32"/>
      <c r="AJ38" s="35">
        <v>38771.092072496962</v>
      </c>
      <c r="AK38" s="39">
        <v>0.61738390854148895</v>
      </c>
      <c r="AL38" s="36">
        <v>0</v>
      </c>
      <c r="AM38" s="39">
        <v>0</v>
      </c>
      <c r="AN38" s="36">
        <v>38771.092072496962</v>
      </c>
      <c r="AO38" s="40">
        <v>0.43436911341114076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38771.092072496962</v>
      </c>
      <c r="AW38" s="117">
        <f t="shared" si="34"/>
        <v>0</v>
      </c>
      <c r="AX38" s="118">
        <f t="shared" si="35"/>
        <v>38771.092072496962</v>
      </c>
      <c r="AY38" s="32"/>
      <c r="AZ38" s="35">
        <v>852204.95166003669</v>
      </c>
      <c r="BA38" s="39">
        <v>7.7090528075193738</v>
      </c>
      <c r="BB38" s="36">
        <v>32001.371387590443</v>
      </c>
      <c r="BC38" s="39">
        <v>0.89851110140359514</v>
      </c>
      <c r="BD38" s="36">
        <v>884206.32304762711</v>
      </c>
      <c r="BE38" s="40">
        <v>6.0494952384862488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852204.95166003669</v>
      </c>
      <c r="BM38" s="117">
        <f t="shared" si="37"/>
        <v>32001.371387590443</v>
      </c>
      <c r="BN38" s="118">
        <f t="shared" si="38"/>
        <v>884206.32304762711</v>
      </c>
      <c r="BO38" s="32"/>
      <c r="BP38" s="35">
        <v>104537.02837049964</v>
      </c>
      <c r="BQ38" s="39">
        <v>1.0956266794933567</v>
      </c>
      <c r="BR38" s="36">
        <v>-3340.6958191461799</v>
      </c>
      <c r="BS38" s="39">
        <v>-0.15248748489803632</v>
      </c>
      <c r="BT38" s="36">
        <v>101196.33255135347</v>
      </c>
      <c r="BU38" s="40">
        <v>0.86255941009157322</v>
      </c>
      <c r="BV38" s="38">
        <v>-49.709691699820411</v>
      </c>
      <c r="BW38" s="39">
        <v>-1.6142917076597467E-4</v>
      </c>
      <c r="BX38" s="36">
        <v>296.43372436640175</v>
      </c>
      <c r="BY38" s="39">
        <v>1.4100045870659723E-3</v>
      </c>
      <c r="BZ38" s="36">
        <v>246.72403266658134</v>
      </c>
      <c r="CA38" s="40">
        <v>4.7614403867947327E-4</v>
      </c>
      <c r="CB38" s="116">
        <f t="shared" si="39"/>
        <v>104487.31867879981</v>
      </c>
      <c r="CC38" s="117">
        <f t="shared" si="40"/>
        <v>-3044.2620947797782</v>
      </c>
      <c r="CD38" s="118">
        <f t="shared" si="41"/>
        <v>101443.05658402003</v>
      </c>
      <c r="CE38" s="32"/>
      <c r="CF38" s="35">
        <v>5857.020000000005</v>
      </c>
      <c r="CG38" s="39">
        <v>4.6136068246803927E-2</v>
      </c>
      <c r="CH38" s="36">
        <v>47.13</v>
      </c>
      <c r="CI38" s="39">
        <v>1.8072704962036968E-3</v>
      </c>
      <c r="CJ38" s="36">
        <v>5904.1500000000051</v>
      </c>
      <c r="CK38" s="40">
        <v>3.8581902776597933E-2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5857.020000000005</v>
      </c>
      <c r="CS38" s="117">
        <f t="shared" si="43"/>
        <v>47.13</v>
      </c>
      <c r="CT38" s="118">
        <f t="shared" si="44"/>
        <v>5904.1500000000051</v>
      </c>
      <c r="CU38" s="32"/>
      <c r="CV38" s="38">
        <f t="shared" si="45"/>
        <v>1443997.4487184794</v>
      </c>
      <c r="CW38" s="39">
        <f t="shared" si="46"/>
        <v>2.0734607308509378</v>
      </c>
      <c r="CX38" s="39">
        <f t="shared" si="47"/>
        <v>42606.159554090889</v>
      </c>
      <c r="CY38" s="39">
        <f t="shared" si="48"/>
        <v>0.21676192071166434</v>
      </c>
      <c r="CZ38" s="36">
        <f t="shared" si="49"/>
        <v>1486603.6082725702</v>
      </c>
      <c r="DA38" s="40">
        <f t="shared" si="50"/>
        <v>1.664773680774285</v>
      </c>
      <c r="DB38" s="38">
        <f t="shared" si="51"/>
        <v>-49.709691699820411</v>
      </c>
      <c r="DC38" s="39">
        <f t="shared" si="52"/>
        <v>-1.6185547665160982E-5</v>
      </c>
      <c r="DD38" s="36">
        <f t="shared" si="53"/>
        <v>296.43372436640175</v>
      </c>
      <c r="DE38" s="39">
        <f t="shared" si="54"/>
        <v>1.6858450924791925E-4</v>
      </c>
      <c r="DF38" s="36">
        <f t="shared" si="55"/>
        <v>246.72403266658134</v>
      </c>
      <c r="DG38" s="40">
        <f t="shared" si="56"/>
        <v>5.1085725292406513E-5</v>
      </c>
      <c r="DH38" s="152"/>
      <c r="DI38" s="161" t="s">
        <v>36</v>
      </c>
      <c r="DJ38" s="38">
        <f t="shared" si="57"/>
        <v>1486603.6082725702</v>
      </c>
      <c r="DK38" s="36">
        <f t="shared" si="58"/>
        <v>246.72403266658134</v>
      </c>
      <c r="DL38" s="37">
        <f t="shared" si="59"/>
        <v>1486850.3323052367</v>
      </c>
      <c r="DM38"/>
    </row>
    <row r="39" spans="1:117" s="19" customFormat="1" ht="15.75">
      <c r="A39" s="26">
        <v>27</v>
      </c>
      <c r="B39" s="26" t="s">
        <v>37</v>
      </c>
      <c r="C39" s="34"/>
      <c r="D39" s="35">
        <v>249594.41999999998</v>
      </c>
      <c r="E39" s="39">
        <v>2.2664646538024971</v>
      </c>
      <c r="F39" s="36">
        <v>-182.94999999999982</v>
      </c>
      <c r="G39" s="39">
        <v>-6.1374081653191928E-3</v>
      </c>
      <c r="H39" s="36">
        <v>249411.46999999997</v>
      </c>
      <c r="I39" s="40">
        <v>1.7823507510683605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249594.41999999998</v>
      </c>
      <c r="Q39" s="117">
        <f t="shared" si="28"/>
        <v>-182.94999999999982</v>
      </c>
      <c r="R39" s="118">
        <f t="shared" si="29"/>
        <v>249411.46999999997</v>
      </c>
      <c r="S39" s="32"/>
      <c r="T39" s="35">
        <v>278016.67828707665</v>
      </c>
      <c r="U39" s="39">
        <v>1.4587542476431863</v>
      </c>
      <c r="V39" s="36">
        <v>8231.8584680513777</v>
      </c>
      <c r="W39" s="39">
        <v>0.14521598370087282</v>
      </c>
      <c r="X39" s="36">
        <v>286248.53675512801</v>
      </c>
      <c r="Y39" s="40">
        <v>1.1576261637190139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30"/>
        <v>278016.67828707665</v>
      </c>
      <c r="AG39" s="117">
        <f t="shared" si="31"/>
        <v>8231.8584680513777</v>
      </c>
      <c r="AH39" s="118">
        <f t="shared" si="32"/>
        <v>286248.53675512801</v>
      </c>
      <c r="AI39" s="32"/>
      <c r="AJ39" s="35">
        <v>118957.40462009495</v>
      </c>
      <c r="AK39" s="39">
        <v>1.8942563515357722</v>
      </c>
      <c r="AL39" s="36">
        <v>0</v>
      </c>
      <c r="AM39" s="39">
        <v>0</v>
      </c>
      <c r="AN39" s="36">
        <v>118957.40462009495</v>
      </c>
      <c r="AO39" s="40">
        <v>1.3327306407026673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118957.40462009495</v>
      </c>
      <c r="AW39" s="117">
        <f t="shared" si="34"/>
        <v>0</v>
      </c>
      <c r="AX39" s="118">
        <f t="shared" si="35"/>
        <v>118957.40462009495</v>
      </c>
      <c r="AY39" s="32"/>
      <c r="AZ39" s="35">
        <v>790733.25723060092</v>
      </c>
      <c r="BA39" s="39">
        <v>7.1529793681417777</v>
      </c>
      <c r="BB39" s="36">
        <v>38938.862383640815</v>
      </c>
      <c r="BC39" s="39">
        <v>1.0932968998102206</v>
      </c>
      <c r="BD39" s="36">
        <v>829672.11961424176</v>
      </c>
      <c r="BE39" s="40">
        <v>5.6763872936484292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790733.25723060092</v>
      </c>
      <c r="BM39" s="117">
        <f t="shared" si="37"/>
        <v>38938.862383640815</v>
      </c>
      <c r="BN39" s="118">
        <f t="shared" si="38"/>
        <v>829672.11961424176</v>
      </c>
      <c r="BO39" s="32"/>
      <c r="BP39" s="35">
        <v>347867.59181908995</v>
      </c>
      <c r="BQ39" s="39">
        <v>3.6459139930522042</v>
      </c>
      <c r="BR39" s="36">
        <v>-25617.702128649209</v>
      </c>
      <c r="BS39" s="39">
        <v>-1.169330935213128</v>
      </c>
      <c r="BT39" s="36">
        <v>322249.88969044073</v>
      </c>
      <c r="BU39" s="40">
        <v>2.7467366429747506</v>
      </c>
      <c r="BV39" s="38">
        <v>-3.6044764671793015</v>
      </c>
      <c r="BW39" s="39">
        <v>-1.170531595037687E-5</v>
      </c>
      <c r="BX39" s="36">
        <v>955.94535025830942</v>
      </c>
      <c r="BY39" s="39">
        <v>4.5470107415395526E-3</v>
      </c>
      <c r="BZ39" s="36">
        <v>952.34087379113009</v>
      </c>
      <c r="CA39" s="40">
        <v>1.837889179037673E-3</v>
      </c>
      <c r="CB39" s="116">
        <f t="shared" si="39"/>
        <v>347863.98734262277</v>
      </c>
      <c r="CC39" s="117">
        <f t="shared" si="40"/>
        <v>-24661.7567783909</v>
      </c>
      <c r="CD39" s="118">
        <f t="shared" si="41"/>
        <v>323202.23056423187</v>
      </c>
      <c r="CE39" s="32"/>
      <c r="CF39" s="35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1785169.3519568625</v>
      </c>
      <c r="CW39" s="39">
        <f t="shared" si="46"/>
        <v>2.5633553248214977</v>
      </c>
      <c r="CX39" s="39">
        <f t="shared" si="47"/>
        <v>21370.068723042983</v>
      </c>
      <c r="CY39" s="39">
        <f t="shared" si="48"/>
        <v>0.10872177146748473</v>
      </c>
      <c r="CZ39" s="36">
        <f t="shared" si="49"/>
        <v>1806539.4206799055</v>
      </c>
      <c r="DA39" s="40">
        <f t="shared" si="50"/>
        <v>2.0230539358933846</v>
      </c>
      <c r="DB39" s="38">
        <f t="shared" si="51"/>
        <v>-3.6044764671793015</v>
      </c>
      <c r="DC39" s="39">
        <f t="shared" si="52"/>
        <v>-1.1736227619309982E-6</v>
      </c>
      <c r="DD39" s="36">
        <f t="shared" si="53"/>
        <v>955.94535025830942</v>
      </c>
      <c r="DE39" s="39">
        <f t="shared" si="54"/>
        <v>5.4365466711180056E-4</v>
      </c>
      <c r="DF39" s="36">
        <f t="shared" si="55"/>
        <v>952.34087379113009</v>
      </c>
      <c r="DG39" s="40">
        <f t="shared" si="56"/>
        <v>1.9718802314231876E-4</v>
      </c>
      <c r="DH39" s="152"/>
      <c r="DI39" s="161" t="s">
        <v>37</v>
      </c>
      <c r="DJ39" s="38">
        <f t="shared" si="57"/>
        <v>1806539.4206799055</v>
      </c>
      <c r="DK39" s="36">
        <f t="shared" si="58"/>
        <v>952.34087379113009</v>
      </c>
      <c r="DL39" s="37">
        <f t="shared" si="59"/>
        <v>1807491.7615536966</v>
      </c>
      <c r="DM39"/>
    </row>
    <row r="40" spans="1:117" s="19" customFormat="1" ht="15.75">
      <c r="A40" s="26">
        <v>28</v>
      </c>
      <c r="B40" s="26" t="s">
        <v>38</v>
      </c>
      <c r="C40" s="34"/>
      <c r="D40" s="35">
        <v>51046886.040000007</v>
      </c>
      <c r="E40" s="39">
        <v>463.53585507377983</v>
      </c>
      <c r="F40" s="36">
        <v>4308337.6399999997</v>
      </c>
      <c r="G40" s="39">
        <v>144.53143815626152</v>
      </c>
      <c r="H40" s="36">
        <v>55355223.680000007</v>
      </c>
      <c r="I40" s="40">
        <v>395.58094301599328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51046886.040000007</v>
      </c>
      <c r="Q40" s="117">
        <f t="shared" si="28"/>
        <v>4308337.6399999997</v>
      </c>
      <c r="R40" s="118">
        <f t="shared" si="29"/>
        <v>55355223.680000007</v>
      </c>
      <c r="S40" s="32"/>
      <c r="T40" s="35">
        <v>86830626.152657047</v>
      </c>
      <c r="U40" s="39">
        <v>455.60052550125693</v>
      </c>
      <c r="V40" s="36">
        <v>5984470.2141526369</v>
      </c>
      <c r="W40" s="39">
        <v>105.57041674727252</v>
      </c>
      <c r="X40" s="36">
        <v>92815096.366809681</v>
      </c>
      <c r="Y40" s="40">
        <v>375.3562731195189</v>
      </c>
      <c r="Z40" s="38">
        <v>9462.4055328112663</v>
      </c>
      <c r="AA40" s="39">
        <v>9.3210517825292102E-3</v>
      </c>
      <c r="AB40" s="36">
        <v>36440.574299430693</v>
      </c>
      <c r="AC40" s="39">
        <v>8.2063754468915118E-2</v>
      </c>
      <c r="AD40" s="36">
        <v>45902.979832241959</v>
      </c>
      <c r="AE40" s="40">
        <v>3.1457267721142199E-2</v>
      </c>
      <c r="AF40" s="116">
        <f t="shared" si="30"/>
        <v>86840088.558189854</v>
      </c>
      <c r="AG40" s="117">
        <f t="shared" si="31"/>
        <v>6020910.7884520674</v>
      </c>
      <c r="AH40" s="118">
        <f t="shared" si="32"/>
        <v>92860999.346641928</v>
      </c>
      <c r="AI40" s="32"/>
      <c r="AJ40" s="35">
        <v>48163406.702965483</v>
      </c>
      <c r="AK40" s="39">
        <v>766.94544026123799</v>
      </c>
      <c r="AL40" s="36">
        <v>4590215.3847149005</v>
      </c>
      <c r="AM40" s="39">
        <v>173.48146158699367</v>
      </c>
      <c r="AN40" s="36">
        <v>52753622.087680385</v>
      </c>
      <c r="AO40" s="40">
        <v>591.02137264033843</v>
      </c>
      <c r="AP40" s="38">
        <v>0</v>
      </c>
      <c r="AQ40" s="39">
        <v>0</v>
      </c>
      <c r="AR40" s="36">
        <v>42762.813328313045</v>
      </c>
      <c r="AS40" s="39">
        <v>0.27608380185713566</v>
      </c>
      <c r="AT40" s="36">
        <v>42762.813328313045</v>
      </c>
      <c r="AU40" s="40">
        <v>0.13565414822924626</v>
      </c>
      <c r="AV40" s="116">
        <f t="shared" si="33"/>
        <v>48163406.702965483</v>
      </c>
      <c r="AW40" s="117">
        <f t="shared" si="34"/>
        <v>4632978.1980432132</v>
      </c>
      <c r="AX40" s="118">
        <f t="shared" si="35"/>
        <v>52796384.901008695</v>
      </c>
      <c r="AY40" s="32"/>
      <c r="AZ40" s="35">
        <v>50832602.360550322</v>
      </c>
      <c r="BA40" s="39">
        <v>459.83212744513889</v>
      </c>
      <c r="BB40" s="36">
        <v>4427663.3603113145</v>
      </c>
      <c r="BC40" s="39">
        <v>124.31669362958543</v>
      </c>
      <c r="BD40" s="36">
        <v>55260265.720861636</v>
      </c>
      <c r="BE40" s="40">
        <v>378.07546230115651</v>
      </c>
      <c r="BF40" s="38">
        <v>296690.46251267812</v>
      </c>
      <c r="BG40" s="39">
        <v>0.48477724776341408</v>
      </c>
      <c r="BH40" s="36">
        <v>482233.26649068145</v>
      </c>
      <c r="BI40" s="39">
        <v>1.5340062300490562</v>
      </c>
      <c r="BJ40" s="36">
        <v>778923.72900335956</v>
      </c>
      <c r="BK40" s="40">
        <v>0.84082891720355402</v>
      </c>
      <c r="BL40" s="116">
        <f t="shared" si="36"/>
        <v>51129292.823063001</v>
      </c>
      <c r="BM40" s="117">
        <f t="shared" si="37"/>
        <v>4909896.6268019956</v>
      </c>
      <c r="BN40" s="118">
        <f t="shared" si="38"/>
        <v>56039189.449864998</v>
      </c>
      <c r="BO40" s="32"/>
      <c r="BP40" s="35">
        <v>64260378.083238967</v>
      </c>
      <c r="BQ40" s="39">
        <v>673.49709246369957</v>
      </c>
      <c r="BR40" s="36">
        <v>6703462.4337521363</v>
      </c>
      <c r="BS40" s="39">
        <v>305.98240066423847</v>
      </c>
      <c r="BT40" s="36">
        <v>70963840.516991109</v>
      </c>
      <c r="BU40" s="40">
        <v>604.86903893583508</v>
      </c>
      <c r="BV40" s="38">
        <v>34626.458372109795</v>
      </c>
      <c r="BW40" s="39">
        <v>0.11244729690392387</v>
      </c>
      <c r="BX40" s="36">
        <v>37936.976326775737</v>
      </c>
      <c r="BY40" s="39">
        <v>0.18044947738149383</v>
      </c>
      <c r="BZ40" s="36">
        <v>72563.43469888554</v>
      </c>
      <c r="CA40" s="40">
        <v>0.14003762213417104</v>
      </c>
      <c r="CB40" s="116">
        <f t="shared" si="39"/>
        <v>64295004.541611075</v>
      </c>
      <c r="CC40" s="117">
        <f t="shared" si="40"/>
        <v>6741399.410078912</v>
      </c>
      <c r="CD40" s="118">
        <f t="shared" si="41"/>
        <v>71036403.951689988</v>
      </c>
      <c r="CE40" s="32"/>
      <c r="CF40" s="35">
        <v>45185670.170000121</v>
      </c>
      <c r="CG40" s="39">
        <v>355.93000582902158</v>
      </c>
      <c r="CH40" s="36">
        <v>4033695.9600000042</v>
      </c>
      <c r="CI40" s="39">
        <v>154.67811795383096</v>
      </c>
      <c r="CJ40" s="36">
        <v>49219366.130000122</v>
      </c>
      <c r="CK40" s="40">
        <v>321.63424011135226</v>
      </c>
      <c r="CL40" s="38">
        <v>-1679.61</v>
      </c>
      <c r="CM40" s="39">
        <v>-2.694173939684612E-3</v>
      </c>
      <c r="CN40" s="36">
        <v>0</v>
      </c>
      <c r="CO40" s="39">
        <v>0</v>
      </c>
      <c r="CP40" s="36">
        <v>-1679.61</v>
      </c>
      <c r="CQ40" s="40">
        <v>-1.7711856095716848E-3</v>
      </c>
      <c r="CR40" s="116">
        <f t="shared" si="42"/>
        <v>45183990.560000122</v>
      </c>
      <c r="CS40" s="117">
        <f t="shared" si="43"/>
        <v>4033695.9600000042</v>
      </c>
      <c r="CT40" s="118">
        <f t="shared" si="44"/>
        <v>49217686.520000122</v>
      </c>
      <c r="CU40" s="32"/>
      <c r="CV40" s="38">
        <f t="shared" si="45"/>
        <v>346319569.50941199</v>
      </c>
      <c r="CW40" s="39">
        <f t="shared" si="46"/>
        <v>497.28621635741126</v>
      </c>
      <c r="CX40" s="39">
        <f t="shared" si="47"/>
        <v>30047844.99293099</v>
      </c>
      <c r="CY40" s="39">
        <f t="shared" si="48"/>
        <v>152.87058636780395</v>
      </c>
      <c r="CZ40" s="36">
        <f t="shared" si="49"/>
        <v>376367414.502343</v>
      </c>
      <c r="DA40" s="40">
        <f t="shared" si="50"/>
        <v>421.47520864195627</v>
      </c>
      <c r="DB40" s="38">
        <f t="shared" si="51"/>
        <v>339099.71641759918</v>
      </c>
      <c r="DC40" s="39">
        <f t="shared" si="52"/>
        <v>0.11041135914627795</v>
      </c>
      <c r="DD40" s="36">
        <f t="shared" si="53"/>
        <v>599373.63044520095</v>
      </c>
      <c r="DE40" s="39">
        <f t="shared" si="54"/>
        <v>0.34086914220277065</v>
      </c>
      <c r="DF40" s="36">
        <f t="shared" si="55"/>
        <v>938473.34686280019</v>
      </c>
      <c r="DG40" s="40">
        <f t="shared" si="56"/>
        <v>0.19431666657648686</v>
      </c>
      <c r="DH40" s="152"/>
      <c r="DI40" s="161" t="s">
        <v>38</v>
      </c>
      <c r="DJ40" s="38">
        <f t="shared" si="57"/>
        <v>376367414.502343</v>
      </c>
      <c r="DK40" s="36">
        <f t="shared" si="58"/>
        <v>938473.34686280019</v>
      </c>
      <c r="DL40" s="37">
        <f t="shared" si="59"/>
        <v>377305887.84920579</v>
      </c>
      <c r="DM40"/>
    </row>
    <row r="41" spans="1:117" s="19" customFormat="1" ht="15.75">
      <c r="A41" s="26">
        <v>29</v>
      </c>
      <c r="B41" s="26" t="s">
        <v>39</v>
      </c>
      <c r="C41" s="34"/>
      <c r="D41" s="35">
        <v>1464898.29</v>
      </c>
      <c r="E41" s="39">
        <v>13.302141112372304</v>
      </c>
      <c r="F41" s="36">
        <v>107071.51</v>
      </c>
      <c r="G41" s="39">
        <v>3.5919188835586566</v>
      </c>
      <c r="H41" s="36">
        <v>1571969.8</v>
      </c>
      <c r="I41" s="40">
        <v>11.233651578601341</v>
      </c>
      <c r="J41" s="38">
        <v>314358.63</v>
      </c>
      <c r="K41" s="39">
        <v>0.8921543936723626</v>
      </c>
      <c r="L41" s="36">
        <v>128393.16</v>
      </c>
      <c r="M41" s="39">
        <v>0.41423295069590971</v>
      </c>
      <c r="N41" s="36">
        <v>442751.79000000004</v>
      </c>
      <c r="O41" s="40">
        <v>0.6684932803674396</v>
      </c>
      <c r="P41" s="116">
        <f t="shared" si="27"/>
        <v>1779256.92</v>
      </c>
      <c r="Q41" s="117">
        <f t="shared" si="28"/>
        <v>235464.66999999998</v>
      </c>
      <c r="R41" s="118">
        <f t="shared" si="29"/>
        <v>2014721.5899999999</v>
      </c>
      <c r="S41" s="32"/>
      <c r="T41" s="35">
        <v>1952986.594955049</v>
      </c>
      <c r="U41" s="39">
        <v>10.24732583862869</v>
      </c>
      <c r="V41" s="36">
        <v>186821.39959557139</v>
      </c>
      <c r="W41" s="39">
        <v>3.2956656657711889</v>
      </c>
      <c r="X41" s="36">
        <v>2139807.9945506202</v>
      </c>
      <c r="Y41" s="40">
        <v>8.6536607240230197</v>
      </c>
      <c r="Z41" s="38">
        <v>540973.72589772393</v>
      </c>
      <c r="AA41" s="39">
        <v>0.53289241246272667</v>
      </c>
      <c r="AB41" s="36">
        <v>137503.05518368143</v>
      </c>
      <c r="AC41" s="39">
        <v>0.30965529979300044</v>
      </c>
      <c r="AD41" s="36">
        <v>678476.78108140535</v>
      </c>
      <c r="AE41" s="40">
        <v>0.46495948243572088</v>
      </c>
      <c r="AF41" s="116">
        <f t="shared" si="30"/>
        <v>2493960.3208527728</v>
      </c>
      <c r="AG41" s="117">
        <f t="shared" si="31"/>
        <v>324324.45477925282</v>
      </c>
      <c r="AH41" s="118">
        <f t="shared" si="32"/>
        <v>2818284.7756320257</v>
      </c>
      <c r="AI41" s="32"/>
      <c r="AJ41" s="35">
        <v>202163.22670555126</v>
      </c>
      <c r="AK41" s="39">
        <v>3.2192109222368392</v>
      </c>
      <c r="AL41" s="36">
        <v>41908.011796017039</v>
      </c>
      <c r="AM41" s="39">
        <v>1.5838610019885953</v>
      </c>
      <c r="AN41" s="36">
        <v>244071.2385015683</v>
      </c>
      <c r="AO41" s="40">
        <v>2.7344343893859659</v>
      </c>
      <c r="AP41" s="38">
        <v>101101.92987303893</v>
      </c>
      <c r="AQ41" s="39">
        <v>0.63053377858420689</v>
      </c>
      <c r="AR41" s="36">
        <v>29722.386475668252</v>
      </c>
      <c r="AS41" s="39">
        <v>0.19189264736790684</v>
      </c>
      <c r="AT41" s="36">
        <v>130824.31634870719</v>
      </c>
      <c r="AU41" s="40">
        <v>0.41500686743187737</v>
      </c>
      <c r="AV41" s="116">
        <f t="shared" si="33"/>
        <v>303265.15657859016</v>
      </c>
      <c r="AW41" s="117">
        <f t="shared" si="34"/>
        <v>71630.398271685292</v>
      </c>
      <c r="AX41" s="118">
        <f t="shared" si="35"/>
        <v>374895.55485027545</v>
      </c>
      <c r="AY41" s="32"/>
      <c r="AZ41" s="35">
        <v>1470179.9226946007</v>
      </c>
      <c r="BA41" s="39">
        <v>13.299259337240612</v>
      </c>
      <c r="BB41" s="36">
        <v>148840.7557379175</v>
      </c>
      <c r="BC41" s="39">
        <v>4.1790418839262546</v>
      </c>
      <c r="BD41" s="36">
        <v>1619020.6784325182</v>
      </c>
      <c r="BE41" s="40">
        <v>11.076891931093705</v>
      </c>
      <c r="BF41" s="38">
        <v>736685.61548576201</v>
      </c>
      <c r="BG41" s="39">
        <v>1.2037071300423881</v>
      </c>
      <c r="BH41" s="36">
        <v>128898.4578865636</v>
      </c>
      <c r="BI41" s="39">
        <v>0.41003193097945551</v>
      </c>
      <c r="BJ41" s="36">
        <v>865584.07337232563</v>
      </c>
      <c r="BK41" s="40">
        <v>0.93437661745589873</v>
      </c>
      <c r="BL41" s="116">
        <f t="shared" si="36"/>
        <v>2206865.5381803624</v>
      </c>
      <c r="BM41" s="117">
        <f t="shared" si="37"/>
        <v>277739.21362448111</v>
      </c>
      <c r="BN41" s="118">
        <f t="shared" si="38"/>
        <v>2484604.7518048435</v>
      </c>
      <c r="BO41" s="32"/>
      <c r="BP41" s="35">
        <v>711858.75334305002</v>
      </c>
      <c r="BQ41" s="39">
        <v>7.4608151231284001</v>
      </c>
      <c r="BR41" s="36">
        <v>61005.590482908621</v>
      </c>
      <c r="BS41" s="39">
        <v>2.7846261860009411</v>
      </c>
      <c r="BT41" s="36">
        <v>772864.34382595867</v>
      </c>
      <c r="BU41" s="40">
        <v>6.5876044683045549</v>
      </c>
      <c r="BV41" s="38">
        <v>84933.186358915365</v>
      </c>
      <c r="BW41" s="39">
        <v>0.27581530634359641</v>
      </c>
      <c r="BX41" s="36">
        <v>101311.43897741206</v>
      </c>
      <c r="BY41" s="39">
        <v>0.48189386678500384</v>
      </c>
      <c r="BZ41" s="36">
        <v>186244.62533632742</v>
      </c>
      <c r="CA41" s="40">
        <v>0.35942695622936716</v>
      </c>
      <c r="CB41" s="116">
        <f t="shared" si="39"/>
        <v>796791.93970196543</v>
      </c>
      <c r="CC41" s="117">
        <f t="shared" si="40"/>
        <v>162317.02946032069</v>
      </c>
      <c r="CD41" s="118">
        <f t="shared" si="41"/>
        <v>959108.96916228614</v>
      </c>
      <c r="CE41" s="32"/>
      <c r="CF41" s="35">
        <v>1880865.5099998233</v>
      </c>
      <c r="CG41" s="39">
        <v>14.815680932011746</v>
      </c>
      <c r="CH41" s="36">
        <v>156637.4499999996</v>
      </c>
      <c r="CI41" s="39">
        <v>6.0064978142495438</v>
      </c>
      <c r="CJ41" s="36">
        <v>2037502.959999823</v>
      </c>
      <c r="CK41" s="40">
        <v>13.314489149114371</v>
      </c>
      <c r="CL41" s="38">
        <v>826359.99999994005</v>
      </c>
      <c r="CM41" s="39">
        <v>1.3255205534603953</v>
      </c>
      <c r="CN41" s="36">
        <v>249105.3600000006</v>
      </c>
      <c r="CO41" s="39">
        <v>0.76677530365618851</v>
      </c>
      <c r="CP41" s="36">
        <v>1075465.3599999407</v>
      </c>
      <c r="CQ41" s="40">
        <v>1.1341018267483085</v>
      </c>
      <c r="CR41" s="116">
        <f t="shared" si="42"/>
        <v>2707225.5099997632</v>
      </c>
      <c r="CS41" s="117">
        <f t="shared" si="43"/>
        <v>405742.81000000017</v>
      </c>
      <c r="CT41" s="118">
        <f t="shared" si="44"/>
        <v>3112968.3199997633</v>
      </c>
      <c r="CU41" s="32"/>
      <c r="CV41" s="38">
        <f t="shared" si="45"/>
        <v>7682952.297698075</v>
      </c>
      <c r="CW41" s="39">
        <f t="shared" si="46"/>
        <v>11.032083124811464</v>
      </c>
      <c r="CX41" s="39">
        <f t="shared" si="47"/>
        <v>702284.71761241416</v>
      </c>
      <c r="CY41" s="39">
        <f t="shared" si="48"/>
        <v>3.572924334634128</v>
      </c>
      <c r="CZ41" s="36">
        <f t="shared" si="49"/>
        <v>8385237.0153104886</v>
      </c>
      <c r="DA41" s="40">
        <f t="shared" si="50"/>
        <v>9.3902112254147916</v>
      </c>
      <c r="DB41" s="38">
        <f t="shared" si="51"/>
        <v>2604413.0876153805</v>
      </c>
      <c r="DC41" s="39">
        <f t="shared" si="52"/>
        <v>0.84800067608385743</v>
      </c>
      <c r="DD41" s="36">
        <f t="shared" si="53"/>
        <v>774933.85852332599</v>
      </c>
      <c r="DE41" s="39">
        <f t="shared" si="54"/>
        <v>0.44071181346854388</v>
      </c>
      <c r="DF41" s="36">
        <f t="shared" si="55"/>
        <v>3379346.9461387065</v>
      </c>
      <c r="DG41" s="40">
        <f t="shared" si="56"/>
        <v>0.69971452676226598</v>
      </c>
      <c r="DH41" s="152"/>
      <c r="DI41" s="161" t="s">
        <v>39</v>
      </c>
      <c r="DJ41" s="38">
        <f t="shared" si="57"/>
        <v>8385237.0153104886</v>
      </c>
      <c r="DK41" s="36">
        <f t="shared" si="58"/>
        <v>3379346.9461387065</v>
      </c>
      <c r="DL41" s="37">
        <f t="shared" si="59"/>
        <v>11764583.961449195</v>
      </c>
      <c r="DM41"/>
    </row>
    <row r="42" spans="1:117" s="19" customFormat="1" ht="15.75">
      <c r="A42" s="26">
        <v>30</v>
      </c>
      <c r="B42" s="26" t="s">
        <v>55</v>
      </c>
      <c r="C42" s="34"/>
      <c r="D42" s="35">
        <v>1630971.63</v>
      </c>
      <c r="E42" s="39">
        <v>14.810185062429056</v>
      </c>
      <c r="F42" s="36">
        <v>1081507.72</v>
      </c>
      <c r="G42" s="39">
        <v>36.281247945251437</v>
      </c>
      <c r="H42" s="36">
        <v>2712479.3499999996</v>
      </c>
      <c r="I42" s="40">
        <v>19.383990667028741</v>
      </c>
      <c r="J42" s="38">
        <v>6652497.3100000005</v>
      </c>
      <c r="K42" s="39">
        <v>18.879884748225532</v>
      </c>
      <c r="L42" s="36">
        <v>5568394.0300000003</v>
      </c>
      <c r="M42" s="39">
        <v>17.965227195003131</v>
      </c>
      <c r="N42" s="36">
        <v>12220891.34</v>
      </c>
      <c r="O42" s="40">
        <v>18.451836729763723</v>
      </c>
      <c r="P42" s="116">
        <f t="shared" si="27"/>
        <v>8283468.9400000004</v>
      </c>
      <c r="Q42" s="117">
        <f t="shared" si="28"/>
        <v>6649901.75</v>
      </c>
      <c r="R42" s="118">
        <f t="shared" si="29"/>
        <v>14933370.690000001</v>
      </c>
      <c r="S42" s="32"/>
      <c r="T42" s="35">
        <v>6138404.8510115864</v>
      </c>
      <c r="U42" s="39">
        <v>32.208226518412182</v>
      </c>
      <c r="V42" s="36">
        <v>4168761.4879367859</v>
      </c>
      <c r="W42" s="39">
        <v>73.539991319646234</v>
      </c>
      <c r="X42" s="36">
        <v>10307166.338948373</v>
      </c>
      <c r="Y42" s="40">
        <v>41.683515881087921</v>
      </c>
      <c r="Z42" s="38">
        <v>27449522.144184809</v>
      </c>
      <c r="AA42" s="39">
        <v>27.039468602823</v>
      </c>
      <c r="AB42" s="36">
        <v>13055436.202397311</v>
      </c>
      <c r="AC42" s="39">
        <v>29.400692266665416</v>
      </c>
      <c r="AD42" s="36">
        <v>40504958.346582122</v>
      </c>
      <c r="AE42" s="40">
        <v>27.7580088133445</v>
      </c>
      <c r="AF42" s="116">
        <f t="shared" si="30"/>
        <v>33587926.995196395</v>
      </c>
      <c r="AG42" s="117">
        <f t="shared" si="31"/>
        <v>17224197.690334097</v>
      </c>
      <c r="AH42" s="118">
        <f t="shared" si="32"/>
        <v>50812124.685530491</v>
      </c>
      <c r="AI42" s="32"/>
      <c r="AJ42" s="35">
        <v>893480.05658041651</v>
      </c>
      <c r="AK42" s="39">
        <v>14.227615990388644</v>
      </c>
      <c r="AL42" s="36">
        <v>1030068.6037801608</v>
      </c>
      <c r="AM42" s="39">
        <v>38.93015728928701</v>
      </c>
      <c r="AN42" s="36">
        <v>1923548.6603605773</v>
      </c>
      <c r="AO42" s="40">
        <v>21.550337675340106</v>
      </c>
      <c r="AP42" s="38">
        <v>3991298.3378644628</v>
      </c>
      <c r="AQ42" s="39">
        <v>24.892189749403233</v>
      </c>
      <c r="AR42" s="36">
        <v>2941874.8790556043</v>
      </c>
      <c r="AS42" s="39">
        <v>18.993231220826068</v>
      </c>
      <c r="AT42" s="36">
        <v>6933173.2169200666</v>
      </c>
      <c r="AU42" s="40">
        <v>21.993728524039962</v>
      </c>
      <c r="AV42" s="116">
        <f t="shared" si="33"/>
        <v>4884778.3944448791</v>
      </c>
      <c r="AW42" s="117">
        <f t="shared" si="34"/>
        <v>3971943.482835765</v>
      </c>
      <c r="AX42" s="118">
        <f t="shared" si="35"/>
        <v>8856721.8772806451</v>
      </c>
      <c r="AY42" s="32"/>
      <c r="AZ42" s="35">
        <v>1523065.9020024191</v>
      </c>
      <c r="BA42" s="39">
        <v>13.777666328970918</v>
      </c>
      <c r="BB42" s="36">
        <v>767680.78442398738</v>
      </c>
      <c r="BC42" s="39">
        <v>21.554379616576465</v>
      </c>
      <c r="BD42" s="36">
        <v>2290746.6864264067</v>
      </c>
      <c r="BE42" s="40">
        <v>15.672655590552994</v>
      </c>
      <c r="BF42" s="38">
        <v>5842353.8454882177</v>
      </c>
      <c r="BG42" s="39">
        <v>9.5461114377909944</v>
      </c>
      <c r="BH42" s="36">
        <v>3909812.5320164021</v>
      </c>
      <c r="BI42" s="39">
        <v>12.43729373148282</v>
      </c>
      <c r="BJ42" s="36">
        <v>9752166.3775046207</v>
      </c>
      <c r="BK42" s="40">
        <v>10.527222615336127</v>
      </c>
      <c r="BL42" s="116">
        <f t="shared" si="36"/>
        <v>7365419.747490637</v>
      </c>
      <c r="BM42" s="117">
        <f t="shared" si="37"/>
        <v>4677493.3164403895</v>
      </c>
      <c r="BN42" s="118">
        <f t="shared" si="38"/>
        <v>12042913.063931026</v>
      </c>
      <c r="BO42" s="32"/>
      <c r="BP42" s="35">
        <v>1480956.4493132203</v>
      </c>
      <c r="BQ42" s="39">
        <v>15.521537414327401</v>
      </c>
      <c r="BR42" s="36">
        <v>1518366.6231958626</v>
      </c>
      <c r="BS42" s="39">
        <v>69.306491838408917</v>
      </c>
      <c r="BT42" s="36">
        <v>2999323.072509083</v>
      </c>
      <c r="BU42" s="40">
        <v>25.565099790396289</v>
      </c>
      <c r="BV42" s="38">
        <v>5379621.7874532389</v>
      </c>
      <c r="BW42" s="39">
        <v>17.46999135354292</v>
      </c>
      <c r="BX42" s="36">
        <v>7625881.4070573961</v>
      </c>
      <c r="BY42" s="39">
        <v>36.272957091351607</v>
      </c>
      <c r="BZ42" s="36">
        <v>13005503.194510635</v>
      </c>
      <c r="CA42" s="40">
        <v>25.098863491995182</v>
      </c>
      <c r="CB42" s="116">
        <f t="shared" si="39"/>
        <v>6860578.2367664594</v>
      </c>
      <c r="CC42" s="117">
        <f t="shared" si="40"/>
        <v>9144248.0302532595</v>
      </c>
      <c r="CD42" s="118">
        <f t="shared" si="41"/>
        <v>16004826.267019719</v>
      </c>
      <c r="CE42" s="32"/>
      <c r="CF42" s="35">
        <v>4315194.5100000165</v>
      </c>
      <c r="CG42" s="39">
        <v>33.991024174681698</v>
      </c>
      <c r="CH42" s="36">
        <v>2109484.770000007</v>
      </c>
      <c r="CI42" s="39">
        <v>80.891355548738673</v>
      </c>
      <c r="CJ42" s="36">
        <v>6424679.2800000235</v>
      </c>
      <c r="CK42" s="40">
        <v>41.983410203294952</v>
      </c>
      <c r="CL42" s="38">
        <v>16078087.749999439</v>
      </c>
      <c r="CM42" s="39">
        <v>25.790013762725213</v>
      </c>
      <c r="CN42" s="36">
        <v>9457282.6799998656</v>
      </c>
      <c r="CO42" s="39">
        <v>29.110617285470262</v>
      </c>
      <c r="CP42" s="36">
        <v>25535370.429999307</v>
      </c>
      <c r="CQ42" s="40">
        <v>26.92760857621537</v>
      </c>
      <c r="CR42" s="116">
        <f t="shared" si="42"/>
        <v>20393282.259999454</v>
      </c>
      <c r="CS42" s="117">
        <f t="shared" si="43"/>
        <v>11566767.449999873</v>
      </c>
      <c r="CT42" s="118">
        <f t="shared" si="44"/>
        <v>31960049.709999327</v>
      </c>
      <c r="CU42" s="32"/>
      <c r="CV42" s="38">
        <f t="shared" si="45"/>
        <v>15982073.398907658</v>
      </c>
      <c r="CW42" s="39">
        <f t="shared" si="46"/>
        <v>22.948933614544774</v>
      </c>
      <c r="CX42" s="39">
        <f t="shared" si="47"/>
        <v>10675869.989336804</v>
      </c>
      <c r="CY42" s="39">
        <f t="shared" si="48"/>
        <v>54.314261326904017</v>
      </c>
      <c r="CZ42" s="36">
        <f t="shared" si="49"/>
        <v>26657943.388244461</v>
      </c>
      <c r="DA42" s="40">
        <f t="shared" si="50"/>
        <v>29.852909201457575</v>
      </c>
      <c r="DB42" s="38">
        <f t="shared" si="51"/>
        <v>65393381.174990177</v>
      </c>
      <c r="DC42" s="39">
        <f t="shared" si="52"/>
        <v>21.292179689733786</v>
      </c>
      <c r="DD42" s="36">
        <f t="shared" si="53"/>
        <v>42558681.730526581</v>
      </c>
      <c r="DE42" s="39">
        <f t="shared" si="54"/>
        <v>24.203502786717362</v>
      </c>
      <c r="DF42" s="36">
        <f t="shared" si="55"/>
        <v>107952062.90551676</v>
      </c>
      <c r="DG42" s="40">
        <f t="shared" si="56"/>
        <v>22.352137206643487</v>
      </c>
      <c r="DH42" s="152"/>
      <c r="DI42" s="161" t="s">
        <v>55</v>
      </c>
      <c r="DJ42" s="38">
        <f t="shared" si="57"/>
        <v>26657943.388244461</v>
      </c>
      <c r="DK42" s="36">
        <f t="shared" si="58"/>
        <v>107952062.90551676</v>
      </c>
      <c r="DL42" s="37">
        <f t="shared" si="59"/>
        <v>134610006.29376122</v>
      </c>
      <c r="DM42"/>
    </row>
    <row r="43" spans="1:117" s="19" customFormat="1" ht="15.75">
      <c r="A43" s="26">
        <v>31</v>
      </c>
      <c r="B43" s="26" t="s">
        <v>56</v>
      </c>
      <c r="C43" s="34"/>
      <c r="D43" s="35">
        <v>47855.78</v>
      </c>
      <c r="E43" s="39">
        <v>0.43455872871736662</v>
      </c>
      <c r="F43" s="36">
        <v>23429.41</v>
      </c>
      <c r="G43" s="39">
        <v>0.7859844342312724</v>
      </c>
      <c r="H43" s="36">
        <v>71285.19</v>
      </c>
      <c r="I43" s="40">
        <v>0.50942008375376968</v>
      </c>
      <c r="J43" s="38">
        <v>750116.97</v>
      </c>
      <c r="K43" s="39">
        <v>2.1288429414318917</v>
      </c>
      <c r="L43" s="36">
        <v>383800.26</v>
      </c>
      <c r="M43" s="39">
        <v>1.238249095027004</v>
      </c>
      <c r="N43" s="36">
        <v>1133917.23</v>
      </c>
      <c r="O43" s="40">
        <v>1.7120564295129341</v>
      </c>
      <c r="P43" s="116">
        <f t="shared" si="27"/>
        <v>797972.75</v>
      </c>
      <c r="Q43" s="117">
        <f t="shared" si="28"/>
        <v>407229.67</v>
      </c>
      <c r="R43" s="118">
        <f t="shared" si="29"/>
        <v>1205202.42</v>
      </c>
      <c r="S43" s="32"/>
      <c r="T43" s="35">
        <v>18928.524019545886</v>
      </c>
      <c r="U43" s="39">
        <v>9.9318015686155184E-2</v>
      </c>
      <c r="V43" s="36">
        <v>30206.679734923448</v>
      </c>
      <c r="W43" s="39">
        <v>0.53286784862355474</v>
      </c>
      <c r="X43" s="36">
        <v>49135.20375446933</v>
      </c>
      <c r="Y43" s="40">
        <v>0.19870912903389518</v>
      </c>
      <c r="Z43" s="38">
        <v>1026500.538119546</v>
      </c>
      <c r="AA43" s="39">
        <v>1.0111662026562638</v>
      </c>
      <c r="AB43" s="36">
        <v>325036.62947323319</v>
      </c>
      <c r="AC43" s="39">
        <v>0.73197875355416298</v>
      </c>
      <c r="AD43" s="36">
        <v>1351537.1675927793</v>
      </c>
      <c r="AE43" s="40">
        <v>0.92620711490667895</v>
      </c>
      <c r="AF43" s="116">
        <f t="shared" si="30"/>
        <v>1045429.0621390919</v>
      </c>
      <c r="AG43" s="117">
        <f t="shared" si="31"/>
        <v>355243.30920815666</v>
      </c>
      <c r="AH43" s="118">
        <f t="shared" si="32"/>
        <v>1400672.3713472486</v>
      </c>
      <c r="AI43" s="32"/>
      <c r="AJ43" s="35">
        <v>11050.97192765263</v>
      </c>
      <c r="AK43" s="39">
        <v>0.17597369269658164</v>
      </c>
      <c r="AL43" s="36">
        <v>16756.537893087734</v>
      </c>
      <c r="AM43" s="39">
        <v>0.63329243645312183</v>
      </c>
      <c r="AN43" s="36">
        <v>27807.509820740364</v>
      </c>
      <c r="AO43" s="40">
        <v>0.31153941613047476</v>
      </c>
      <c r="AP43" s="38">
        <v>433153.60940494633</v>
      </c>
      <c r="AQ43" s="39">
        <v>2.7014121529476505</v>
      </c>
      <c r="AR43" s="36">
        <v>158873.7657483459</v>
      </c>
      <c r="AS43" s="39">
        <v>1.0257153318330015</v>
      </c>
      <c r="AT43" s="36">
        <v>592027.3751532922</v>
      </c>
      <c r="AU43" s="40">
        <v>1.878056260897194</v>
      </c>
      <c r="AV43" s="116">
        <f t="shared" si="33"/>
        <v>444204.58133259893</v>
      </c>
      <c r="AW43" s="117">
        <f t="shared" si="34"/>
        <v>175630.30364143365</v>
      </c>
      <c r="AX43" s="118">
        <f t="shared" si="35"/>
        <v>619834.88497403264</v>
      </c>
      <c r="AY43" s="32"/>
      <c r="AZ43" s="35">
        <v>34775.325156596933</v>
      </c>
      <c r="BA43" s="39">
        <v>0.31457786945341243</v>
      </c>
      <c r="BB43" s="36">
        <v>16670.228504944542</v>
      </c>
      <c r="BC43" s="39">
        <v>0.46805448407863154</v>
      </c>
      <c r="BD43" s="36">
        <v>51445.553661541475</v>
      </c>
      <c r="BE43" s="40">
        <v>0.35197625690358286</v>
      </c>
      <c r="BF43" s="38">
        <v>709617.01580302883</v>
      </c>
      <c r="BG43" s="39">
        <v>1.1594784037669543</v>
      </c>
      <c r="BH43" s="36">
        <v>327851.70542005688</v>
      </c>
      <c r="BI43" s="39">
        <v>1.0429113742120768</v>
      </c>
      <c r="BJ43" s="36">
        <v>1037468.7212230857</v>
      </c>
      <c r="BK43" s="40">
        <v>1.1199218473093924</v>
      </c>
      <c r="BL43" s="116">
        <f t="shared" si="36"/>
        <v>744392.34095962578</v>
      </c>
      <c r="BM43" s="117">
        <f t="shared" si="37"/>
        <v>344521.93392500142</v>
      </c>
      <c r="BN43" s="118">
        <f t="shared" si="38"/>
        <v>1088914.2748846272</v>
      </c>
      <c r="BO43" s="32"/>
      <c r="BP43" s="35">
        <v>17054.945123226924</v>
      </c>
      <c r="BQ43" s="39">
        <v>0.17874865189467812</v>
      </c>
      <c r="BR43" s="36">
        <v>17152.568575592191</v>
      </c>
      <c r="BS43" s="39">
        <v>0.78293630525799673</v>
      </c>
      <c r="BT43" s="36">
        <v>34207.513698819115</v>
      </c>
      <c r="BU43" s="40">
        <v>0.29157195812189735</v>
      </c>
      <c r="BV43" s="38">
        <v>796500.03140225145</v>
      </c>
      <c r="BW43" s="39">
        <v>2.5865849331912627</v>
      </c>
      <c r="BX43" s="36">
        <v>272605.7889453622</v>
      </c>
      <c r="BY43" s="39">
        <v>1.2966655993519769</v>
      </c>
      <c r="BZ43" s="36">
        <v>1069105.8203476137</v>
      </c>
      <c r="CA43" s="40">
        <v>2.0632297452918316</v>
      </c>
      <c r="CB43" s="116">
        <f t="shared" si="39"/>
        <v>813554.97652547841</v>
      </c>
      <c r="CC43" s="117">
        <f t="shared" si="40"/>
        <v>289758.35752095439</v>
      </c>
      <c r="CD43" s="118">
        <f t="shared" si="41"/>
        <v>1103313.3340464327</v>
      </c>
      <c r="CE43" s="32"/>
      <c r="CF43" s="35">
        <v>34933.300000000003</v>
      </c>
      <c r="CG43" s="39">
        <v>0.27517152287102903</v>
      </c>
      <c r="CH43" s="36">
        <v>16894.160000000007</v>
      </c>
      <c r="CI43" s="39">
        <v>0.64783188894853927</v>
      </c>
      <c r="CJ43" s="36">
        <v>51827.460000000006</v>
      </c>
      <c r="CK43" s="40">
        <v>0.33867737487665739</v>
      </c>
      <c r="CL43" s="38">
        <v>795044.39999999991</v>
      </c>
      <c r="CM43" s="39">
        <v>1.2752888488233509</v>
      </c>
      <c r="CN43" s="36">
        <v>305099.61000000039</v>
      </c>
      <c r="CO43" s="39">
        <v>0.93913212507002841</v>
      </c>
      <c r="CP43" s="36">
        <v>1100144.0100000002</v>
      </c>
      <c r="CQ43" s="40">
        <v>1.1601260048276016</v>
      </c>
      <c r="CR43" s="116">
        <f t="shared" si="42"/>
        <v>829977.7</v>
      </c>
      <c r="CS43" s="117">
        <f t="shared" si="43"/>
        <v>321993.77000000043</v>
      </c>
      <c r="CT43" s="118">
        <f t="shared" si="44"/>
        <v>1151971.4700000004</v>
      </c>
      <c r="CU43" s="32"/>
      <c r="CV43" s="38">
        <f t="shared" si="45"/>
        <v>164598.84622702238</v>
      </c>
      <c r="CW43" s="39">
        <f t="shared" si="46"/>
        <v>0.23635030955074801</v>
      </c>
      <c r="CX43" s="39">
        <f t="shared" si="47"/>
        <v>121109.58470854792</v>
      </c>
      <c r="CY43" s="39">
        <f t="shared" si="48"/>
        <v>0.61615377853262165</v>
      </c>
      <c r="CZ43" s="36">
        <f t="shared" si="49"/>
        <v>285708.43093557027</v>
      </c>
      <c r="DA43" s="40">
        <f t="shared" si="50"/>
        <v>0.31995070747174309</v>
      </c>
      <c r="DB43" s="38">
        <f t="shared" si="51"/>
        <v>4510932.5647297725</v>
      </c>
      <c r="DC43" s="39">
        <f t="shared" si="52"/>
        <v>1.4687661810830417</v>
      </c>
      <c r="DD43" s="36">
        <f t="shared" si="53"/>
        <v>1773267.7595869985</v>
      </c>
      <c r="DE43" s="39">
        <f t="shared" si="54"/>
        <v>1.0084732283889031</v>
      </c>
      <c r="DF43" s="36">
        <f t="shared" si="55"/>
        <v>6284200.3243167708</v>
      </c>
      <c r="DG43" s="40">
        <f t="shared" si="56"/>
        <v>1.3011822479585395</v>
      </c>
      <c r="DH43" s="152"/>
      <c r="DI43" s="161" t="s">
        <v>56</v>
      </c>
      <c r="DJ43" s="38">
        <f t="shared" si="57"/>
        <v>285708.43093557027</v>
      </c>
      <c r="DK43" s="36">
        <f t="shared" si="58"/>
        <v>6284200.3243167708</v>
      </c>
      <c r="DL43" s="37">
        <f t="shared" si="59"/>
        <v>6569908.7552523408</v>
      </c>
      <c r="DM43"/>
    </row>
    <row r="44" spans="1:117" s="19" customFormat="1" ht="15.75">
      <c r="A44" s="26">
        <v>32</v>
      </c>
      <c r="B44" s="26" t="s">
        <v>60</v>
      </c>
      <c r="C44" s="34"/>
      <c r="D44" s="35">
        <v>20568069.939999998</v>
      </c>
      <c r="E44" s="39">
        <v>186.77021511918272</v>
      </c>
      <c r="F44" s="36">
        <v>11335920.690000001</v>
      </c>
      <c r="G44" s="39">
        <v>380.28517192794129</v>
      </c>
      <c r="H44" s="36">
        <v>31903990.629999999</v>
      </c>
      <c r="I44" s="40">
        <v>227.99312983263539</v>
      </c>
      <c r="J44" s="38">
        <v>20371559.849999998</v>
      </c>
      <c r="K44" s="39">
        <v>57.814785062961349</v>
      </c>
      <c r="L44" s="36">
        <v>39616240.519999996</v>
      </c>
      <c r="M44" s="39">
        <v>127.81329010111176</v>
      </c>
      <c r="N44" s="36">
        <v>59987800.36999999</v>
      </c>
      <c r="O44" s="40">
        <v>90.573188764224753</v>
      </c>
      <c r="P44" s="116">
        <f t="shared" si="27"/>
        <v>40939629.789999992</v>
      </c>
      <c r="Q44" s="117">
        <f t="shared" si="28"/>
        <v>50952161.209999993</v>
      </c>
      <c r="R44" s="118">
        <f t="shared" si="29"/>
        <v>91891790.999999985</v>
      </c>
      <c r="S44" s="32"/>
      <c r="T44" s="35">
        <v>18535207.487826318</v>
      </c>
      <c r="U44" s="39">
        <v>97.254282802037508</v>
      </c>
      <c r="V44" s="36">
        <v>12951712.761174476</v>
      </c>
      <c r="W44" s="39">
        <v>228.47765380377294</v>
      </c>
      <c r="X44" s="36">
        <v>31486920.249000795</v>
      </c>
      <c r="Y44" s="40">
        <v>127.33718435164836</v>
      </c>
      <c r="Z44" s="38">
        <v>26538268.945556872</v>
      </c>
      <c r="AA44" s="39">
        <v>26.141828122085446</v>
      </c>
      <c r="AB44" s="36">
        <v>24670904.025386151</v>
      </c>
      <c r="AC44" s="39">
        <v>55.55859229411454</v>
      </c>
      <c r="AD44" s="36">
        <v>51209172.970943019</v>
      </c>
      <c r="AE44" s="40">
        <v>35.093596751506475</v>
      </c>
      <c r="AF44" s="116">
        <f t="shared" si="30"/>
        <v>45073476.433383189</v>
      </c>
      <c r="AG44" s="117">
        <f t="shared" si="31"/>
        <v>37622616.786560625</v>
      </c>
      <c r="AH44" s="118">
        <f t="shared" si="32"/>
        <v>82696093.219943821</v>
      </c>
      <c r="AI44" s="32"/>
      <c r="AJ44" s="35">
        <v>3136277.6289478801</v>
      </c>
      <c r="AK44" s="39">
        <v>49.941521822765971</v>
      </c>
      <c r="AL44" s="36">
        <v>6391101.7495789304</v>
      </c>
      <c r="AM44" s="39">
        <v>241.54371412726402</v>
      </c>
      <c r="AN44" s="36">
        <v>9527379.3785268106</v>
      </c>
      <c r="AO44" s="40">
        <v>106.73930272699053</v>
      </c>
      <c r="AP44" s="38">
        <v>5268980.6600419357</v>
      </c>
      <c r="AQ44" s="39">
        <v>32.860602058094905</v>
      </c>
      <c r="AR44" s="36">
        <v>5978641.7134208297</v>
      </c>
      <c r="AS44" s="39">
        <v>38.599100613663886</v>
      </c>
      <c r="AT44" s="36">
        <v>11247622.373462766</v>
      </c>
      <c r="AU44" s="40">
        <v>35.680221059405582</v>
      </c>
      <c r="AV44" s="116">
        <f t="shared" si="33"/>
        <v>8405258.2889898159</v>
      </c>
      <c r="AW44" s="117">
        <f t="shared" si="34"/>
        <v>12369743.462999761</v>
      </c>
      <c r="AX44" s="118">
        <f t="shared" si="35"/>
        <v>20775001.751989577</v>
      </c>
      <c r="AY44" s="32"/>
      <c r="AZ44" s="35">
        <v>10304777.281680524</v>
      </c>
      <c r="BA44" s="39">
        <v>93.217097693996379</v>
      </c>
      <c r="BB44" s="36">
        <v>4451951.1269042166</v>
      </c>
      <c r="BC44" s="39">
        <v>124.99862777696026</v>
      </c>
      <c r="BD44" s="36">
        <v>14756728.40858474</v>
      </c>
      <c r="BE44" s="40">
        <v>100.96145652484736</v>
      </c>
      <c r="BF44" s="38">
        <v>12747591.748055113</v>
      </c>
      <c r="BG44" s="39">
        <v>20.828921802532481</v>
      </c>
      <c r="BH44" s="36">
        <v>15106940.122281268</v>
      </c>
      <c r="BI44" s="39">
        <v>48.05587228189561</v>
      </c>
      <c r="BJ44" s="36">
        <v>27854531.870336384</v>
      </c>
      <c r="BK44" s="40">
        <v>30.068278830989126</v>
      </c>
      <c r="BL44" s="116">
        <f t="shared" si="36"/>
        <v>23052369.02973564</v>
      </c>
      <c r="BM44" s="117">
        <f t="shared" si="37"/>
        <v>19558891.249185484</v>
      </c>
      <c r="BN44" s="118">
        <f t="shared" si="38"/>
        <v>42611260.278921127</v>
      </c>
      <c r="BO44" s="32"/>
      <c r="BP44" s="35">
        <v>7145644.5618261043</v>
      </c>
      <c r="BQ44" s="39">
        <v>74.891729238427729</v>
      </c>
      <c r="BR44" s="36">
        <v>4384414.2699205382</v>
      </c>
      <c r="BS44" s="39">
        <v>200.12845855032583</v>
      </c>
      <c r="BT44" s="36">
        <v>11530058.831746642</v>
      </c>
      <c r="BU44" s="40">
        <v>98.277877206524337</v>
      </c>
      <c r="BV44" s="38">
        <v>8163609.7650968824</v>
      </c>
      <c r="BW44" s="39">
        <v>26.510821326243793</v>
      </c>
      <c r="BX44" s="36">
        <v>11933025.067387925</v>
      </c>
      <c r="BY44" s="39">
        <v>56.760141304952178</v>
      </c>
      <c r="BZ44" s="36">
        <v>20096634.832484808</v>
      </c>
      <c r="CA44" s="40">
        <v>38.783789197938148</v>
      </c>
      <c r="CB44" s="116">
        <f t="shared" si="39"/>
        <v>15309254.326922987</v>
      </c>
      <c r="CC44" s="117">
        <f t="shared" si="40"/>
        <v>16317439.337308463</v>
      </c>
      <c r="CD44" s="118">
        <f t="shared" si="41"/>
        <v>31626693.664231449</v>
      </c>
      <c r="CE44" s="32"/>
      <c r="CF44" s="35">
        <v>16874665.710000012</v>
      </c>
      <c r="CG44" s="39">
        <v>132.9226686674387</v>
      </c>
      <c r="CH44" s="36">
        <v>4767747.6100000022</v>
      </c>
      <c r="CI44" s="39">
        <v>182.82642879055152</v>
      </c>
      <c r="CJ44" s="36">
        <v>21642413.320000015</v>
      </c>
      <c r="CK44" s="40">
        <v>141.42687542884039</v>
      </c>
      <c r="CL44" s="38">
        <v>8177471.5900000669</v>
      </c>
      <c r="CM44" s="39">
        <v>13.117051488315424</v>
      </c>
      <c r="CN44" s="36">
        <v>14682555.670000169</v>
      </c>
      <c r="CO44" s="39">
        <v>45.194615974193596</v>
      </c>
      <c r="CP44" s="36">
        <v>22860027.260000236</v>
      </c>
      <c r="CQ44" s="40">
        <v>24.106400484236726</v>
      </c>
      <c r="CR44" s="116">
        <f t="shared" si="42"/>
        <v>25052137.300000079</v>
      </c>
      <c r="CS44" s="117">
        <f t="shared" si="43"/>
        <v>19450303.280000173</v>
      </c>
      <c r="CT44" s="118">
        <f t="shared" si="44"/>
        <v>44502440.580000252</v>
      </c>
      <c r="CU44" s="32"/>
      <c r="CV44" s="38">
        <f t="shared" si="45"/>
        <v>76564642.610280842</v>
      </c>
      <c r="CW44" s="39">
        <f t="shared" si="46"/>
        <v>109.94048498142762</v>
      </c>
      <c r="CX44" s="39">
        <f t="shared" si="47"/>
        <v>44282848.20757816</v>
      </c>
      <c r="CY44" s="39">
        <f t="shared" si="48"/>
        <v>225.2921956007668</v>
      </c>
      <c r="CZ44" s="36">
        <f t="shared" si="49"/>
        <v>120847490.81785899</v>
      </c>
      <c r="DA44" s="40">
        <f t="shared" si="50"/>
        <v>135.33111380979273</v>
      </c>
      <c r="DB44" s="38">
        <f t="shared" si="51"/>
        <v>81267482.558750868</v>
      </c>
      <c r="DC44" s="39">
        <f t="shared" si="52"/>
        <v>26.460810107720963</v>
      </c>
      <c r="DD44" s="36">
        <f t="shared" si="53"/>
        <v>111988307.11847633</v>
      </c>
      <c r="DE44" s="39">
        <f t="shared" si="54"/>
        <v>63.688751465194038</v>
      </c>
      <c r="DF44" s="36">
        <f t="shared" si="55"/>
        <v>193255789.6772272</v>
      </c>
      <c r="DG44" s="40">
        <f t="shared" si="56"/>
        <v>40.014797407107878</v>
      </c>
      <c r="DH44" s="152"/>
      <c r="DI44" s="161" t="s">
        <v>60</v>
      </c>
      <c r="DJ44" s="38">
        <f t="shared" si="57"/>
        <v>120847490.81785899</v>
      </c>
      <c r="DK44" s="36">
        <f t="shared" si="58"/>
        <v>193255789.6772272</v>
      </c>
      <c r="DL44" s="37">
        <f t="shared" si="59"/>
        <v>314103280.49508619</v>
      </c>
      <c r="DM44"/>
    </row>
    <row r="45" spans="1:117" s="19" customFormat="1" ht="15.75">
      <c r="A45" s="26">
        <v>33</v>
      </c>
      <c r="B45" s="26" t="s">
        <v>61</v>
      </c>
      <c r="C45" s="34"/>
      <c r="D45" s="35">
        <v>482429.79000000004</v>
      </c>
      <c r="E45" s="39">
        <v>4.3807472417707158</v>
      </c>
      <c r="F45" s="36">
        <v>235223.02000000002</v>
      </c>
      <c r="G45" s="39">
        <v>7.8910067429299886</v>
      </c>
      <c r="H45" s="36">
        <v>717652.81</v>
      </c>
      <c r="I45" s="40">
        <v>5.1285092257778668</v>
      </c>
      <c r="J45" s="38">
        <v>1047699.3399999999</v>
      </c>
      <c r="K45" s="39">
        <v>2.9733860636453158</v>
      </c>
      <c r="L45" s="36">
        <v>573207.37</v>
      </c>
      <c r="M45" s="39">
        <v>1.8493304490343729</v>
      </c>
      <c r="N45" s="36">
        <v>1620906.71</v>
      </c>
      <c r="O45" s="40">
        <v>2.4473424347702672</v>
      </c>
      <c r="P45" s="116">
        <f t="shared" si="27"/>
        <v>1530129.13</v>
      </c>
      <c r="Q45" s="117">
        <f t="shared" si="28"/>
        <v>808430.39</v>
      </c>
      <c r="R45" s="118">
        <f t="shared" si="29"/>
        <v>2338559.52</v>
      </c>
      <c r="S45" s="32"/>
      <c r="T45" s="35">
        <v>730914.70961307711</v>
      </c>
      <c r="U45" s="39">
        <v>3.8351114180710817</v>
      </c>
      <c r="V45" s="36">
        <v>405495.72787262045</v>
      </c>
      <c r="W45" s="39">
        <v>7.1532402115585665</v>
      </c>
      <c r="X45" s="36">
        <v>1136410.4374856977</v>
      </c>
      <c r="Y45" s="40">
        <v>4.5957910215701645</v>
      </c>
      <c r="Z45" s="38">
        <v>2712993.7310028644</v>
      </c>
      <c r="AA45" s="39">
        <v>2.6724657873378854</v>
      </c>
      <c r="AB45" s="36">
        <v>395949.98571526282</v>
      </c>
      <c r="AC45" s="39">
        <v>0.89167481672250737</v>
      </c>
      <c r="AD45" s="36">
        <v>3108943.716718127</v>
      </c>
      <c r="AE45" s="40">
        <v>2.1305561247697411</v>
      </c>
      <c r="AF45" s="116">
        <f t="shared" si="30"/>
        <v>3443908.4406159418</v>
      </c>
      <c r="AG45" s="117">
        <f t="shared" si="31"/>
        <v>801445.71358788328</v>
      </c>
      <c r="AH45" s="118">
        <f t="shared" si="32"/>
        <v>4245354.1542038247</v>
      </c>
      <c r="AI45" s="32"/>
      <c r="AJ45" s="35">
        <v>75173.166108619786</v>
      </c>
      <c r="AK45" s="39">
        <v>1.197043999245526</v>
      </c>
      <c r="AL45" s="36">
        <v>90504.060095448513</v>
      </c>
      <c r="AM45" s="39">
        <v>3.4204879965323669</v>
      </c>
      <c r="AN45" s="36">
        <v>165677.22620406828</v>
      </c>
      <c r="AO45" s="40">
        <v>1.856152767740272</v>
      </c>
      <c r="AP45" s="38">
        <v>273655.81384530343</v>
      </c>
      <c r="AQ45" s="39">
        <v>1.7066858620018248</v>
      </c>
      <c r="AR45" s="36">
        <v>151252.68560462617</v>
      </c>
      <c r="AS45" s="39">
        <v>0.97651237682201808</v>
      </c>
      <c r="AT45" s="36">
        <v>424908.49944992957</v>
      </c>
      <c r="AU45" s="40">
        <v>1.3479141357166928</v>
      </c>
      <c r="AV45" s="116">
        <f t="shared" si="33"/>
        <v>348828.9799539232</v>
      </c>
      <c r="AW45" s="117">
        <f t="shared" si="34"/>
        <v>241756.74570007468</v>
      </c>
      <c r="AX45" s="118">
        <f t="shared" si="35"/>
        <v>590585.72565399786</v>
      </c>
      <c r="AY45" s="32"/>
      <c r="AZ45" s="35">
        <v>236073.03145325111</v>
      </c>
      <c r="BA45" s="39">
        <v>2.1355185303244903</v>
      </c>
      <c r="BB45" s="36">
        <v>109947.29951420575</v>
      </c>
      <c r="BC45" s="39">
        <v>3.0870198650664236</v>
      </c>
      <c r="BD45" s="36">
        <v>346020.33096745686</v>
      </c>
      <c r="BE45" s="40">
        <v>2.367375453041535</v>
      </c>
      <c r="BF45" s="38">
        <v>739440.00094195118</v>
      </c>
      <c r="BG45" s="39">
        <v>1.2082076569195332</v>
      </c>
      <c r="BH45" s="36">
        <v>228242.46613736521</v>
      </c>
      <c r="BI45" s="39">
        <v>0.72604979653191293</v>
      </c>
      <c r="BJ45" s="36">
        <v>967682.46707931638</v>
      </c>
      <c r="BK45" s="40">
        <v>1.0445893104736266</v>
      </c>
      <c r="BL45" s="116">
        <f t="shared" si="36"/>
        <v>975513.03239520232</v>
      </c>
      <c r="BM45" s="117">
        <f t="shared" si="37"/>
        <v>338189.76565157098</v>
      </c>
      <c r="BN45" s="118">
        <f t="shared" si="38"/>
        <v>1313702.7980467733</v>
      </c>
      <c r="BO45" s="32"/>
      <c r="BP45" s="35">
        <v>124956.21593295956</v>
      </c>
      <c r="BQ45" s="39">
        <v>1.3096351223937992</v>
      </c>
      <c r="BR45" s="36">
        <v>59006.603715340476</v>
      </c>
      <c r="BS45" s="39">
        <v>2.6933815827706993</v>
      </c>
      <c r="BT45" s="36">
        <v>183962.81964830004</v>
      </c>
      <c r="BU45" s="40">
        <v>1.5680297614945324</v>
      </c>
      <c r="BV45" s="38">
        <v>717745.87259390415</v>
      </c>
      <c r="BW45" s="39">
        <v>2.330835639319675</v>
      </c>
      <c r="BX45" s="36">
        <v>8797.128589536238</v>
      </c>
      <c r="BY45" s="39">
        <v>4.1844063764228001E-2</v>
      </c>
      <c r="BZ45" s="36">
        <v>726543.00118344044</v>
      </c>
      <c r="CA45" s="40">
        <v>1.4021298011340666</v>
      </c>
      <c r="CB45" s="116">
        <f t="shared" si="39"/>
        <v>842702.08852686372</v>
      </c>
      <c r="CC45" s="117">
        <f t="shared" si="40"/>
        <v>67803.732304876714</v>
      </c>
      <c r="CD45" s="118">
        <f t="shared" si="41"/>
        <v>910505.82083174039</v>
      </c>
      <c r="CE45" s="32"/>
      <c r="CF45" s="35">
        <v>1379486.9700000023</v>
      </c>
      <c r="CG45" s="39">
        <v>10.866294633362497</v>
      </c>
      <c r="CH45" s="36">
        <v>144141.83999999997</v>
      </c>
      <c r="CI45" s="39">
        <v>5.527334918321956</v>
      </c>
      <c r="CJ45" s="36">
        <v>1523628.8100000024</v>
      </c>
      <c r="CK45" s="40">
        <v>9.9564710610407339</v>
      </c>
      <c r="CL45" s="38">
        <v>1535983.1400000073</v>
      </c>
      <c r="CM45" s="39">
        <v>2.4637896580652421</v>
      </c>
      <c r="CN45" s="36">
        <v>200359.65999999968</v>
      </c>
      <c r="CO45" s="39">
        <v>0.61673036315617646</v>
      </c>
      <c r="CP45" s="36">
        <v>1736342.800000007</v>
      </c>
      <c r="CQ45" s="40">
        <v>1.8310115923597849</v>
      </c>
      <c r="CR45" s="116">
        <f t="shared" si="42"/>
        <v>2915470.1100000096</v>
      </c>
      <c r="CS45" s="117">
        <f t="shared" si="43"/>
        <v>344501.49999999965</v>
      </c>
      <c r="CT45" s="118">
        <f t="shared" si="44"/>
        <v>3259971.6100000092</v>
      </c>
      <c r="CU45" s="32"/>
      <c r="CV45" s="38">
        <f t="shared" si="45"/>
        <v>3029033.8831079099</v>
      </c>
      <c r="CW45" s="39">
        <f t="shared" si="46"/>
        <v>4.3494417629443047</v>
      </c>
      <c r="CX45" s="39">
        <f t="shared" si="47"/>
        <v>1044318.5511976152</v>
      </c>
      <c r="CY45" s="39">
        <f t="shared" si="48"/>
        <v>5.3130462205829705</v>
      </c>
      <c r="CZ45" s="36">
        <f t="shared" si="49"/>
        <v>4073352.4343055254</v>
      </c>
      <c r="DA45" s="40">
        <f t="shared" si="50"/>
        <v>4.5615454499195334</v>
      </c>
      <c r="DB45" s="38">
        <f t="shared" si="51"/>
        <v>7027517.89838403</v>
      </c>
      <c r="DC45" s="39">
        <f t="shared" si="52"/>
        <v>2.2881700131823099</v>
      </c>
      <c r="DD45" s="36">
        <f t="shared" si="53"/>
        <v>1557809.2960467902</v>
      </c>
      <c r="DE45" s="39">
        <f t="shared" si="54"/>
        <v>0.88594007391441298</v>
      </c>
      <c r="DF45" s="36">
        <f t="shared" si="55"/>
        <v>8585327.1944308206</v>
      </c>
      <c r="DG45" s="40">
        <f t="shared" si="56"/>
        <v>1.7776446901417988</v>
      </c>
      <c r="DH45" s="152"/>
      <c r="DI45" s="161" t="s">
        <v>61</v>
      </c>
      <c r="DJ45" s="38">
        <f t="shared" si="57"/>
        <v>4073352.4343055254</v>
      </c>
      <c r="DK45" s="36">
        <f t="shared" si="58"/>
        <v>8585327.1944308206</v>
      </c>
      <c r="DL45" s="37">
        <f t="shared" si="59"/>
        <v>12658679.628736347</v>
      </c>
      <c r="DM45"/>
    </row>
    <row r="46" spans="1:117" s="19" customFormat="1" ht="15.75">
      <c r="A46" s="26">
        <v>34</v>
      </c>
      <c r="B46" s="26" t="s">
        <v>47</v>
      </c>
      <c r="C46" s="34"/>
      <c r="D46" s="35">
        <v>20946271.16</v>
      </c>
      <c r="E46" s="39">
        <v>190.20450542565266</v>
      </c>
      <c r="F46" s="36">
        <v>1356554.51</v>
      </c>
      <c r="G46" s="39">
        <v>45.508219329732633</v>
      </c>
      <c r="H46" s="36">
        <v>22302825.670000002</v>
      </c>
      <c r="I46" s="40">
        <v>159.38103441622479</v>
      </c>
      <c r="J46" s="38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20946271.16</v>
      </c>
      <c r="Q46" s="117">
        <f t="shared" si="28"/>
        <v>1356554.51</v>
      </c>
      <c r="R46" s="118">
        <f t="shared" si="29"/>
        <v>22302825.670000002</v>
      </c>
      <c r="S46" s="32"/>
      <c r="T46" s="35">
        <v>74562163.939209685</v>
      </c>
      <c r="U46" s="39">
        <v>391.22787175910844</v>
      </c>
      <c r="V46" s="36">
        <v>3995396.1176683018</v>
      </c>
      <c r="W46" s="39">
        <v>70.48169981950538</v>
      </c>
      <c r="X46" s="36">
        <v>78557560.056877986</v>
      </c>
      <c r="Y46" s="40">
        <v>317.69694933869579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74562163.939209685</v>
      </c>
      <c r="AG46" s="117">
        <f t="shared" si="31"/>
        <v>3995396.1176683018</v>
      </c>
      <c r="AH46" s="118">
        <f t="shared" si="32"/>
        <v>78557560.056877986</v>
      </c>
      <c r="AI46" s="32"/>
      <c r="AJ46" s="35">
        <v>5662346.8861090848</v>
      </c>
      <c r="AK46" s="39">
        <v>90.16619510038511</v>
      </c>
      <c r="AL46" s="36">
        <v>591058.45006985101</v>
      </c>
      <c r="AM46" s="39">
        <v>22.33831644216615</v>
      </c>
      <c r="AN46" s="36">
        <v>6253405.3361789361</v>
      </c>
      <c r="AO46" s="40">
        <v>70.059572389589505</v>
      </c>
      <c r="AP46" s="38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5662346.8861090848</v>
      </c>
      <c r="AW46" s="117">
        <f t="shared" si="34"/>
        <v>591058.45006985101</v>
      </c>
      <c r="AX46" s="118">
        <f t="shared" si="35"/>
        <v>6253405.3361789361</v>
      </c>
      <c r="AY46" s="32"/>
      <c r="AZ46" s="35">
        <v>21741534.422740281</v>
      </c>
      <c r="BA46" s="39">
        <v>196.67409424800789</v>
      </c>
      <c r="BB46" s="36">
        <v>0</v>
      </c>
      <c r="BC46" s="39">
        <v>0</v>
      </c>
      <c r="BD46" s="36">
        <v>21741534.422740281</v>
      </c>
      <c r="BE46" s="40">
        <v>148.74956844282565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21741534.422740281</v>
      </c>
      <c r="BM46" s="117">
        <f t="shared" si="37"/>
        <v>0</v>
      </c>
      <c r="BN46" s="118">
        <f t="shared" si="38"/>
        <v>21741534.422740281</v>
      </c>
      <c r="BO46" s="32"/>
      <c r="BP46" s="35">
        <v>22316760.406227358</v>
      </c>
      <c r="BQ46" s="39">
        <v>233.89643346532819</v>
      </c>
      <c r="BR46" s="36">
        <v>0</v>
      </c>
      <c r="BS46" s="39">
        <v>0</v>
      </c>
      <c r="BT46" s="36">
        <v>22316760.406227358</v>
      </c>
      <c r="BU46" s="40">
        <v>190.21965723295367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22316760.406227358</v>
      </c>
      <c r="CC46" s="117">
        <f t="shared" si="40"/>
        <v>0</v>
      </c>
      <c r="CD46" s="118">
        <f t="shared" si="41"/>
        <v>22316760.406227358</v>
      </c>
      <c r="CE46" s="32"/>
      <c r="CF46" s="35">
        <v>19581240.600001387</v>
      </c>
      <c r="CG46" s="39">
        <v>154.24250773921739</v>
      </c>
      <c r="CH46" s="36">
        <v>1561804.7500000577</v>
      </c>
      <c r="CI46" s="39">
        <v>59.88974422885412</v>
      </c>
      <c r="CJ46" s="36">
        <v>21143045.350001447</v>
      </c>
      <c r="CK46" s="40">
        <v>138.16365100733486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19581240.600001387</v>
      </c>
      <c r="CS46" s="117">
        <f t="shared" si="43"/>
        <v>1561804.7500000577</v>
      </c>
      <c r="CT46" s="118">
        <f t="shared" si="44"/>
        <v>21143045.350001447</v>
      </c>
      <c r="CU46" s="32"/>
      <c r="CV46" s="38">
        <f t="shared" si="45"/>
        <v>164810317.41428781</v>
      </c>
      <c r="CW46" s="39">
        <f t="shared" si="46"/>
        <v>236.65396465961987</v>
      </c>
      <c r="CX46" s="39">
        <f t="shared" si="47"/>
        <v>7504813.8277382106</v>
      </c>
      <c r="CY46" s="39">
        <f t="shared" si="48"/>
        <v>38.181283572830182</v>
      </c>
      <c r="CZ46" s="36">
        <f t="shared" si="49"/>
        <v>172315131.24202603</v>
      </c>
      <c r="DA46" s="40">
        <f t="shared" si="50"/>
        <v>192.96717275173904</v>
      </c>
      <c r="DB46" s="38">
        <f t="shared" si="51"/>
        <v>0</v>
      </c>
      <c r="DC46" s="39">
        <f t="shared" si="52"/>
        <v>0</v>
      </c>
      <c r="DD46" s="36">
        <f t="shared" si="53"/>
        <v>0</v>
      </c>
      <c r="DE46" s="39">
        <f t="shared" si="54"/>
        <v>0</v>
      </c>
      <c r="DF46" s="36">
        <f t="shared" si="55"/>
        <v>0</v>
      </c>
      <c r="DG46" s="40">
        <f t="shared" si="56"/>
        <v>0</v>
      </c>
      <c r="DH46" s="152"/>
      <c r="DI46" s="161" t="s">
        <v>47</v>
      </c>
      <c r="DJ46" s="38">
        <f t="shared" si="57"/>
        <v>172315131.24202603</v>
      </c>
      <c r="DK46" s="36">
        <f t="shared" si="58"/>
        <v>0</v>
      </c>
      <c r="DL46" s="37">
        <f t="shared" si="59"/>
        <v>172315131.24202603</v>
      </c>
      <c r="DM46"/>
    </row>
    <row r="47" spans="1:117" s="19" customFormat="1" ht="15.75">
      <c r="A47" s="26">
        <v>35</v>
      </c>
      <c r="B47" s="26" t="s">
        <v>40</v>
      </c>
      <c r="C47" s="34"/>
      <c r="D47" s="35">
        <v>3226246.72</v>
      </c>
      <c r="E47" s="39">
        <v>29.296224472190694</v>
      </c>
      <c r="F47" s="36">
        <v>207553.07</v>
      </c>
      <c r="G47" s="39">
        <v>6.9627652722332183</v>
      </c>
      <c r="H47" s="36">
        <v>3433799.79</v>
      </c>
      <c r="I47" s="40">
        <v>24.538709605957095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3226246.72</v>
      </c>
      <c r="Q47" s="117">
        <f t="shared" si="28"/>
        <v>207553.07</v>
      </c>
      <c r="R47" s="118">
        <f t="shared" si="29"/>
        <v>3433799.79</v>
      </c>
      <c r="S47" s="32"/>
      <c r="T47" s="35">
        <v>1961123.2717031464</v>
      </c>
      <c r="U47" s="39">
        <v>10.290019003086005</v>
      </c>
      <c r="V47" s="36">
        <v>0</v>
      </c>
      <c r="W47" s="39">
        <v>0</v>
      </c>
      <c r="X47" s="36">
        <v>1961123.2717031464</v>
      </c>
      <c r="Y47" s="40">
        <v>7.9310365577305415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1961123.2717031464</v>
      </c>
      <c r="AG47" s="117">
        <f t="shared" si="31"/>
        <v>0</v>
      </c>
      <c r="AH47" s="118">
        <f t="shared" si="32"/>
        <v>1961123.2717031464</v>
      </c>
      <c r="AI47" s="32"/>
      <c r="AJ47" s="35">
        <v>953016.76511686435</v>
      </c>
      <c r="AK47" s="39">
        <v>15.175667846890306</v>
      </c>
      <c r="AL47" s="36">
        <v>117910.07383398394</v>
      </c>
      <c r="AM47" s="39">
        <v>4.4562640813466645</v>
      </c>
      <c r="AN47" s="36">
        <v>1070926.8389508482</v>
      </c>
      <c r="AO47" s="40">
        <v>11.998051040023665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953016.76511686435</v>
      </c>
      <c r="AW47" s="117">
        <f t="shared" si="34"/>
        <v>117910.07383398394</v>
      </c>
      <c r="AX47" s="118">
        <f t="shared" si="35"/>
        <v>1070926.8389508482</v>
      </c>
      <c r="AY47" s="32"/>
      <c r="AZ47" s="35">
        <v>2275846.7342447564</v>
      </c>
      <c r="BA47" s="39">
        <v>20.587327757175803</v>
      </c>
      <c r="BB47" s="36">
        <v>0</v>
      </c>
      <c r="BC47" s="39">
        <v>0</v>
      </c>
      <c r="BD47" s="36">
        <v>2275846.7342447564</v>
      </c>
      <c r="BE47" s="40">
        <v>15.570714236564609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2275846.7342447564</v>
      </c>
      <c r="BM47" s="117">
        <f t="shared" si="37"/>
        <v>0</v>
      </c>
      <c r="BN47" s="118">
        <f t="shared" si="38"/>
        <v>2275846.7342447564</v>
      </c>
      <c r="BO47" s="32"/>
      <c r="BP47" s="35">
        <v>2946729.8500237353</v>
      </c>
      <c r="BQ47" s="39">
        <v>30.883945060146264</v>
      </c>
      <c r="BR47" s="36">
        <v>0</v>
      </c>
      <c r="BS47" s="39">
        <v>0</v>
      </c>
      <c r="BT47" s="36">
        <v>2946729.8500237353</v>
      </c>
      <c r="BU47" s="40">
        <v>25.116814977913037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2946729.8500237353</v>
      </c>
      <c r="CC47" s="117">
        <f t="shared" si="40"/>
        <v>0</v>
      </c>
      <c r="CD47" s="118">
        <f t="shared" si="41"/>
        <v>2946729.8500237353</v>
      </c>
      <c r="CE47" s="32"/>
      <c r="CF47" s="35">
        <v>2887982.5500002913</v>
      </c>
      <c r="CG47" s="39">
        <v>22.748797173714987</v>
      </c>
      <c r="CH47" s="36">
        <v>259395.58999999633</v>
      </c>
      <c r="CI47" s="39">
        <v>9.9469127233682162</v>
      </c>
      <c r="CJ47" s="36">
        <v>3147378.1400002874</v>
      </c>
      <c r="CK47" s="40">
        <v>20.56720059596735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2887982.5500002913</v>
      </c>
      <c r="CS47" s="117">
        <f t="shared" si="43"/>
        <v>259395.58999999633</v>
      </c>
      <c r="CT47" s="118">
        <f t="shared" si="44"/>
        <v>3147378.1400002874</v>
      </c>
      <c r="CU47" s="32"/>
      <c r="CV47" s="38">
        <f t="shared" si="45"/>
        <v>14250945.891088795</v>
      </c>
      <c r="CW47" s="39">
        <f t="shared" si="46"/>
        <v>20.463177901649431</v>
      </c>
      <c r="CX47" s="39">
        <f t="shared" si="47"/>
        <v>584858.73383398028</v>
      </c>
      <c r="CY47" s="39">
        <f t="shared" si="48"/>
        <v>2.9755111424651544</v>
      </c>
      <c r="CZ47" s="36">
        <f t="shared" si="49"/>
        <v>14835804.624922775</v>
      </c>
      <c r="DA47" s="40">
        <f t="shared" si="50"/>
        <v>16.613882096909588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14835804.624922775</v>
      </c>
      <c r="DK47" s="36">
        <f t="shared" si="58"/>
        <v>0</v>
      </c>
      <c r="DL47" s="37">
        <f t="shared" si="59"/>
        <v>14835804.624922775</v>
      </c>
      <c r="DM47"/>
    </row>
    <row r="48" spans="1:117" s="19" customFormat="1" ht="15.75">
      <c r="A48" s="26">
        <v>36</v>
      </c>
      <c r="B48" s="26" t="s">
        <v>53</v>
      </c>
      <c r="C48" s="34"/>
      <c r="D48" s="35">
        <v>22088861.859999999</v>
      </c>
      <c r="E48" s="39">
        <v>200.57990338251986</v>
      </c>
      <c r="F48" s="36">
        <v>13728627.460000001</v>
      </c>
      <c r="G48" s="39">
        <v>460.55310342514008</v>
      </c>
      <c r="H48" s="36">
        <v>35817489.32</v>
      </c>
      <c r="I48" s="40">
        <v>255.95987622736433</v>
      </c>
      <c r="J48" s="38">
        <v>19329952.07</v>
      </c>
      <c r="K48" s="39">
        <v>54.858686935767217</v>
      </c>
      <c r="L48" s="36">
        <v>44442706.810000002</v>
      </c>
      <c r="M48" s="39">
        <v>143.38484681597916</v>
      </c>
      <c r="N48" s="36">
        <v>63772658.880000003</v>
      </c>
      <c r="O48" s="40">
        <v>96.287795770277796</v>
      </c>
      <c r="P48" s="116">
        <f t="shared" si="27"/>
        <v>41418813.93</v>
      </c>
      <c r="Q48" s="117">
        <f t="shared" si="28"/>
        <v>58171334.270000003</v>
      </c>
      <c r="R48" s="118">
        <f t="shared" si="29"/>
        <v>99590148.200000003</v>
      </c>
      <c r="S48" s="32"/>
      <c r="T48" s="35">
        <v>43299449.699999943</v>
      </c>
      <c r="U48" s="39">
        <v>227.192327308025</v>
      </c>
      <c r="V48" s="36">
        <v>29177552.910000011</v>
      </c>
      <c r="W48" s="39">
        <v>514.71330128600937</v>
      </c>
      <c r="X48" s="36">
        <v>72477002.609999955</v>
      </c>
      <c r="Y48" s="40">
        <v>293.10638733863902</v>
      </c>
      <c r="Z48" s="38">
        <v>50928973.500000134</v>
      </c>
      <c r="AA48" s="39">
        <v>50.168173154117937</v>
      </c>
      <c r="AB48" s="36">
        <v>54617177.529999942</v>
      </c>
      <c r="AC48" s="39">
        <v>122.99725601956514</v>
      </c>
      <c r="AD48" s="36">
        <v>105546151.03000008</v>
      </c>
      <c r="AE48" s="40">
        <v>72.330675307373795</v>
      </c>
      <c r="AF48" s="116">
        <f t="shared" si="30"/>
        <v>94228423.200000077</v>
      </c>
      <c r="AG48" s="117">
        <f t="shared" si="31"/>
        <v>83794730.439999953</v>
      </c>
      <c r="AH48" s="118">
        <f t="shared" si="32"/>
        <v>178023153.64000005</v>
      </c>
      <c r="AI48" s="32"/>
      <c r="AJ48" s="35">
        <v>9981602.2199999951</v>
      </c>
      <c r="AK48" s="39">
        <v>158.94524148473695</v>
      </c>
      <c r="AL48" s="36">
        <v>8950952.1300000027</v>
      </c>
      <c r="AM48" s="39">
        <v>338.29006440055338</v>
      </c>
      <c r="AN48" s="36">
        <v>18932554.349999998</v>
      </c>
      <c r="AO48" s="40">
        <v>212.10949725740096</v>
      </c>
      <c r="AP48" s="38">
        <v>5525236.0599999987</v>
      </c>
      <c r="AQ48" s="39">
        <v>34.45876824365704</v>
      </c>
      <c r="AR48" s="36">
        <v>14070137.169999998</v>
      </c>
      <c r="AS48" s="39">
        <v>90.839134757606473</v>
      </c>
      <c r="AT48" s="36">
        <v>19595373.229999997</v>
      </c>
      <c r="AU48" s="40">
        <v>62.161337336284348</v>
      </c>
      <c r="AV48" s="116">
        <f t="shared" si="33"/>
        <v>15506838.279999994</v>
      </c>
      <c r="AW48" s="117">
        <f t="shared" si="34"/>
        <v>23021089.300000001</v>
      </c>
      <c r="AX48" s="118">
        <f t="shared" si="35"/>
        <v>38527927.579999998</v>
      </c>
      <c r="AY48" s="32"/>
      <c r="AZ48" s="35">
        <v>31413011.629922736</v>
      </c>
      <c r="BA48" s="39">
        <v>284.16235440380234</v>
      </c>
      <c r="BB48" s="36">
        <v>12590573.090077279</v>
      </c>
      <c r="BC48" s="39">
        <v>353.50890302328389</v>
      </c>
      <c r="BD48" s="36">
        <v>44003584.720000014</v>
      </c>
      <c r="BE48" s="40">
        <v>301.06036261134915</v>
      </c>
      <c r="BF48" s="38">
        <v>30378851.005048178</v>
      </c>
      <c r="BG48" s="39">
        <v>49.637509934491987</v>
      </c>
      <c r="BH48" s="36">
        <v>45214689.344951808</v>
      </c>
      <c r="BI48" s="39">
        <v>143.83000917716458</v>
      </c>
      <c r="BJ48" s="36">
        <v>75593540.349999994</v>
      </c>
      <c r="BK48" s="40">
        <v>81.60135878951958</v>
      </c>
      <c r="BL48" s="116">
        <f t="shared" si="36"/>
        <v>61791862.634970918</v>
      </c>
      <c r="BM48" s="117">
        <f t="shared" si="37"/>
        <v>57805262.435029089</v>
      </c>
      <c r="BN48" s="118">
        <f t="shared" si="38"/>
        <v>119597125.07000001</v>
      </c>
      <c r="BO48" s="32"/>
      <c r="BP48" s="35">
        <v>11349774.480000002</v>
      </c>
      <c r="BQ48" s="39">
        <v>118.9541727018331</v>
      </c>
      <c r="BR48" s="36">
        <v>9189136.9800000004</v>
      </c>
      <c r="BS48" s="39">
        <v>419.4420750410809</v>
      </c>
      <c r="BT48" s="36">
        <v>20538911.460000001</v>
      </c>
      <c r="BU48" s="40">
        <v>175.06594267011022</v>
      </c>
      <c r="BV48" s="38">
        <v>10761268.240000006</v>
      </c>
      <c r="BW48" s="39">
        <v>34.946557682627848</v>
      </c>
      <c r="BX48" s="36">
        <v>26147431.679999981</v>
      </c>
      <c r="BY48" s="39">
        <v>124.37180920489345</v>
      </c>
      <c r="BZ48" s="36">
        <v>36908699.919999987</v>
      </c>
      <c r="CA48" s="40">
        <v>71.228802692547418</v>
      </c>
      <c r="CB48" s="116">
        <f t="shared" si="39"/>
        <v>22111042.720000006</v>
      </c>
      <c r="CC48" s="117">
        <f t="shared" si="40"/>
        <v>35336568.659999982</v>
      </c>
      <c r="CD48" s="118">
        <f t="shared" si="41"/>
        <v>57447611.379999988</v>
      </c>
      <c r="CE48" s="32"/>
      <c r="CF48" s="35">
        <v>35928499.926294036</v>
      </c>
      <c r="CG48" s="39">
        <v>283.01076735349886</v>
      </c>
      <c r="CH48" s="36">
        <v>13200762.07370596</v>
      </c>
      <c r="CI48" s="39">
        <v>506.20300919188435</v>
      </c>
      <c r="CJ48" s="36">
        <v>49129262</v>
      </c>
      <c r="CK48" s="40">
        <v>321.04543583242395</v>
      </c>
      <c r="CL48" s="38">
        <v>36418933.570149533</v>
      </c>
      <c r="CM48" s="39">
        <v>58.417693235811853</v>
      </c>
      <c r="CN48" s="36">
        <v>42428156.429850467</v>
      </c>
      <c r="CO48" s="39">
        <v>130.59880578270489</v>
      </c>
      <c r="CP48" s="36">
        <v>78847090</v>
      </c>
      <c r="CQ48" s="40">
        <v>83.145986963999675</v>
      </c>
      <c r="CR48" s="116">
        <f t="shared" si="42"/>
        <v>72347433.49644357</v>
      </c>
      <c r="CS48" s="117">
        <f t="shared" si="43"/>
        <v>55628918.50355643</v>
      </c>
      <c r="CT48" s="118">
        <f t="shared" si="44"/>
        <v>127976352</v>
      </c>
      <c r="CU48" s="32"/>
      <c r="CV48" s="38">
        <f t="shared" si="45"/>
        <v>154061199.81621671</v>
      </c>
      <c r="CW48" s="39">
        <f t="shared" si="46"/>
        <v>221.21912213224613</v>
      </c>
      <c r="CX48" s="39">
        <f t="shared" si="47"/>
        <v>86837604.643783256</v>
      </c>
      <c r="CY48" s="39">
        <f t="shared" si="48"/>
        <v>441.79259922945289</v>
      </c>
      <c r="CZ48" s="36">
        <f t="shared" si="49"/>
        <v>240898804.45999998</v>
      </c>
      <c r="DA48" s="40">
        <f t="shared" si="50"/>
        <v>269.77062827192293</v>
      </c>
      <c r="DB48" s="38">
        <f t="shared" si="51"/>
        <v>153343214.44519788</v>
      </c>
      <c r="DC48" s="39">
        <f t="shared" si="52"/>
        <v>49.928772874298851</v>
      </c>
      <c r="DD48" s="36">
        <f t="shared" si="53"/>
        <v>226920298.96480218</v>
      </c>
      <c r="DE48" s="39">
        <f t="shared" si="54"/>
        <v>129.05160275248426</v>
      </c>
      <c r="DF48" s="36">
        <f t="shared" si="55"/>
        <v>380263513.41000009</v>
      </c>
      <c r="DG48" s="40">
        <f t="shared" si="56"/>
        <v>78.735894411391286</v>
      </c>
      <c r="DH48" s="152"/>
      <c r="DI48" s="161" t="s">
        <v>53</v>
      </c>
      <c r="DJ48" s="38">
        <f t="shared" si="57"/>
        <v>240898804.45999998</v>
      </c>
      <c r="DK48" s="36">
        <f t="shared" si="58"/>
        <v>380263513.41000009</v>
      </c>
      <c r="DL48" s="37">
        <f t="shared" si="59"/>
        <v>621162317.87000012</v>
      </c>
      <c r="DM48"/>
    </row>
    <row r="49" spans="1:119" s="19" customFormat="1" ht="15.75">
      <c r="A49" s="26">
        <v>37</v>
      </c>
      <c r="B49" s="26" t="s">
        <v>41</v>
      </c>
      <c r="C49" s="34"/>
      <c r="D49" s="35">
        <v>1149.49</v>
      </c>
      <c r="E49" s="39">
        <v>1.0438047673098751E-2</v>
      </c>
      <c r="F49" s="36">
        <v>1065.6400000000001</v>
      </c>
      <c r="G49" s="39">
        <v>3.5748934885437289E-2</v>
      </c>
      <c r="H49" s="36">
        <v>2215.13</v>
      </c>
      <c r="I49" s="40">
        <v>1.5829819772178313E-2</v>
      </c>
      <c r="J49" s="38">
        <v>4284.55</v>
      </c>
      <c r="K49" s="39">
        <v>1.2159615619297365E-2</v>
      </c>
      <c r="L49" s="36">
        <v>3036.06</v>
      </c>
      <c r="M49" s="39">
        <v>9.7951954160940009E-3</v>
      </c>
      <c r="N49" s="36">
        <v>7320.6100000000006</v>
      </c>
      <c r="O49" s="40">
        <v>1.1053097251601585E-2</v>
      </c>
      <c r="P49" s="116">
        <f t="shared" si="27"/>
        <v>5434.04</v>
      </c>
      <c r="Q49" s="117">
        <f t="shared" si="28"/>
        <v>4101.7</v>
      </c>
      <c r="R49" s="118">
        <f t="shared" si="29"/>
        <v>9535.74</v>
      </c>
      <c r="S49" s="32"/>
      <c r="T49" s="35">
        <v>251862.53628590715</v>
      </c>
      <c r="U49" s="39">
        <v>1.3215233952614693</v>
      </c>
      <c r="V49" s="36">
        <v>41466.846131254999</v>
      </c>
      <c r="W49" s="39">
        <v>0.73150539155811733</v>
      </c>
      <c r="X49" s="36">
        <v>293329.38241716212</v>
      </c>
      <c r="Y49" s="40">
        <v>1.1862620208400552</v>
      </c>
      <c r="Z49" s="38">
        <v>-8108.8333617227563</v>
      </c>
      <c r="AA49" s="39">
        <v>-7.9876998928477203E-3</v>
      </c>
      <c r="AB49" s="36">
        <v>-671.61415969868222</v>
      </c>
      <c r="AC49" s="39">
        <v>-1.512467368007986E-3</v>
      </c>
      <c r="AD49" s="36">
        <v>-8780.4475214214381</v>
      </c>
      <c r="AE49" s="40">
        <v>-6.0172322015309837E-3</v>
      </c>
      <c r="AF49" s="116">
        <f t="shared" si="30"/>
        <v>243753.70292418438</v>
      </c>
      <c r="AG49" s="117">
        <f t="shared" si="31"/>
        <v>40795.231971556314</v>
      </c>
      <c r="AH49" s="118">
        <f t="shared" si="32"/>
        <v>284548.93489574071</v>
      </c>
      <c r="AI49" s="32"/>
      <c r="AJ49" s="35">
        <v>23125.133349055835</v>
      </c>
      <c r="AK49" s="39">
        <v>0.36824047117081221</v>
      </c>
      <c r="AL49" s="36">
        <v>0</v>
      </c>
      <c r="AM49" s="39">
        <v>0</v>
      </c>
      <c r="AN49" s="36">
        <v>23125.133349055835</v>
      </c>
      <c r="AO49" s="40">
        <v>0.25908075149292209</v>
      </c>
      <c r="AP49" s="38">
        <v>17875.969307396997</v>
      </c>
      <c r="AQ49" s="39">
        <v>0.11148553234743054</v>
      </c>
      <c r="AR49" s="36">
        <v>1123.4289841904726</v>
      </c>
      <c r="AS49" s="39">
        <v>7.2530434957713569E-3</v>
      </c>
      <c r="AT49" s="36">
        <v>18999.398291587469</v>
      </c>
      <c r="AU49" s="40">
        <v>6.0270758435040712E-2</v>
      </c>
      <c r="AV49" s="116">
        <f t="shared" si="33"/>
        <v>41001.102656452829</v>
      </c>
      <c r="AW49" s="117">
        <f t="shared" si="34"/>
        <v>1123.4289841904726</v>
      </c>
      <c r="AX49" s="118">
        <f t="shared" si="35"/>
        <v>42124.531640643305</v>
      </c>
      <c r="AY49" s="32"/>
      <c r="AZ49" s="35">
        <v>52534.85984227353</v>
      </c>
      <c r="BA49" s="39">
        <v>0.47523076223720018</v>
      </c>
      <c r="BB49" s="36">
        <v>43359.605321341674</v>
      </c>
      <c r="BC49" s="39">
        <v>1.2174192868750471</v>
      </c>
      <c r="BD49" s="36">
        <v>95894.465163615212</v>
      </c>
      <c r="BE49" s="40">
        <v>0.65608342225486249</v>
      </c>
      <c r="BF49" s="38">
        <v>77518.796619898189</v>
      </c>
      <c r="BG49" s="39">
        <v>0.12666180286708831</v>
      </c>
      <c r="BH49" s="36">
        <v>33402.599089899995</v>
      </c>
      <c r="BI49" s="39">
        <v>0.10625520606784533</v>
      </c>
      <c r="BJ49" s="36">
        <v>110921.39570979818</v>
      </c>
      <c r="BK49" s="40">
        <v>0.11973690565148296</v>
      </c>
      <c r="BL49" s="116">
        <f t="shared" si="36"/>
        <v>130053.65646217173</v>
      </c>
      <c r="BM49" s="117">
        <f t="shared" si="37"/>
        <v>76762.204411241662</v>
      </c>
      <c r="BN49" s="118">
        <f t="shared" si="38"/>
        <v>206815.86087341339</v>
      </c>
      <c r="BO49" s="32"/>
      <c r="BP49" s="35">
        <v>-10893.706367131759</v>
      </c>
      <c r="BQ49" s="39">
        <v>-0.11417423587070692</v>
      </c>
      <c r="BR49" s="36">
        <v>-426.38507622477482</v>
      </c>
      <c r="BS49" s="39">
        <v>-1.9462528584296823E-2</v>
      </c>
      <c r="BT49" s="36">
        <v>-11320.091443356534</v>
      </c>
      <c r="BU49" s="40">
        <v>-9.64881942990303E-2</v>
      </c>
      <c r="BV49" s="38">
        <v>14702.583589791046</v>
      </c>
      <c r="BW49" s="39">
        <v>4.7745737216591311E-2</v>
      </c>
      <c r="BX49" s="36">
        <v>7287.7094316571402</v>
      </c>
      <c r="BY49" s="39">
        <v>3.4664422038362321E-2</v>
      </c>
      <c r="BZ49" s="36">
        <v>21990.293021448186</v>
      </c>
      <c r="CA49" s="40">
        <v>4.2438293577695754E-2</v>
      </c>
      <c r="CB49" s="116">
        <f t="shared" si="39"/>
        <v>3808.8772226592864</v>
      </c>
      <c r="CC49" s="117">
        <f t="shared" si="40"/>
        <v>6861.3243554323653</v>
      </c>
      <c r="CD49" s="118">
        <f t="shared" si="41"/>
        <v>10670.201578091652</v>
      </c>
      <c r="CE49" s="32"/>
      <c r="CF49" s="35">
        <v>2928.0199999999995</v>
      </c>
      <c r="CG49" s="39">
        <v>2.3064174366487854E-2</v>
      </c>
      <c r="CH49" s="36">
        <v>654.30000000000007</v>
      </c>
      <c r="CI49" s="39">
        <v>2.5090114272566917E-2</v>
      </c>
      <c r="CJ49" s="36">
        <v>3582.3199999999997</v>
      </c>
      <c r="CK49" s="40">
        <v>2.340941912970744E-2</v>
      </c>
      <c r="CL49" s="38">
        <v>26882.720000000001</v>
      </c>
      <c r="CM49" s="39">
        <v>4.3121155299050563E-2</v>
      </c>
      <c r="CN49" s="36">
        <v>9291.6600000000071</v>
      </c>
      <c r="CO49" s="39">
        <v>2.8600811391493338E-2</v>
      </c>
      <c r="CP49" s="36">
        <v>36174.380000000005</v>
      </c>
      <c r="CQ49" s="40">
        <v>3.8146677675875811E-2</v>
      </c>
      <c r="CR49" s="116">
        <f t="shared" si="42"/>
        <v>29810.74</v>
      </c>
      <c r="CS49" s="117">
        <f t="shared" si="43"/>
        <v>9945.9600000000064</v>
      </c>
      <c r="CT49" s="118">
        <f t="shared" si="44"/>
        <v>39756.700000000012</v>
      </c>
      <c r="CU49" s="32"/>
      <c r="CV49" s="38">
        <f t="shared" si="45"/>
        <v>320706.33311010478</v>
      </c>
      <c r="CW49" s="39">
        <f t="shared" si="46"/>
        <v>0.46050773041818904</v>
      </c>
      <c r="CX49" s="39">
        <f t="shared" si="47"/>
        <v>86120.006376371908</v>
      </c>
      <c r="CY49" s="39">
        <f t="shared" si="48"/>
        <v>0.4381417661017693</v>
      </c>
      <c r="CZ49" s="36">
        <f t="shared" si="49"/>
        <v>406826.33948647667</v>
      </c>
      <c r="DA49" s="40">
        <f t="shared" si="50"/>
        <v>0.45558464869449705</v>
      </c>
      <c r="DB49" s="38">
        <f t="shared" si="51"/>
        <v>133155.78615536349</v>
      </c>
      <c r="DC49" s="39">
        <f t="shared" si="52"/>
        <v>4.3355716964090615E-2</v>
      </c>
      <c r="DD49" s="36">
        <f t="shared" si="53"/>
        <v>53469.843346048932</v>
      </c>
      <c r="DE49" s="39">
        <f t="shared" si="54"/>
        <v>3.0408777946314067E-2</v>
      </c>
      <c r="DF49" s="36">
        <f t="shared" si="55"/>
        <v>186625.62950141242</v>
      </c>
      <c r="DG49" s="40">
        <f t="shared" si="56"/>
        <v>3.8641982048483903E-2</v>
      </c>
      <c r="DH49" s="152"/>
      <c r="DI49" s="161" t="s">
        <v>41</v>
      </c>
      <c r="DJ49" s="38">
        <f t="shared" si="57"/>
        <v>406826.33948647667</v>
      </c>
      <c r="DK49" s="36">
        <f t="shared" si="58"/>
        <v>186625.62950141242</v>
      </c>
      <c r="DL49" s="37">
        <f t="shared" si="59"/>
        <v>593451.96898788912</v>
      </c>
      <c r="DM49"/>
    </row>
    <row r="50" spans="1:119" s="19" customFormat="1" ht="15.75">
      <c r="A50" s="26">
        <v>38</v>
      </c>
      <c r="B50" s="26" t="s">
        <v>42</v>
      </c>
      <c r="C50" s="34"/>
      <c r="D50" s="35">
        <v>12408.470000000001</v>
      </c>
      <c r="E50" s="39">
        <v>0.11267623155505109</v>
      </c>
      <c r="F50" s="36">
        <v>11987.91</v>
      </c>
      <c r="G50" s="39">
        <v>0.40215740212687445</v>
      </c>
      <c r="H50" s="36">
        <v>24396.38</v>
      </c>
      <c r="I50" s="40">
        <v>0.1743420469649978</v>
      </c>
      <c r="J50" s="38">
        <v>16700.150000000001</v>
      </c>
      <c r="K50" s="39">
        <v>4.7395270164803514E-2</v>
      </c>
      <c r="L50" s="36">
        <v>25681.520000000004</v>
      </c>
      <c r="M50" s="39">
        <v>8.2855907650812716E-2</v>
      </c>
      <c r="N50" s="36">
        <v>42381.670000000006</v>
      </c>
      <c r="O50" s="40">
        <v>6.3990394269778803E-2</v>
      </c>
      <c r="P50" s="116">
        <f t="shared" si="27"/>
        <v>29108.620000000003</v>
      </c>
      <c r="Q50" s="117">
        <f t="shared" si="28"/>
        <v>37669.430000000008</v>
      </c>
      <c r="R50" s="118">
        <f t="shared" si="29"/>
        <v>66778.050000000017</v>
      </c>
      <c r="S50" s="32"/>
      <c r="T50" s="35">
        <v>23056.636664633068</v>
      </c>
      <c r="U50" s="39">
        <v>0.12097823367333771</v>
      </c>
      <c r="V50" s="36">
        <v>17211.251195599954</v>
      </c>
      <c r="W50" s="39">
        <v>0.30361901662815027</v>
      </c>
      <c r="X50" s="36">
        <v>40267.887860233022</v>
      </c>
      <c r="Y50" s="40">
        <v>0.162848554871692</v>
      </c>
      <c r="Z50" s="38">
        <v>52035.384617453143</v>
      </c>
      <c r="AA50" s="39">
        <v>5.1258056195252144E-2</v>
      </c>
      <c r="AB50" s="36">
        <v>22624.779488325945</v>
      </c>
      <c r="AC50" s="39">
        <v>5.0950743355115943E-2</v>
      </c>
      <c r="AD50" s="36">
        <v>74660.164105779084</v>
      </c>
      <c r="AE50" s="40">
        <v>5.1164538314574931E-2</v>
      </c>
      <c r="AF50" s="116">
        <f t="shared" si="30"/>
        <v>75092.021282086207</v>
      </c>
      <c r="AG50" s="117">
        <f t="shared" si="31"/>
        <v>39836.030683925899</v>
      </c>
      <c r="AH50" s="118">
        <f t="shared" si="32"/>
        <v>114928.05196601211</v>
      </c>
      <c r="AI50" s="32"/>
      <c r="AJ50" s="35">
        <v>8195.9712356249311</v>
      </c>
      <c r="AK50" s="39">
        <v>0.13051117431208986</v>
      </c>
      <c r="AL50" s="36">
        <v>8394.9102753590796</v>
      </c>
      <c r="AM50" s="39">
        <v>0.31727515647970395</v>
      </c>
      <c r="AN50" s="36">
        <v>16590.881510984011</v>
      </c>
      <c r="AO50" s="40">
        <v>0.18587473572217306</v>
      </c>
      <c r="AP50" s="38">
        <v>8792.4375538126587</v>
      </c>
      <c r="AQ50" s="39">
        <v>5.483504499600643E-2</v>
      </c>
      <c r="AR50" s="36">
        <v>11316.929653942734</v>
      </c>
      <c r="AS50" s="39">
        <v>7.3063971264528682E-2</v>
      </c>
      <c r="AT50" s="36">
        <v>20109.367207755393</v>
      </c>
      <c r="AU50" s="40">
        <v>6.3791852492339471E-2</v>
      </c>
      <c r="AV50" s="116">
        <f t="shared" si="33"/>
        <v>16988.408789437592</v>
      </c>
      <c r="AW50" s="117">
        <f t="shared" si="34"/>
        <v>19711.839929301816</v>
      </c>
      <c r="AX50" s="118">
        <f t="shared" si="35"/>
        <v>36700.248718739407</v>
      </c>
      <c r="AY50" s="32"/>
      <c r="AZ50" s="35">
        <v>29001.318352425591</v>
      </c>
      <c r="BA50" s="39">
        <v>0.26234615773004533</v>
      </c>
      <c r="BB50" s="36">
        <v>18680.356991611665</v>
      </c>
      <c r="BC50" s="39">
        <v>0.52449340160634728</v>
      </c>
      <c r="BD50" s="36">
        <v>47681.675344037256</v>
      </c>
      <c r="BE50" s="40">
        <v>0.32622484191539014</v>
      </c>
      <c r="BF50" s="38">
        <v>33280.377697579068</v>
      </c>
      <c r="BG50" s="39">
        <v>5.4378458168569788E-2</v>
      </c>
      <c r="BH50" s="36">
        <v>38887.575723400398</v>
      </c>
      <c r="BI50" s="39">
        <v>0.12370316935062252</v>
      </c>
      <c r="BJ50" s="36">
        <v>72167.953420979466</v>
      </c>
      <c r="BK50" s="40">
        <v>7.790352235051369E-2</v>
      </c>
      <c r="BL50" s="116">
        <f t="shared" si="36"/>
        <v>62281.696050004655</v>
      </c>
      <c r="BM50" s="117">
        <f t="shared" si="37"/>
        <v>57567.932715012066</v>
      </c>
      <c r="BN50" s="118">
        <f t="shared" si="38"/>
        <v>119849.62876501672</v>
      </c>
      <c r="BO50" s="32"/>
      <c r="BP50" s="35">
        <v>11412.056871101173</v>
      </c>
      <c r="BQ50" s="39">
        <v>0.11960693900308315</v>
      </c>
      <c r="BR50" s="36">
        <v>3071.6863736076534</v>
      </c>
      <c r="BS50" s="39">
        <v>0.14020843407009556</v>
      </c>
      <c r="BT50" s="36">
        <v>14483.743244708827</v>
      </c>
      <c r="BU50" s="40">
        <v>0.12345397025859672</v>
      </c>
      <c r="BV50" s="38">
        <v>27292.428145561684</v>
      </c>
      <c r="BW50" s="39">
        <v>8.8630484178679539E-2</v>
      </c>
      <c r="BX50" s="36">
        <v>18608.716377874374</v>
      </c>
      <c r="BY50" s="39">
        <v>8.8513462860187478E-2</v>
      </c>
      <c r="BZ50" s="36">
        <v>45901.144523436058</v>
      </c>
      <c r="CA50" s="40">
        <v>8.858300546235906E-2</v>
      </c>
      <c r="CB50" s="116">
        <f t="shared" si="39"/>
        <v>38704.48501666286</v>
      </c>
      <c r="CC50" s="117">
        <f t="shared" si="40"/>
        <v>21680.402751482026</v>
      </c>
      <c r="CD50" s="118">
        <f t="shared" si="41"/>
        <v>60384.887768144887</v>
      </c>
      <c r="CE50" s="32"/>
      <c r="CF50" s="35">
        <v>36315.049999999974</v>
      </c>
      <c r="CG50" s="39">
        <v>0.28605564351600204</v>
      </c>
      <c r="CH50" s="36">
        <v>32454.929999999989</v>
      </c>
      <c r="CI50" s="39">
        <v>1.2445329396426101</v>
      </c>
      <c r="CJ50" s="36">
        <v>68769.979999999967</v>
      </c>
      <c r="CK50" s="40">
        <v>0.4493918146233718</v>
      </c>
      <c r="CL50" s="38">
        <v>57807.000000000036</v>
      </c>
      <c r="CM50" s="39">
        <v>9.2725164134143334E-2</v>
      </c>
      <c r="CN50" s="36">
        <v>39983.539999999986</v>
      </c>
      <c r="CO50" s="39">
        <v>0.12307399176296037</v>
      </c>
      <c r="CP50" s="36">
        <v>97790.540000000023</v>
      </c>
      <c r="CQ50" s="40">
        <v>0.10312227076538259</v>
      </c>
      <c r="CR50" s="116">
        <f t="shared" si="42"/>
        <v>94122.050000000017</v>
      </c>
      <c r="CS50" s="117">
        <f t="shared" si="43"/>
        <v>72438.469999999972</v>
      </c>
      <c r="CT50" s="118">
        <f t="shared" si="44"/>
        <v>166560.51999999999</v>
      </c>
      <c r="CU50" s="32"/>
      <c r="CV50" s="38">
        <f t="shared" si="45"/>
        <v>120389.50312378474</v>
      </c>
      <c r="CW50" s="39">
        <f t="shared" si="46"/>
        <v>0.17286935468989895</v>
      </c>
      <c r="CX50" s="39">
        <f t="shared" si="47"/>
        <v>91801.044836178335</v>
      </c>
      <c r="CY50" s="39">
        <f t="shared" si="48"/>
        <v>0.46704446047911874</v>
      </c>
      <c r="CZ50" s="36">
        <f t="shared" si="49"/>
        <v>212190.54795996309</v>
      </c>
      <c r="DA50" s="40">
        <f t="shared" si="50"/>
        <v>0.23762167506326382</v>
      </c>
      <c r="DB50" s="38">
        <f t="shared" si="51"/>
        <v>195907.77801440659</v>
      </c>
      <c r="DC50" s="39">
        <f t="shared" si="52"/>
        <v>6.3787856464203541E-2</v>
      </c>
      <c r="DD50" s="36">
        <f t="shared" si="53"/>
        <v>157103.06124354343</v>
      </c>
      <c r="DE50" s="39">
        <f t="shared" si="54"/>
        <v>8.9345915474691645E-2</v>
      </c>
      <c r="DF50" s="36">
        <f t="shared" si="55"/>
        <v>353010.83925795002</v>
      </c>
      <c r="DG50" s="40">
        <f t="shared" si="56"/>
        <v>7.3093060958289768E-2</v>
      </c>
      <c r="DH50" s="152"/>
      <c r="DI50" s="161" t="s">
        <v>42</v>
      </c>
      <c r="DJ50" s="38">
        <f t="shared" si="57"/>
        <v>212190.54795996309</v>
      </c>
      <c r="DK50" s="36">
        <f t="shared" si="58"/>
        <v>353010.83925795002</v>
      </c>
      <c r="DL50" s="37">
        <f t="shared" si="59"/>
        <v>565201.38721791306</v>
      </c>
      <c r="DM50"/>
    </row>
    <row r="51" spans="1:119" s="19" customFormat="1" ht="15.75">
      <c r="A51" s="26">
        <v>39</v>
      </c>
      <c r="B51" s="26" t="s">
        <v>62</v>
      </c>
      <c r="C51" s="34"/>
      <c r="D51" s="35">
        <v>42251.48</v>
      </c>
      <c r="E51" s="39">
        <v>0.3836683768444949</v>
      </c>
      <c r="F51" s="36">
        <v>29098.21</v>
      </c>
      <c r="G51" s="39">
        <v>0.97615518803046053</v>
      </c>
      <c r="H51" s="36">
        <v>71349.69</v>
      </c>
      <c r="I51" s="40">
        <v>0.50988101533580121</v>
      </c>
      <c r="J51" s="38">
        <v>1579185.06</v>
      </c>
      <c r="K51" s="39">
        <v>4.4817503171481361</v>
      </c>
      <c r="L51" s="36">
        <v>536361.17000000004</v>
      </c>
      <c r="M51" s="39">
        <v>1.7304540996405919</v>
      </c>
      <c r="N51" s="36">
        <v>2115546.23</v>
      </c>
      <c r="O51" s="40">
        <v>3.1941789305056671</v>
      </c>
      <c r="P51" s="116">
        <f t="shared" si="27"/>
        <v>1621436.54</v>
      </c>
      <c r="Q51" s="117">
        <f t="shared" si="28"/>
        <v>565459.38</v>
      </c>
      <c r="R51" s="118">
        <f t="shared" si="29"/>
        <v>2186895.92</v>
      </c>
      <c r="S51" s="32"/>
      <c r="T51" s="35">
        <v>39776.39502708098</v>
      </c>
      <c r="U51" s="39">
        <v>0.20870685010405321</v>
      </c>
      <c r="V51" s="36">
        <v>69466.510954804835</v>
      </c>
      <c r="W51" s="39">
        <v>1.2254398884189468</v>
      </c>
      <c r="X51" s="36">
        <v>109242.90598188582</v>
      </c>
      <c r="Y51" s="40">
        <v>0.44179246328693028</v>
      </c>
      <c r="Z51" s="38">
        <v>3518696.5807495611</v>
      </c>
      <c r="AA51" s="39">
        <v>3.4661326786774183</v>
      </c>
      <c r="AB51" s="36">
        <v>1083199.7211207338</v>
      </c>
      <c r="AC51" s="39">
        <v>2.4393533215045395</v>
      </c>
      <c r="AD51" s="36">
        <v>4601896.3018702948</v>
      </c>
      <c r="AE51" s="40">
        <v>3.1536750886744707</v>
      </c>
      <c r="AF51" s="116">
        <f t="shared" si="30"/>
        <v>3558472.9757766421</v>
      </c>
      <c r="AG51" s="117">
        <f t="shared" si="31"/>
        <v>1152666.2320755385</v>
      </c>
      <c r="AH51" s="118">
        <f t="shared" si="32"/>
        <v>4711139.207852181</v>
      </c>
      <c r="AI51" s="32"/>
      <c r="AJ51" s="35">
        <v>7267.9321243536178</v>
      </c>
      <c r="AK51" s="39">
        <v>0.11573324614012354</v>
      </c>
      <c r="AL51" s="36">
        <v>15060.186325291223</v>
      </c>
      <c r="AM51" s="39">
        <v>0.56918094610199865</v>
      </c>
      <c r="AN51" s="36">
        <v>22328.11844964484</v>
      </c>
      <c r="AO51" s="40">
        <v>0.25015145296851438</v>
      </c>
      <c r="AP51" s="38">
        <v>1027067.6375318422</v>
      </c>
      <c r="AQ51" s="39">
        <v>6.4054250909725132</v>
      </c>
      <c r="AR51" s="36">
        <v>210437.90027069801</v>
      </c>
      <c r="AS51" s="39">
        <v>1.3586219203005603</v>
      </c>
      <c r="AT51" s="36">
        <v>1237505.5378025402</v>
      </c>
      <c r="AU51" s="40">
        <v>3.9256715495009584</v>
      </c>
      <c r="AV51" s="116">
        <f t="shared" si="33"/>
        <v>1034335.5696561958</v>
      </c>
      <c r="AW51" s="117">
        <f t="shared" si="34"/>
        <v>225498.08659598924</v>
      </c>
      <c r="AX51" s="118">
        <f t="shared" si="35"/>
        <v>1259833.6562521851</v>
      </c>
      <c r="AY51" s="32"/>
      <c r="AZ51" s="35">
        <v>66869.386524864894</v>
      </c>
      <c r="BA51" s="39">
        <v>0.60490100523641643</v>
      </c>
      <c r="BB51" s="36">
        <v>29552.949686084619</v>
      </c>
      <c r="BC51" s="39">
        <v>0.82976610753831481</v>
      </c>
      <c r="BD51" s="36">
        <v>96422.336210949521</v>
      </c>
      <c r="BE51" s="40">
        <v>0.65969497003974709</v>
      </c>
      <c r="BF51" s="38">
        <v>2513320.0871847668</v>
      </c>
      <c r="BG51" s="39">
        <v>4.1066382258980463</v>
      </c>
      <c r="BH51" s="36">
        <v>820298.48936736921</v>
      </c>
      <c r="BI51" s="39">
        <v>2.6094072736761098</v>
      </c>
      <c r="BJ51" s="36">
        <v>3333618.5765521359</v>
      </c>
      <c r="BK51" s="40">
        <v>3.5985588751782602</v>
      </c>
      <c r="BL51" s="116">
        <f t="shared" si="36"/>
        <v>2580189.4737096317</v>
      </c>
      <c r="BM51" s="117">
        <f t="shared" si="37"/>
        <v>849851.43905345385</v>
      </c>
      <c r="BN51" s="118">
        <f t="shared" si="38"/>
        <v>3430040.9127630857</v>
      </c>
      <c r="BO51" s="32"/>
      <c r="BP51" s="35">
        <v>29119.28761827452</v>
      </c>
      <c r="BQ51" s="39">
        <v>0.30519203481993568</v>
      </c>
      <c r="BR51" s="36">
        <v>14353.38611192339</v>
      </c>
      <c r="BS51" s="39">
        <v>0.65516642833318373</v>
      </c>
      <c r="BT51" s="36">
        <v>43472.673730197908</v>
      </c>
      <c r="BU51" s="40">
        <v>0.3705446913186719</v>
      </c>
      <c r="BV51" s="38">
        <v>1417071.1713836528</v>
      </c>
      <c r="BW51" s="39">
        <v>4.6018515965500928</v>
      </c>
      <c r="BX51" s="36">
        <v>410021.4657801725</v>
      </c>
      <c r="BY51" s="39">
        <v>1.9502914143161614</v>
      </c>
      <c r="BZ51" s="36">
        <v>1827092.6371638253</v>
      </c>
      <c r="CA51" s="40">
        <v>3.5260418610146562</v>
      </c>
      <c r="CB51" s="116">
        <f t="shared" si="39"/>
        <v>1446190.4590019274</v>
      </c>
      <c r="CC51" s="117">
        <f t="shared" si="40"/>
        <v>424374.85189209587</v>
      </c>
      <c r="CD51" s="118">
        <f t="shared" si="41"/>
        <v>1870565.3108940232</v>
      </c>
      <c r="CE51" s="32"/>
      <c r="CF51" s="35">
        <v>41044.290000000008</v>
      </c>
      <c r="CG51" s="39">
        <v>0.32330812675756793</v>
      </c>
      <c r="CH51" s="36">
        <v>24503.08</v>
      </c>
      <c r="CI51" s="39">
        <v>0.93960733185060208</v>
      </c>
      <c r="CJ51" s="36">
        <v>65547.37000000001</v>
      </c>
      <c r="CK51" s="40">
        <v>0.4283329957066962</v>
      </c>
      <c r="CL51" s="38">
        <v>1904641.8799999957</v>
      </c>
      <c r="CM51" s="39">
        <v>3.0551357264650094</v>
      </c>
      <c r="CN51" s="36">
        <v>645453.75999999885</v>
      </c>
      <c r="CO51" s="39">
        <v>1.9867818292630337</v>
      </c>
      <c r="CP51" s="36">
        <v>2550095.6399999945</v>
      </c>
      <c r="CQ51" s="40">
        <v>2.6891318226251846</v>
      </c>
      <c r="CR51" s="116">
        <f t="shared" si="42"/>
        <v>1945686.1699999957</v>
      </c>
      <c r="CS51" s="117">
        <f t="shared" si="43"/>
        <v>669956.8399999988</v>
      </c>
      <c r="CT51" s="118">
        <f t="shared" si="44"/>
        <v>2615643.0099999947</v>
      </c>
      <c r="CU51" s="32"/>
      <c r="CV51" s="38">
        <f t="shared" si="45"/>
        <v>226328.77129457399</v>
      </c>
      <c r="CW51" s="39">
        <f t="shared" si="46"/>
        <v>0.32498936889225305</v>
      </c>
      <c r="CX51" s="39">
        <f t="shared" si="47"/>
        <v>182034.32307810406</v>
      </c>
      <c r="CY51" s="39">
        <f t="shared" si="48"/>
        <v>0.92611279492964427</v>
      </c>
      <c r="CZ51" s="36">
        <f t="shared" si="49"/>
        <v>408363.09437267808</v>
      </c>
      <c r="DA51" s="40">
        <f t="shared" si="50"/>
        <v>0.45730558430511498</v>
      </c>
      <c r="DB51" s="38">
        <f t="shared" si="51"/>
        <v>11959982.416849818</v>
      </c>
      <c r="DC51" s="39">
        <f t="shared" si="52"/>
        <v>3.8941876093572576</v>
      </c>
      <c r="DD51" s="36">
        <f t="shared" si="53"/>
        <v>3705772.5065389723</v>
      </c>
      <c r="DE51" s="39">
        <f t="shared" si="54"/>
        <v>2.1075059551156547</v>
      </c>
      <c r="DF51" s="36">
        <f t="shared" si="55"/>
        <v>15665754.92338879</v>
      </c>
      <c r="DG51" s="40">
        <f t="shared" si="56"/>
        <v>3.2436907092707568</v>
      </c>
      <c r="DH51" s="152"/>
      <c r="DI51" s="161" t="s">
        <v>62</v>
      </c>
      <c r="DJ51" s="38">
        <f t="shared" si="57"/>
        <v>408363.09437267808</v>
      </c>
      <c r="DK51" s="36">
        <f t="shared" si="58"/>
        <v>15665754.92338879</v>
      </c>
      <c r="DL51" s="37">
        <f t="shared" si="59"/>
        <v>16074118.017761469</v>
      </c>
      <c r="DM51"/>
    </row>
    <row r="52" spans="1:119" s="19" customFormat="1" ht="15.75">
      <c r="A52" s="26">
        <v>40</v>
      </c>
      <c r="B52" s="26" t="s">
        <v>43</v>
      </c>
      <c r="C52" s="34"/>
      <c r="D52" s="35">
        <v>617351.18000000005</v>
      </c>
      <c r="E52" s="39">
        <v>5.6059130987514196</v>
      </c>
      <c r="F52" s="36">
        <v>558161.67999999993</v>
      </c>
      <c r="G52" s="39">
        <v>18.724602636787544</v>
      </c>
      <c r="H52" s="36">
        <v>1175512.8599999999</v>
      </c>
      <c r="I52" s="40">
        <v>8.4004806551660067</v>
      </c>
      <c r="J52" s="38">
        <v>18542.199999999997</v>
      </c>
      <c r="K52" s="39">
        <v>5.2623035029614677E-2</v>
      </c>
      <c r="L52" s="36">
        <v>19976.419999999998</v>
      </c>
      <c r="M52" s="39">
        <v>6.44496280093175E-2</v>
      </c>
      <c r="N52" s="36">
        <v>38518.619999999995</v>
      </c>
      <c r="O52" s="40">
        <v>5.8157729049558134E-2</v>
      </c>
      <c r="P52" s="116">
        <f t="shared" si="27"/>
        <v>635893.38</v>
      </c>
      <c r="Q52" s="117">
        <f t="shared" si="28"/>
        <v>578138.1</v>
      </c>
      <c r="R52" s="118">
        <f t="shared" si="29"/>
        <v>1214031.48</v>
      </c>
      <c r="S52" s="32"/>
      <c r="T52" s="35">
        <v>1289783.0442612204</v>
      </c>
      <c r="U52" s="39">
        <v>6.7674950508236238</v>
      </c>
      <c r="V52" s="36">
        <v>987470.26172349264</v>
      </c>
      <c r="W52" s="39">
        <v>17.419695198608018</v>
      </c>
      <c r="X52" s="36">
        <v>2277253.3059847131</v>
      </c>
      <c r="Y52" s="40">
        <v>9.2095073683422033</v>
      </c>
      <c r="Z52" s="38">
        <v>6435712.4773041774</v>
      </c>
      <c r="AA52" s="39">
        <v>6.3395728549587282</v>
      </c>
      <c r="AB52" s="36">
        <v>3131471.1239213576</v>
      </c>
      <c r="AC52" s="39">
        <v>7.052036977474164</v>
      </c>
      <c r="AD52" s="36">
        <v>9567183.6012255345</v>
      </c>
      <c r="AE52" s="40">
        <v>6.5563816767660565</v>
      </c>
      <c r="AF52" s="116">
        <f t="shared" si="30"/>
        <v>7725495.5215653982</v>
      </c>
      <c r="AG52" s="117">
        <f t="shared" si="31"/>
        <v>4118941.3856448503</v>
      </c>
      <c r="AH52" s="118">
        <f t="shared" si="32"/>
        <v>11844436.907210249</v>
      </c>
      <c r="AI52" s="32"/>
      <c r="AJ52" s="35">
        <v>182757.56494189898</v>
      </c>
      <c r="AK52" s="39">
        <v>2.9101986487348364</v>
      </c>
      <c r="AL52" s="36">
        <v>258963.84668227873</v>
      </c>
      <c r="AM52" s="39">
        <v>9.7872153821431596</v>
      </c>
      <c r="AN52" s="36">
        <v>441721.41162417771</v>
      </c>
      <c r="AO52" s="40">
        <v>4.9487937451733144</v>
      </c>
      <c r="AP52" s="38">
        <v>588632.26523215114</v>
      </c>
      <c r="AQ52" s="39">
        <v>3.6710726180943589</v>
      </c>
      <c r="AR52" s="36">
        <v>478007.36340083496</v>
      </c>
      <c r="AS52" s="39">
        <v>3.0860946680519548</v>
      </c>
      <c r="AT52" s="36">
        <v>1066639.628632986</v>
      </c>
      <c r="AU52" s="40">
        <v>3.3836429137361277</v>
      </c>
      <c r="AV52" s="116">
        <f t="shared" si="33"/>
        <v>771389.83017405006</v>
      </c>
      <c r="AW52" s="117">
        <f t="shared" si="34"/>
        <v>736971.21008311375</v>
      </c>
      <c r="AX52" s="118">
        <f t="shared" si="35"/>
        <v>1508361.0402571638</v>
      </c>
      <c r="AY52" s="32"/>
      <c r="AZ52" s="35">
        <v>1143967.7845112714</v>
      </c>
      <c r="BA52" s="39">
        <v>10.348341726623048</v>
      </c>
      <c r="BB52" s="36">
        <v>833069.06698243041</v>
      </c>
      <c r="BC52" s="39">
        <v>23.390303992094296</v>
      </c>
      <c r="BD52" s="36">
        <v>1977036.8514937018</v>
      </c>
      <c r="BE52" s="40">
        <v>13.526339619693914</v>
      </c>
      <c r="BF52" s="38">
        <v>5084006.626544062</v>
      </c>
      <c r="BG52" s="39">
        <v>8.3070103405217228</v>
      </c>
      <c r="BH52" s="36">
        <v>2640023.7782758689</v>
      </c>
      <c r="BI52" s="39">
        <v>8.3980372254784896</v>
      </c>
      <c r="BJ52" s="36">
        <v>7724030.4048199309</v>
      </c>
      <c r="BK52" s="40">
        <v>8.337899950797441</v>
      </c>
      <c r="BL52" s="116">
        <f t="shared" si="36"/>
        <v>6227974.4110553339</v>
      </c>
      <c r="BM52" s="117">
        <f t="shared" si="37"/>
        <v>3473092.8452582993</v>
      </c>
      <c r="BN52" s="118">
        <f t="shared" si="38"/>
        <v>9701067.2563136332</v>
      </c>
      <c r="BO52" s="32"/>
      <c r="BP52" s="35">
        <v>414575.82742855395</v>
      </c>
      <c r="BQ52" s="39">
        <v>4.3450664734213778</v>
      </c>
      <c r="BR52" s="36">
        <v>156975.8923160772</v>
      </c>
      <c r="BS52" s="39">
        <v>7.1652315280298158</v>
      </c>
      <c r="BT52" s="36">
        <v>571551.71974463109</v>
      </c>
      <c r="BU52" s="40">
        <v>4.8716915108516901</v>
      </c>
      <c r="BV52" s="38">
        <v>1323410.0826361356</v>
      </c>
      <c r="BW52" s="39">
        <v>4.2976929632426835</v>
      </c>
      <c r="BX52" s="36">
        <v>1564289.9587327172</v>
      </c>
      <c r="BY52" s="39">
        <v>7.4406379437047754</v>
      </c>
      <c r="BZ52" s="36">
        <v>2887700.0413688528</v>
      </c>
      <c r="CA52" s="40">
        <v>5.5728708116989427</v>
      </c>
      <c r="CB52" s="116">
        <f t="shared" si="39"/>
        <v>1737985.9100646896</v>
      </c>
      <c r="CC52" s="117">
        <f t="shared" si="40"/>
        <v>1721265.8510487943</v>
      </c>
      <c r="CD52" s="118">
        <f t="shared" si="41"/>
        <v>3459251.7611134839</v>
      </c>
      <c r="CE52" s="32"/>
      <c r="CF52" s="35">
        <v>1184540.4799999895</v>
      </c>
      <c r="CG52" s="39">
        <v>9.3306904238642421</v>
      </c>
      <c r="CH52" s="36">
        <v>539907.56000001472</v>
      </c>
      <c r="CI52" s="39">
        <v>20.703564690544319</v>
      </c>
      <c r="CJ52" s="36">
        <v>1724448.0400000042</v>
      </c>
      <c r="CK52" s="40">
        <v>11.268766312267637</v>
      </c>
      <c r="CL52" s="38">
        <v>4995955.4399990486</v>
      </c>
      <c r="CM52" s="39">
        <v>8.0137489954638319</v>
      </c>
      <c r="CN52" s="36">
        <v>1897679.6700000975</v>
      </c>
      <c r="CO52" s="39">
        <v>5.8412789881618643</v>
      </c>
      <c r="CP52" s="36">
        <v>6893635.1099991463</v>
      </c>
      <c r="CQ52" s="40">
        <v>7.26948952701437</v>
      </c>
      <c r="CR52" s="116">
        <f t="shared" si="42"/>
        <v>6180495.9199990379</v>
      </c>
      <c r="CS52" s="117">
        <f t="shared" si="43"/>
        <v>2437587.2300001122</v>
      </c>
      <c r="CT52" s="118">
        <f t="shared" si="44"/>
        <v>8618083.1499991491</v>
      </c>
      <c r="CU52" s="32"/>
      <c r="CV52" s="38">
        <f t="shared" si="45"/>
        <v>4832975.8811429339</v>
      </c>
      <c r="CW52" s="39">
        <f t="shared" si="46"/>
        <v>6.9397530526061662</v>
      </c>
      <c r="CX52" s="39">
        <f t="shared" si="47"/>
        <v>3334548.3077042941</v>
      </c>
      <c r="CY52" s="39">
        <f t="shared" si="48"/>
        <v>16.964755881509902</v>
      </c>
      <c r="CZ52" s="36">
        <f t="shared" si="49"/>
        <v>8167524.188847228</v>
      </c>
      <c r="DA52" s="40">
        <f t="shared" si="50"/>
        <v>9.1464054244291653</v>
      </c>
      <c r="DB52" s="38">
        <f t="shared" si="51"/>
        <v>18446259.091715574</v>
      </c>
      <c r="DC52" s="39">
        <f t="shared" si="52"/>
        <v>6.0061286957036222</v>
      </c>
      <c r="DD52" s="36">
        <f t="shared" si="53"/>
        <v>9731448.3143308759</v>
      </c>
      <c r="DE52" s="39">
        <f t="shared" si="54"/>
        <v>5.534361658240889</v>
      </c>
      <c r="DF52" s="36">
        <f t="shared" si="55"/>
        <v>28177707.40604645</v>
      </c>
      <c r="DG52" s="40">
        <f t="shared" si="56"/>
        <v>5.834367265958174</v>
      </c>
      <c r="DH52" s="152"/>
      <c r="DI52" s="161" t="s">
        <v>43</v>
      </c>
      <c r="DJ52" s="38">
        <f t="shared" si="57"/>
        <v>8167524.188847228</v>
      </c>
      <c r="DK52" s="36">
        <f t="shared" si="58"/>
        <v>28177707.40604645</v>
      </c>
      <c r="DL52" s="37">
        <f t="shared" si="59"/>
        <v>36345231.594893679</v>
      </c>
      <c r="DM52"/>
    </row>
    <row r="53" spans="1:119" s="19" customFormat="1" ht="15.75">
      <c r="A53" s="26">
        <v>41</v>
      </c>
      <c r="B53" s="26" t="s">
        <v>44</v>
      </c>
      <c r="C53" s="34"/>
      <c r="D53" s="35">
        <v>948681.73</v>
      </c>
      <c r="E53" s="39">
        <v>8.6145900567536895</v>
      </c>
      <c r="F53" s="36">
        <v>714505.65999999992</v>
      </c>
      <c r="G53" s="39">
        <v>23.969460901070143</v>
      </c>
      <c r="H53" s="36">
        <v>1663187.39</v>
      </c>
      <c r="I53" s="40">
        <v>11.8855130990324</v>
      </c>
      <c r="J53" s="38">
        <v>1293169.8600000001</v>
      </c>
      <c r="K53" s="39">
        <v>3.6700349927204927</v>
      </c>
      <c r="L53" s="36">
        <v>2866293.39</v>
      </c>
      <c r="M53" s="39">
        <v>9.2474799163746884</v>
      </c>
      <c r="N53" s="36">
        <v>4159463.25</v>
      </c>
      <c r="O53" s="40">
        <v>6.2802077718540934</v>
      </c>
      <c r="P53" s="116">
        <f t="shared" si="27"/>
        <v>2241851.59</v>
      </c>
      <c r="Q53" s="117">
        <f t="shared" si="28"/>
        <v>3580799.05</v>
      </c>
      <c r="R53" s="118">
        <f t="shared" si="29"/>
        <v>5822650.6399999997</v>
      </c>
      <c r="S53" s="32"/>
      <c r="T53" s="35">
        <v>2217154.8316050931</v>
      </c>
      <c r="U53" s="39">
        <v>11.633417276307648</v>
      </c>
      <c r="V53" s="36">
        <v>1772391.6867750867</v>
      </c>
      <c r="W53" s="39">
        <v>31.266281277454915</v>
      </c>
      <c r="X53" s="36">
        <v>3989546.51838018</v>
      </c>
      <c r="Y53" s="40">
        <v>16.134242932399058</v>
      </c>
      <c r="Z53" s="38">
        <v>5666884.3367815549</v>
      </c>
      <c r="AA53" s="39">
        <v>5.5822298215379318</v>
      </c>
      <c r="AB53" s="36">
        <v>5037821.9376536114</v>
      </c>
      <c r="AC53" s="39">
        <v>11.345117098118264</v>
      </c>
      <c r="AD53" s="36">
        <v>10704706.274435166</v>
      </c>
      <c r="AE53" s="40">
        <v>7.3359248654827667</v>
      </c>
      <c r="AF53" s="116">
        <f t="shared" si="30"/>
        <v>7884039.1683866475</v>
      </c>
      <c r="AG53" s="117">
        <f t="shared" si="31"/>
        <v>6810213.6244286979</v>
      </c>
      <c r="AH53" s="118">
        <f t="shared" si="32"/>
        <v>14694252.792815346</v>
      </c>
      <c r="AI53" s="32"/>
      <c r="AJ53" s="35">
        <v>289986.2937501361</v>
      </c>
      <c r="AK53" s="39">
        <v>4.6176896726084191</v>
      </c>
      <c r="AL53" s="36">
        <v>564807.28461294854</v>
      </c>
      <c r="AM53" s="39">
        <v>21.346186406832675</v>
      </c>
      <c r="AN53" s="36">
        <v>854793.5783630847</v>
      </c>
      <c r="AO53" s="40">
        <v>9.5766177565706396</v>
      </c>
      <c r="AP53" s="38">
        <v>690921.83949943853</v>
      </c>
      <c r="AQ53" s="39">
        <v>4.3090132771254597</v>
      </c>
      <c r="AR53" s="36">
        <v>962573.87011078442</v>
      </c>
      <c r="AS53" s="39">
        <v>6.2145362511163311</v>
      </c>
      <c r="AT53" s="36">
        <v>1653495.7096102228</v>
      </c>
      <c r="AU53" s="40">
        <v>5.2452945592187605</v>
      </c>
      <c r="AV53" s="116">
        <f t="shared" si="33"/>
        <v>980908.13324957457</v>
      </c>
      <c r="AW53" s="117">
        <f t="shared" si="34"/>
        <v>1527381.154723733</v>
      </c>
      <c r="AX53" s="118">
        <f t="shared" si="35"/>
        <v>2508289.2879733075</v>
      </c>
      <c r="AY53" s="32"/>
      <c r="AZ53" s="35">
        <v>1789990.0120351131</v>
      </c>
      <c r="BA53" s="39">
        <v>16.192263962830975</v>
      </c>
      <c r="BB53" s="36">
        <v>1061132.5449717382</v>
      </c>
      <c r="BC53" s="39">
        <v>29.793703531326884</v>
      </c>
      <c r="BD53" s="36">
        <v>2851122.5570068513</v>
      </c>
      <c r="BE53" s="40">
        <v>19.506592390681924</v>
      </c>
      <c r="BF53" s="38">
        <v>3215675.6047392529</v>
      </c>
      <c r="BG53" s="39">
        <v>5.2542517078682076</v>
      </c>
      <c r="BH53" s="36">
        <v>4096382.1897039069</v>
      </c>
      <c r="BI53" s="39">
        <v>13.030780405086833</v>
      </c>
      <c r="BJ53" s="36">
        <v>7312057.7944431603</v>
      </c>
      <c r="BK53" s="40">
        <v>7.8931856982943858</v>
      </c>
      <c r="BL53" s="116">
        <f t="shared" si="36"/>
        <v>5005665.6167743662</v>
      </c>
      <c r="BM53" s="117">
        <f t="shared" si="37"/>
        <v>5157514.7346756449</v>
      </c>
      <c r="BN53" s="118">
        <f t="shared" si="38"/>
        <v>10163180.351450011</v>
      </c>
      <c r="BO53" s="32"/>
      <c r="BP53" s="35">
        <v>795879.83936503239</v>
      </c>
      <c r="BQ53" s="39">
        <v>8.3414192967942782</v>
      </c>
      <c r="BR53" s="36">
        <v>739108.43534798245</v>
      </c>
      <c r="BS53" s="39">
        <v>33.736919634288043</v>
      </c>
      <c r="BT53" s="36">
        <v>1534988.2747130147</v>
      </c>
      <c r="BU53" s="40">
        <v>13.083661703471797</v>
      </c>
      <c r="BV53" s="38">
        <v>1943535.5142079531</v>
      </c>
      <c r="BW53" s="39">
        <v>6.3115122159155446</v>
      </c>
      <c r="BX53" s="36">
        <v>2601999.0931925736</v>
      </c>
      <c r="BY53" s="39">
        <v>12.376562973004498</v>
      </c>
      <c r="BZ53" s="36">
        <v>4545534.6074005272</v>
      </c>
      <c r="CA53" s="40">
        <v>8.772267470392066</v>
      </c>
      <c r="CB53" s="116">
        <f t="shared" si="39"/>
        <v>2739415.3535729856</v>
      </c>
      <c r="CC53" s="117">
        <f t="shared" si="40"/>
        <v>3341107.5285405563</v>
      </c>
      <c r="CD53" s="118">
        <f t="shared" si="41"/>
        <v>6080522.8821135424</v>
      </c>
      <c r="CE53" s="32"/>
      <c r="CF53" s="35">
        <v>2911889.1899999455</v>
      </c>
      <c r="CG53" s="39">
        <v>22.937111090105201</v>
      </c>
      <c r="CH53" s="36">
        <v>1187074.4799999895</v>
      </c>
      <c r="CI53" s="39">
        <v>45.52015031827554</v>
      </c>
      <c r="CJ53" s="36">
        <v>4098963.6699999347</v>
      </c>
      <c r="CK53" s="40">
        <v>26.785535225349015</v>
      </c>
      <c r="CL53" s="38">
        <v>5295725.8699999014</v>
      </c>
      <c r="CM53" s="39">
        <v>8.4945949539877432</v>
      </c>
      <c r="CN53" s="36">
        <v>5049076.869999879</v>
      </c>
      <c r="CO53" s="39">
        <v>15.541646515264008</v>
      </c>
      <c r="CP53" s="36">
        <v>10344802.73999978</v>
      </c>
      <c r="CQ53" s="40">
        <v>10.908821540086892</v>
      </c>
      <c r="CR53" s="116">
        <f t="shared" si="42"/>
        <v>8207615.0599998469</v>
      </c>
      <c r="CS53" s="117">
        <f t="shared" si="43"/>
        <v>6236151.3499998683</v>
      </c>
      <c r="CT53" s="118">
        <f t="shared" si="44"/>
        <v>14443766.409999715</v>
      </c>
      <c r="CU53" s="32"/>
      <c r="CV53" s="38">
        <f t="shared" si="45"/>
        <v>8953581.8967553191</v>
      </c>
      <c r="CW53" s="39">
        <f t="shared" si="46"/>
        <v>12.856601983511821</v>
      </c>
      <c r="CX53" s="39">
        <f t="shared" si="47"/>
        <v>6039020.0917077456</v>
      </c>
      <c r="CY53" s="39">
        <f t="shared" si="48"/>
        <v>30.723951841587983</v>
      </c>
      <c r="CZ53" s="36">
        <f t="shared" si="49"/>
        <v>14992601.988463065</v>
      </c>
      <c r="DA53" s="40">
        <f t="shared" si="50"/>
        <v>16.789471690923818</v>
      </c>
      <c r="DB53" s="38">
        <f t="shared" si="51"/>
        <v>18105913.025228102</v>
      </c>
      <c r="DC53" s="39">
        <f t="shared" si="52"/>
        <v>5.8953115231681723</v>
      </c>
      <c r="DD53" s="36">
        <f t="shared" si="53"/>
        <v>20614147.350660753</v>
      </c>
      <c r="DE53" s="39">
        <f t="shared" si="54"/>
        <v>11.723449894587382</v>
      </c>
      <c r="DF53" s="36">
        <f t="shared" si="55"/>
        <v>38720060.375888854</v>
      </c>
      <c r="DG53" s="40">
        <f t="shared" si="56"/>
        <v>8.0172261546208805</v>
      </c>
      <c r="DH53" s="152"/>
      <c r="DI53" s="161" t="s">
        <v>44</v>
      </c>
      <c r="DJ53" s="38">
        <f t="shared" si="57"/>
        <v>14992601.988463065</v>
      </c>
      <c r="DK53" s="36">
        <f t="shared" si="58"/>
        <v>38720060.375888854</v>
      </c>
      <c r="DL53" s="37">
        <f t="shared" si="59"/>
        <v>53712662.364351921</v>
      </c>
      <c r="DM53"/>
    </row>
    <row r="54" spans="1:119" s="19" customFormat="1" ht="15.75">
      <c r="A54" s="26">
        <v>42</v>
      </c>
      <c r="B54" s="26" t="s">
        <v>45</v>
      </c>
      <c r="C54" s="34"/>
      <c r="D54" s="35">
        <v>5441608.7100000009</v>
      </c>
      <c r="E54" s="39">
        <v>49.413018933030656</v>
      </c>
      <c r="F54" s="36">
        <v>3569962.9400000004</v>
      </c>
      <c r="G54" s="39">
        <v>119.76124459055991</v>
      </c>
      <c r="H54" s="36">
        <v>9011571.6500000022</v>
      </c>
      <c r="I54" s="40">
        <v>64.398728329069428</v>
      </c>
      <c r="J54" s="38">
        <v>13583792.29000001</v>
      </c>
      <c r="K54" s="39">
        <v>38.551001365085071</v>
      </c>
      <c r="L54" s="36">
        <v>13658172.620000008</v>
      </c>
      <c r="M54" s="39">
        <v>44.065160056008338</v>
      </c>
      <c r="N54" s="36">
        <v>27241964.910000019</v>
      </c>
      <c r="O54" s="40">
        <v>41.131556997975309</v>
      </c>
      <c r="P54" s="116">
        <f t="shared" si="27"/>
        <v>19025401.000000011</v>
      </c>
      <c r="Q54" s="117">
        <f t="shared" si="28"/>
        <v>17228135.56000001</v>
      </c>
      <c r="R54" s="118">
        <f t="shared" si="29"/>
        <v>36253536.560000017</v>
      </c>
      <c r="S54" s="32"/>
      <c r="T54" s="35">
        <v>8922551.5407121312</v>
      </c>
      <c r="U54" s="39">
        <v>46.816651576525601</v>
      </c>
      <c r="V54" s="36">
        <v>6196972.6496938709</v>
      </c>
      <c r="W54" s="39">
        <v>109.31911460641543</v>
      </c>
      <c r="X54" s="36">
        <v>15119524.190406002</v>
      </c>
      <c r="Y54" s="40">
        <v>61.145314432713782</v>
      </c>
      <c r="Z54" s="38">
        <v>35192603.049665205</v>
      </c>
      <c r="AA54" s="39">
        <v>34.666879817236811</v>
      </c>
      <c r="AB54" s="36">
        <v>15794059.351344194</v>
      </c>
      <c r="AC54" s="39">
        <v>35.568040119950354</v>
      </c>
      <c r="AD54" s="36">
        <v>50986662.401009396</v>
      </c>
      <c r="AE54" s="40">
        <v>34.941110472951863</v>
      </c>
      <c r="AF54" s="116">
        <f t="shared" si="30"/>
        <v>44115154.590377338</v>
      </c>
      <c r="AG54" s="117">
        <f t="shared" si="31"/>
        <v>21991032.001038067</v>
      </c>
      <c r="AH54" s="118">
        <f t="shared" si="32"/>
        <v>66106186.591415405</v>
      </c>
      <c r="AI54" s="32"/>
      <c r="AJ54" s="35">
        <v>1277976.8494934912</v>
      </c>
      <c r="AK54" s="39">
        <v>20.350273881646064</v>
      </c>
      <c r="AL54" s="36">
        <v>1631935.1212003438</v>
      </c>
      <c r="AM54" s="39">
        <v>61.676951147809234</v>
      </c>
      <c r="AN54" s="36">
        <v>2909911.9706938351</v>
      </c>
      <c r="AO54" s="40">
        <v>32.600987365825908</v>
      </c>
      <c r="AP54" s="38">
        <v>4751542.9821000313</v>
      </c>
      <c r="AQ54" s="39">
        <v>29.633542647218597</v>
      </c>
      <c r="AR54" s="36">
        <v>3159510.1174953198</v>
      </c>
      <c r="AS54" s="39">
        <v>20.398320347802159</v>
      </c>
      <c r="AT54" s="36">
        <v>7911053.0995953511</v>
      </c>
      <c r="AU54" s="40">
        <v>25.095803720458385</v>
      </c>
      <c r="AV54" s="116">
        <f t="shared" si="33"/>
        <v>6029519.8315935228</v>
      </c>
      <c r="AW54" s="117">
        <f t="shared" si="34"/>
        <v>4791445.2386956634</v>
      </c>
      <c r="AX54" s="118">
        <f t="shared" si="35"/>
        <v>10820965.070289187</v>
      </c>
      <c r="AY54" s="32"/>
      <c r="AZ54" s="35">
        <v>6226087.6060440298</v>
      </c>
      <c r="BA54" s="39">
        <v>56.321238272248927</v>
      </c>
      <c r="BB54" s="36">
        <v>2982187.5335888714</v>
      </c>
      <c r="BC54" s="39">
        <v>83.73168052529401</v>
      </c>
      <c r="BD54" s="36">
        <v>9208275.1396329012</v>
      </c>
      <c r="BE54" s="40">
        <v>63.000473034255833</v>
      </c>
      <c r="BF54" s="38">
        <v>19934571.110484358</v>
      </c>
      <c r="BG54" s="39">
        <v>32.572083498881327</v>
      </c>
      <c r="BH54" s="36">
        <v>11409512.76072238</v>
      </c>
      <c r="BI54" s="39">
        <v>36.294185559076418</v>
      </c>
      <c r="BJ54" s="36">
        <v>31344083.871206738</v>
      </c>
      <c r="BK54" s="40">
        <v>33.835163984393745</v>
      </c>
      <c r="BL54" s="116">
        <f t="shared" si="36"/>
        <v>26160658.716528386</v>
      </c>
      <c r="BM54" s="117">
        <f t="shared" si="37"/>
        <v>14391700.294311251</v>
      </c>
      <c r="BN54" s="118">
        <f t="shared" si="38"/>
        <v>40552359.010839641</v>
      </c>
      <c r="BO54" s="32"/>
      <c r="BP54" s="35">
        <v>2429144.1605032054</v>
      </c>
      <c r="BQ54" s="39">
        <v>25.459257758410335</v>
      </c>
      <c r="BR54" s="36">
        <v>2127664.1715468466</v>
      </c>
      <c r="BS54" s="39">
        <v>97.118138193666539</v>
      </c>
      <c r="BT54" s="36">
        <v>4556808.3320500515</v>
      </c>
      <c r="BU54" s="40">
        <v>38.840517316167194</v>
      </c>
      <c r="BV54" s="38">
        <v>13011671.503877755</v>
      </c>
      <c r="BW54" s="39">
        <v>42.254604068643559</v>
      </c>
      <c r="BX54" s="36">
        <v>7142555.4039792251</v>
      </c>
      <c r="BY54" s="39">
        <v>33.973988298765313</v>
      </c>
      <c r="BZ54" s="36">
        <v>20154226.907856978</v>
      </c>
      <c r="CA54" s="40">
        <v>38.894934119927548</v>
      </c>
      <c r="CB54" s="116">
        <f t="shared" si="39"/>
        <v>15440815.66438096</v>
      </c>
      <c r="CC54" s="117">
        <f t="shared" si="40"/>
        <v>9270219.5755260717</v>
      </c>
      <c r="CD54" s="118">
        <f t="shared" si="41"/>
        <v>24711035.239907034</v>
      </c>
      <c r="CE54" s="32"/>
      <c r="CF54" s="35">
        <v>5539890.3699996341</v>
      </c>
      <c r="CG54" s="39">
        <v>43.638020732405685</v>
      </c>
      <c r="CH54" s="36">
        <v>2362808.2799998461</v>
      </c>
      <c r="CI54" s="39">
        <v>90.605425262667623</v>
      </c>
      <c r="CJ54" s="36">
        <v>7902698.6499994807</v>
      </c>
      <c r="CK54" s="40">
        <v>51.641836841379614</v>
      </c>
      <c r="CL54" s="38">
        <v>19512114.489998467</v>
      </c>
      <c r="CM54" s="39">
        <v>31.298355193822601</v>
      </c>
      <c r="CN54" s="36">
        <v>8814808.5900013968</v>
      </c>
      <c r="CO54" s="39">
        <v>27.133007227421697</v>
      </c>
      <c r="CP54" s="36">
        <v>28326923.079999864</v>
      </c>
      <c r="CQ54" s="40">
        <v>29.871362115455248</v>
      </c>
      <c r="CR54" s="116">
        <f t="shared" si="42"/>
        <v>25052004.8599981</v>
      </c>
      <c r="CS54" s="117">
        <f t="shared" si="43"/>
        <v>11177616.870001243</v>
      </c>
      <c r="CT54" s="118">
        <f t="shared" si="44"/>
        <v>36229621.729999341</v>
      </c>
      <c r="CU54" s="32"/>
      <c r="CV54" s="38">
        <f t="shared" si="45"/>
        <v>29837259.236752495</v>
      </c>
      <c r="CW54" s="39">
        <f t="shared" si="46"/>
        <v>42.843832860321868</v>
      </c>
      <c r="CX54" s="39">
        <f t="shared" si="47"/>
        <v>18871530.696029779</v>
      </c>
      <c r="CY54" s="39">
        <f t="shared" si="48"/>
        <v>96.010278402287469</v>
      </c>
      <c r="CZ54" s="36">
        <f t="shared" si="49"/>
        <v>48708789.932782277</v>
      </c>
      <c r="DA54" s="40">
        <f t="shared" si="50"/>
        <v>54.546559049916972</v>
      </c>
      <c r="DB54" s="38">
        <f t="shared" si="51"/>
        <v>105986295.42612582</v>
      </c>
      <c r="DC54" s="39">
        <f t="shared" si="52"/>
        <v>34.509291404025952</v>
      </c>
      <c r="DD54" s="36">
        <f t="shared" si="53"/>
        <v>59978618.843542524</v>
      </c>
      <c r="DE54" s="39">
        <f t="shared" si="54"/>
        <v>34.110376762019548</v>
      </c>
      <c r="DF54" s="36">
        <f t="shared" si="55"/>
        <v>165964914.26966834</v>
      </c>
      <c r="DG54" s="40">
        <f t="shared" si="56"/>
        <v>34.364054149583765</v>
      </c>
      <c r="DH54" s="152"/>
      <c r="DI54" s="161" t="s">
        <v>45</v>
      </c>
      <c r="DJ54" s="38">
        <f t="shared" si="57"/>
        <v>48708789.932782277</v>
      </c>
      <c r="DK54" s="36">
        <f t="shared" si="58"/>
        <v>165964914.26966834</v>
      </c>
      <c r="DL54" s="37">
        <f t="shared" si="59"/>
        <v>214673704.20245063</v>
      </c>
      <c r="DM54"/>
    </row>
    <row r="55" spans="1:119" s="19" customFormat="1" ht="15.75">
      <c r="A55" s="26">
        <v>43</v>
      </c>
      <c r="B55" s="26" t="s">
        <v>179</v>
      </c>
      <c r="C55" s="34"/>
      <c r="D55" s="35">
        <v>5759724.6400000006</v>
      </c>
      <c r="E55" s="39">
        <v>52.301699341657212</v>
      </c>
      <c r="F55" s="36">
        <v>72921.53</v>
      </c>
      <c r="G55" s="39">
        <v>2.4462923949142876</v>
      </c>
      <c r="H55" s="36">
        <v>5832646.1700000009</v>
      </c>
      <c r="I55" s="40">
        <v>41.68140816384868</v>
      </c>
      <c r="J55" s="38">
        <v>995606.00999999989</v>
      </c>
      <c r="K55" s="39">
        <v>2.8255444305381725</v>
      </c>
      <c r="L55" s="36">
        <v>1020.8800000000001</v>
      </c>
      <c r="M55" s="39">
        <v>3.2936500254876532E-3</v>
      </c>
      <c r="N55" s="36">
        <v>996626.8899999999</v>
      </c>
      <c r="O55" s="40">
        <v>1.5047672173126603</v>
      </c>
      <c r="P55" s="116">
        <f t="shared" si="27"/>
        <v>6755330.6500000004</v>
      </c>
      <c r="Q55" s="117">
        <f t="shared" si="28"/>
        <v>73942.41</v>
      </c>
      <c r="R55" s="118">
        <f t="shared" si="29"/>
        <v>6829273.0600000005</v>
      </c>
      <c r="S55" s="32"/>
      <c r="T55" s="35">
        <v>35740370.318465546</v>
      </c>
      <c r="U55" s="39">
        <v>187.5298177635467</v>
      </c>
      <c r="V55" s="36">
        <v>279648.73078884953</v>
      </c>
      <c r="W55" s="39">
        <v>4.9332074512471911</v>
      </c>
      <c r="X55" s="36">
        <v>36020019.049254395</v>
      </c>
      <c r="Y55" s="40">
        <v>145.66962312455269</v>
      </c>
      <c r="Z55" s="38">
        <v>3374569.5615778449</v>
      </c>
      <c r="AA55" s="39">
        <v>3.3241586949686455</v>
      </c>
      <c r="AB55" s="36">
        <v>42380.770934390435</v>
      </c>
      <c r="AC55" s="39">
        <v>9.5441009013337255E-2</v>
      </c>
      <c r="AD55" s="36">
        <v>3416950.3325122353</v>
      </c>
      <c r="AE55" s="40">
        <v>2.3416327609342789</v>
      </c>
      <c r="AF55" s="116">
        <f t="shared" si="30"/>
        <v>39114939.880043387</v>
      </c>
      <c r="AG55" s="117">
        <f t="shared" si="31"/>
        <v>322029.50172323996</v>
      </c>
      <c r="AH55" s="118">
        <f t="shared" si="32"/>
        <v>39436969.381766625</v>
      </c>
      <c r="AI55" s="32"/>
      <c r="AJ55" s="35">
        <v>441672.85747247201</v>
      </c>
      <c r="AK55" s="39">
        <v>7.0331192769386774</v>
      </c>
      <c r="AL55" s="36">
        <v>109.30927131249328</v>
      </c>
      <c r="AM55" s="39">
        <v>4.1312074843909263E-3</v>
      </c>
      <c r="AN55" s="36">
        <v>0</v>
      </c>
      <c r="AO55" s="40">
        <v>0</v>
      </c>
      <c r="AP55" s="38">
        <v>206280.54644805411</v>
      </c>
      <c r="AQ55" s="39">
        <v>1.286492281241723</v>
      </c>
      <c r="AR55" s="36">
        <v>721.06721720738346</v>
      </c>
      <c r="AS55" s="39">
        <v>4.6553293206589123E-3</v>
      </c>
      <c r="AT55" s="36">
        <v>0</v>
      </c>
      <c r="AU55" s="40">
        <v>0</v>
      </c>
      <c r="AV55" s="116">
        <f t="shared" si="33"/>
        <v>647953.40392052615</v>
      </c>
      <c r="AW55" s="117">
        <f t="shared" si="34"/>
        <v>830.37648851987672</v>
      </c>
      <c r="AX55" s="118">
        <f t="shared" si="35"/>
        <v>648783.78040904598</v>
      </c>
      <c r="AY55" s="32"/>
      <c r="AZ55" s="35">
        <v>11873043.76404552</v>
      </c>
      <c r="BA55" s="39">
        <v>107.40364883438134</v>
      </c>
      <c r="BB55" s="36">
        <v>168608.1396154236</v>
      </c>
      <c r="BC55" s="39">
        <v>4.7340560314303568</v>
      </c>
      <c r="BD55" s="36">
        <v>12041651.903660944</v>
      </c>
      <c r="BE55" s="40">
        <v>82.385653614899525</v>
      </c>
      <c r="BF55" s="38">
        <v>1197602.2673556337</v>
      </c>
      <c r="BG55" s="39">
        <v>1.9568216860327274</v>
      </c>
      <c r="BH55" s="36">
        <v>5679.5339924204945</v>
      </c>
      <c r="BI55" s="39">
        <v>1.8066859201877117E-2</v>
      </c>
      <c r="BJ55" s="36">
        <v>1203281.8013480541</v>
      </c>
      <c r="BK55" s="40">
        <v>1.2989129698395188</v>
      </c>
      <c r="BL55" s="116">
        <f t="shared" si="36"/>
        <v>13070646.031401154</v>
      </c>
      <c r="BM55" s="117">
        <f t="shared" si="37"/>
        <v>174287.6736078441</v>
      </c>
      <c r="BN55" s="118">
        <f t="shared" si="38"/>
        <v>13244933.705008999</v>
      </c>
      <c r="BO55" s="32"/>
      <c r="BP55" s="35">
        <v>3104473.1573267286</v>
      </c>
      <c r="BQ55" s="39">
        <v>32.537213559229123</v>
      </c>
      <c r="BR55" s="36">
        <v>-31103.101903330768</v>
      </c>
      <c r="BS55" s="39">
        <v>-1.4197143465095292</v>
      </c>
      <c r="BT55" s="36">
        <v>3073370.0554233976</v>
      </c>
      <c r="BU55" s="40">
        <v>26.196248373465941</v>
      </c>
      <c r="BV55" s="38">
        <v>1220052.9262251842</v>
      </c>
      <c r="BW55" s="39">
        <v>3.9620469457034253</v>
      </c>
      <c r="BX55" s="36">
        <v>2448.5190101441467</v>
      </c>
      <c r="BY55" s="39">
        <v>1.1646525857341971E-2</v>
      </c>
      <c r="BZ55" s="36">
        <v>1222501.4452353283</v>
      </c>
      <c r="CA55" s="40">
        <v>2.3592625701463961</v>
      </c>
      <c r="CB55" s="116">
        <f t="shared" si="39"/>
        <v>4324526.0835519126</v>
      </c>
      <c r="CC55" s="117">
        <f t="shared" si="40"/>
        <v>-28654.58289318662</v>
      </c>
      <c r="CD55" s="118">
        <f t="shared" si="41"/>
        <v>4295871.5006587263</v>
      </c>
      <c r="CE55" s="32"/>
      <c r="CF55" s="35">
        <v>4152074.1499999841</v>
      </c>
      <c r="CG55" s="39">
        <v>32.706116139297713</v>
      </c>
      <c r="CH55" s="36">
        <v>4364.0599999999986</v>
      </c>
      <c r="CI55" s="39">
        <v>0.16734642227164653</v>
      </c>
      <c r="CJ55" s="36">
        <v>4156438.2099999841</v>
      </c>
      <c r="CK55" s="40">
        <v>27.161114625332349</v>
      </c>
      <c r="CL55" s="38">
        <v>1408224.620000015</v>
      </c>
      <c r="CM55" s="39">
        <v>2.25885894488977</v>
      </c>
      <c r="CN55" s="36">
        <v>16242.499999999991</v>
      </c>
      <c r="CO55" s="39">
        <v>4.9996306260273182E-2</v>
      </c>
      <c r="CP55" s="36">
        <v>1424467.120000015</v>
      </c>
      <c r="CQ55" s="40">
        <v>1.502131842661123</v>
      </c>
      <c r="CR55" s="116">
        <f t="shared" si="42"/>
        <v>5560298.7699999996</v>
      </c>
      <c r="CS55" s="117">
        <f t="shared" si="43"/>
        <v>20606.55999999999</v>
      </c>
      <c r="CT55" s="118">
        <f t="shared" si="44"/>
        <v>5580905.3299999991</v>
      </c>
      <c r="CU55" s="32"/>
      <c r="CV55" s="38">
        <f t="shared" si="45"/>
        <v>61071358.887310252</v>
      </c>
      <c r="CW55" s="39">
        <f t="shared" si="46"/>
        <v>87.693412855350374</v>
      </c>
      <c r="CX55" s="39">
        <f t="shared" si="47"/>
        <v>494548.66777225485</v>
      </c>
      <c r="CY55" s="39">
        <f t="shared" si="48"/>
        <v>2.5160521444232313</v>
      </c>
      <c r="CZ55" s="36">
        <f t="shared" si="49"/>
        <v>61565907.555082507</v>
      </c>
      <c r="DA55" s="40">
        <f t="shared" si="50"/>
        <v>68.944607668335365</v>
      </c>
      <c r="DB55" s="38">
        <f t="shared" si="51"/>
        <v>8402335.9316067323</v>
      </c>
      <c r="DC55" s="39">
        <f t="shared" si="52"/>
        <v>2.7358127574186279</v>
      </c>
      <c r="DD55" s="36">
        <f t="shared" si="53"/>
        <v>68493.271154162445</v>
      </c>
      <c r="DE55" s="39">
        <f t="shared" si="54"/>
        <v>3.8952735654452023E-2</v>
      </c>
      <c r="DF55" s="36">
        <f t="shared" si="55"/>
        <v>8470829.2027608939</v>
      </c>
      <c r="DG55" s="40">
        <f t="shared" si="56"/>
        <v>1.7539371782072535</v>
      </c>
      <c r="DH55" s="152"/>
      <c r="DI55" s="161" t="s">
        <v>179</v>
      </c>
      <c r="DJ55" s="38">
        <f t="shared" si="57"/>
        <v>61565907.555082507</v>
      </c>
      <c r="DK55" s="36">
        <f t="shared" si="58"/>
        <v>8470829.2027608939</v>
      </c>
      <c r="DL55" s="37">
        <f t="shared" si="59"/>
        <v>70036736.757843405</v>
      </c>
      <c r="DM55"/>
    </row>
    <row r="56" spans="1:119" s="19" customFormat="1" ht="15.75">
      <c r="A56" s="26">
        <v>44</v>
      </c>
      <c r="B56" s="26" t="s">
        <v>46</v>
      </c>
      <c r="C56" s="34"/>
      <c r="D56" s="35">
        <v>6412588.3300000001</v>
      </c>
      <c r="E56" s="39">
        <v>58.230086992054481</v>
      </c>
      <c r="F56" s="36">
        <v>2162164.7800000003</v>
      </c>
      <c r="G56" s="39">
        <v>72.533958871481772</v>
      </c>
      <c r="H56" s="36">
        <v>8574753.1099999994</v>
      </c>
      <c r="I56" s="40">
        <v>61.277124287163943</v>
      </c>
      <c r="J56" s="38">
        <v>8373338.4700000007</v>
      </c>
      <c r="K56" s="39">
        <v>23.763657150803585</v>
      </c>
      <c r="L56" s="36">
        <v>8412154.2799999993</v>
      </c>
      <c r="M56" s="39">
        <v>27.140008775495716</v>
      </c>
      <c r="N56" s="36">
        <v>16785492.75</v>
      </c>
      <c r="O56" s="40">
        <v>25.343746461265294</v>
      </c>
      <c r="P56" s="116">
        <f t="shared" si="27"/>
        <v>14785926.800000001</v>
      </c>
      <c r="Q56" s="117">
        <f t="shared" si="28"/>
        <v>10574319.059999999</v>
      </c>
      <c r="R56" s="118">
        <f t="shared" si="29"/>
        <v>25360245.859999999</v>
      </c>
      <c r="S56" s="32"/>
      <c r="T56" s="35">
        <v>13990444.90731504</v>
      </c>
      <c r="U56" s="39">
        <v>73.407901499672278</v>
      </c>
      <c r="V56" s="36">
        <v>3258525.2708372474</v>
      </c>
      <c r="W56" s="39">
        <v>57.482760965252126</v>
      </c>
      <c r="X56" s="36">
        <v>17248970.178152286</v>
      </c>
      <c r="Y56" s="40">
        <v>69.75706985890956</v>
      </c>
      <c r="Z56" s="38">
        <v>21864460.205896161</v>
      </c>
      <c r="AA56" s="39">
        <v>21.537838879291701</v>
      </c>
      <c r="AB56" s="36">
        <v>5944366.6341236588</v>
      </c>
      <c r="AC56" s="39">
        <v>13.386645334608692</v>
      </c>
      <c r="AD56" s="36">
        <v>27808826.840019822</v>
      </c>
      <c r="AE56" s="40">
        <v>19.057362160679201</v>
      </c>
      <c r="AF56" s="116">
        <f t="shared" si="30"/>
        <v>35854905.1132112</v>
      </c>
      <c r="AG56" s="117">
        <f t="shared" si="31"/>
        <v>9202891.9049609061</v>
      </c>
      <c r="AH56" s="118">
        <f t="shared" si="32"/>
        <v>45057797.018172108</v>
      </c>
      <c r="AI56" s="32"/>
      <c r="AJ56" s="35">
        <v>1087344.8726075999</v>
      </c>
      <c r="AK56" s="39">
        <v>17.314684511020875</v>
      </c>
      <c r="AL56" s="36">
        <v>1068993.1854763383</v>
      </c>
      <c r="AM56" s="39">
        <v>40.401263274161103</v>
      </c>
      <c r="AN56" s="36">
        <v>2156338.0580839384</v>
      </c>
      <c r="AO56" s="40">
        <v>24.158376781165007</v>
      </c>
      <c r="AP56" s="38">
        <v>2020083.8975678878</v>
      </c>
      <c r="AQ56" s="39">
        <v>12.598484861664948</v>
      </c>
      <c r="AR56" s="36">
        <v>2461152.5051151523</v>
      </c>
      <c r="AS56" s="39">
        <v>15.889607995284107</v>
      </c>
      <c r="AT56" s="36">
        <v>4481236.4026830401</v>
      </c>
      <c r="AU56" s="40">
        <v>14.215582650109997</v>
      </c>
      <c r="AV56" s="116">
        <f t="shared" si="33"/>
        <v>3107428.7701754877</v>
      </c>
      <c r="AW56" s="117">
        <f t="shared" si="34"/>
        <v>3530145.6905914908</v>
      </c>
      <c r="AX56" s="118">
        <f t="shared" si="35"/>
        <v>6637574.4607669786</v>
      </c>
      <c r="AY56" s="32"/>
      <c r="AZ56" s="35">
        <v>10661377.747979939</v>
      </c>
      <c r="BA56" s="39">
        <v>96.442908363757525</v>
      </c>
      <c r="BB56" s="36">
        <v>3777404.2493562261</v>
      </c>
      <c r="BC56" s="39">
        <v>106.05919388354184</v>
      </c>
      <c r="BD56" s="36">
        <v>14438781.997336164</v>
      </c>
      <c r="BE56" s="40">
        <v>98.786155069964593</v>
      </c>
      <c r="BF56" s="38">
        <v>12449953.975347219</v>
      </c>
      <c r="BG56" s="39">
        <v>20.342596697701719</v>
      </c>
      <c r="BH56" s="36">
        <v>7438126.9173673503</v>
      </c>
      <c r="BI56" s="39">
        <v>23.661024288455188</v>
      </c>
      <c r="BJ56" s="36">
        <v>19888080.892714567</v>
      </c>
      <c r="BK56" s="40">
        <v>21.46869186239126</v>
      </c>
      <c r="BL56" s="116">
        <f t="shared" si="36"/>
        <v>23111331.72332716</v>
      </c>
      <c r="BM56" s="117">
        <f t="shared" si="37"/>
        <v>11215531.166723575</v>
      </c>
      <c r="BN56" s="118">
        <f t="shared" si="38"/>
        <v>34326862.890050739</v>
      </c>
      <c r="BO56" s="32"/>
      <c r="BP56" s="35">
        <v>4069070.1120035835</v>
      </c>
      <c r="BQ56" s="39">
        <v>42.646915116426307</v>
      </c>
      <c r="BR56" s="36">
        <v>1889683.2875227248</v>
      </c>
      <c r="BS56" s="39">
        <v>86.255399284404092</v>
      </c>
      <c r="BT56" s="36">
        <v>5958753.3995263083</v>
      </c>
      <c r="BU56" s="40">
        <v>50.790168848938457</v>
      </c>
      <c r="BV56" s="38">
        <v>6757186.8502091728</v>
      </c>
      <c r="BW56" s="39">
        <v>21.943549288678366</v>
      </c>
      <c r="BX56" s="36">
        <v>2937362.6486072959</v>
      </c>
      <c r="BY56" s="39">
        <v>13.97173960980658</v>
      </c>
      <c r="BZ56" s="36">
        <v>9694549.4988164678</v>
      </c>
      <c r="CA56" s="40">
        <v>18.709170329517608</v>
      </c>
      <c r="CB56" s="116">
        <f t="shared" si="39"/>
        <v>10826256.962212756</v>
      </c>
      <c r="CC56" s="117">
        <f t="shared" si="40"/>
        <v>4827045.9361300208</v>
      </c>
      <c r="CD56" s="118">
        <f t="shared" si="41"/>
        <v>15653302.898342777</v>
      </c>
      <c r="CE56" s="32"/>
      <c r="CF56" s="35">
        <v>5729510.7900000205</v>
      </c>
      <c r="CG56" s="39">
        <v>45.131671195973411</v>
      </c>
      <c r="CH56" s="36">
        <v>1036970.6900000031</v>
      </c>
      <c r="CI56" s="39">
        <v>39.76419549045184</v>
      </c>
      <c r="CJ56" s="36">
        <v>6766481.4800000237</v>
      </c>
      <c r="CK56" s="40">
        <v>44.21698815257254</v>
      </c>
      <c r="CL56" s="38">
        <v>7144523.1799998274</v>
      </c>
      <c r="CM56" s="39">
        <v>11.460153346924685</v>
      </c>
      <c r="CN56" s="36">
        <v>3440752.9600001224</v>
      </c>
      <c r="CO56" s="39">
        <v>10.591038248675249</v>
      </c>
      <c r="CP56" s="36">
        <v>10585276.13999995</v>
      </c>
      <c r="CQ56" s="40">
        <v>11.16240601836761</v>
      </c>
      <c r="CR56" s="116">
        <f t="shared" si="42"/>
        <v>12874033.969999848</v>
      </c>
      <c r="CS56" s="117">
        <f t="shared" si="43"/>
        <v>4477723.6500001252</v>
      </c>
      <c r="CT56" s="118">
        <f t="shared" si="44"/>
        <v>17351757.619999975</v>
      </c>
      <c r="CU56" s="32"/>
      <c r="CV56" s="38">
        <f t="shared" si="45"/>
        <v>41950336.759906188</v>
      </c>
      <c r="CW56" s="39">
        <f t="shared" si="46"/>
        <v>60.237208864069167</v>
      </c>
      <c r="CX56" s="39">
        <f t="shared" si="47"/>
        <v>13193741.463192539</v>
      </c>
      <c r="CY56" s="39">
        <f t="shared" si="48"/>
        <v>67.124114702333969</v>
      </c>
      <c r="CZ56" s="36">
        <f t="shared" si="49"/>
        <v>55144078.223098725</v>
      </c>
      <c r="DA56" s="40">
        <f t="shared" si="50"/>
        <v>61.753119369222659</v>
      </c>
      <c r="DB56" s="38">
        <f t="shared" si="51"/>
        <v>58609546.579020262</v>
      </c>
      <c r="DC56" s="39">
        <f t="shared" si="52"/>
        <v>19.083353313004601</v>
      </c>
      <c r="DD56" s="36">
        <f t="shared" si="53"/>
        <v>30633915.945213579</v>
      </c>
      <c r="DE56" s="39">
        <f t="shared" si="54"/>
        <v>17.421781873854773</v>
      </c>
      <c r="DF56" s="36">
        <f t="shared" si="55"/>
        <v>89243462.524233848</v>
      </c>
      <c r="DG56" s="40">
        <f t="shared" si="56"/>
        <v>18.47840666911128</v>
      </c>
      <c r="DH56" s="152"/>
      <c r="DI56" s="161" t="s">
        <v>46</v>
      </c>
      <c r="DJ56" s="38">
        <f t="shared" si="57"/>
        <v>55144078.223098725</v>
      </c>
      <c r="DK56" s="36">
        <f t="shared" si="58"/>
        <v>89243462.524233848</v>
      </c>
      <c r="DL56" s="37">
        <f t="shared" si="59"/>
        <v>144387540.74733257</v>
      </c>
      <c r="DM56"/>
    </row>
    <row r="57" spans="1:119" s="19" customFormat="1" ht="15.75">
      <c r="A57" s="26">
        <v>45</v>
      </c>
      <c r="B57" s="26" t="s">
        <v>57</v>
      </c>
      <c r="C57" s="34"/>
      <c r="D57" s="35">
        <v>252193.14</v>
      </c>
      <c r="E57" s="39">
        <v>2.2900625652667426</v>
      </c>
      <c r="F57" s="36">
        <v>162489.93</v>
      </c>
      <c r="G57" s="39">
        <v>5.4510359287463519</v>
      </c>
      <c r="H57" s="36">
        <v>414683.07</v>
      </c>
      <c r="I57" s="40">
        <v>2.9634189689425017</v>
      </c>
      <c r="J57" s="38">
        <v>222928.33000000002</v>
      </c>
      <c r="K57" s="39">
        <v>0.63267386387178992</v>
      </c>
      <c r="L57" s="36">
        <v>442356.55</v>
      </c>
      <c r="M57" s="39">
        <v>1.4271683862766733</v>
      </c>
      <c r="N57" s="36">
        <v>665284.88</v>
      </c>
      <c r="O57" s="40">
        <v>1.0044871231577819</v>
      </c>
      <c r="P57" s="116">
        <f t="shared" si="27"/>
        <v>475121.47000000003</v>
      </c>
      <c r="Q57" s="117">
        <f t="shared" si="28"/>
        <v>604846.48</v>
      </c>
      <c r="R57" s="118">
        <f t="shared" si="29"/>
        <v>1079967.95</v>
      </c>
      <c r="S57" s="32"/>
      <c r="T57" s="35">
        <v>524330.44391485967</v>
      </c>
      <c r="U57" s="39">
        <v>2.7511632285586991</v>
      </c>
      <c r="V57" s="36">
        <v>307943.12700721854</v>
      </c>
      <c r="W57" s="39">
        <v>5.4323412247467413</v>
      </c>
      <c r="X57" s="36">
        <v>832273.57092207822</v>
      </c>
      <c r="Y57" s="40">
        <v>3.3658221348235071</v>
      </c>
      <c r="Z57" s="38">
        <v>696452.7436747161</v>
      </c>
      <c r="AA57" s="39">
        <v>0.68604881341921375</v>
      </c>
      <c r="AB57" s="36">
        <v>462557.90558173368</v>
      </c>
      <c r="AC57" s="39">
        <v>1.0416750866604219</v>
      </c>
      <c r="AD57" s="36">
        <v>1159010.6492564497</v>
      </c>
      <c r="AE57" s="40">
        <v>0.79426887793690015</v>
      </c>
      <c r="AF57" s="116">
        <f t="shared" si="30"/>
        <v>1220783.1875895758</v>
      </c>
      <c r="AG57" s="117">
        <f t="shared" si="31"/>
        <v>770501.03258895222</v>
      </c>
      <c r="AH57" s="118">
        <f t="shared" si="32"/>
        <v>1991284.220178528</v>
      </c>
      <c r="AI57" s="32"/>
      <c r="AJ57" s="35">
        <v>117462.47225849179</v>
      </c>
      <c r="AK57" s="39">
        <v>1.8704513170351724</v>
      </c>
      <c r="AL57" s="36">
        <v>113994.66531405522</v>
      </c>
      <c r="AM57" s="39">
        <v>4.3082861030127368</v>
      </c>
      <c r="AN57" s="36">
        <v>231457.13757254701</v>
      </c>
      <c r="AO57" s="40">
        <v>2.5931132260106278</v>
      </c>
      <c r="AP57" s="38">
        <v>117812.67756951704</v>
      </c>
      <c r="AQ57" s="39">
        <v>0.73475227274410437</v>
      </c>
      <c r="AR57" s="36">
        <v>151327.87021755858</v>
      </c>
      <c r="AS57" s="39">
        <v>0.9769977811292645</v>
      </c>
      <c r="AT57" s="36">
        <v>269140.54778707563</v>
      </c>
      <c r="AU57" s="40">
        <v>0.85377992985871642</v>
      </c>
      <c r="AV57" s="116">
        <f t="shared" si="33"/>
        <v>235275.14982800884</v>
      </c>
      <c r="AW57" s="117">
        <f t="shared" si="34"/>
        <v>265322.5355316138</v>
      </c>
      <c r="AX57" s="118">
        <f t="shared" si="35"/>
        <v>500597.68535962264</v>
      </c>
      <c r="AY57" s="32"/>
      <c r="AZ57" s="35">
        <v>603368.53569900489</v>
      </c>
      <c r="BA57" s="39">
        <v>5.4580765988729114</v>
      </c>
      <c r="BB57" s="36">
        <v>205259.6543009973</v>
      </c>
      <c r="BC57" s="39">
        <v>5.7631304554412983</v>
      </c>
      <c r="BD57" s="36">
        <v>808628.19000000216</v>
      </c>
      <c r="BE57" s="40">
        <v>5.5324105444643763</v>
      </c>
      <c r="BF57" s="38">
        <v>466558.02474035008</v>
      </c>
      <c r="BG57" s="39">
        <v>0.76233227465441977</v>
      </c>
      <c r="BH57" s="36">
        <v>507444.35525965138</v>
      </c>
      <c r="BI57" s="39">
        <v>1.6142038645245016</v>
      </c>
      <c r="BJ57" s="36">
        <v>974002.38000000152</v>
      </c>
      <c r="BK57" s="40">
        <v>1.0514115002979367</v>
      </c>
      <c r="BL57" s="116">
        <f t="shared" si="36"/>
        <v>1069926.560439355</v>
      </c>
      <c r="BM57" s="117">
        <f t="shared" si="37"/>
        <v>712704.0095606487</v>
      </c>
      <c r="BN57" s="118">
        <f t="shared" si="38"/>
        <v>1782630.5700000036</v>
      </c>
      <c r="BO57" s="32"/>
      <c r="BP57" s="35">
        <v>132107.39473140956</v>
      </c>
      <c r="BQ57" s="39">
        <v>1.3845848545943378</v>
      </c>
      <c r="BR57" s="36">
        <v>109354.5739844245</v>
      </c>
      <c r="BS57" s="39">
        <v>4.9915361504667013</v>
      </c>
      <c r="BT57" s="36">
        <v>241461.96871583405</v>
      </c>
      <c r="BU57" s="40">
        <v>2.058130843717954</v>
      </c>
      <c r="BV57" s="38">
        <v>256947.0745142127</v>
      </c>
      <c r="BW57" s="39">
        <v>0.83441984351961518</v>
      </c>
      <c r="BX57" s="36">
        <v>229742.43236691406</v>
      </c>
      <c r="BY57" s="39">
        <v>1.0927835021923651</v>
      </c>
      <c r="BZ57" s="36">
        <v>486689.50688112678</v>
      </c>
      <c r="CA57" s="40">
        <v>0.93924497295511866</v>
      </c>
      <c r="CB57" s="116">
        <f t="shared" si="39"/>
        <v>389054.46924562228</v>
      </c>
      <c r="CC57" s="117">
        <f t="shared" si="40"/>
        <v>339097.00635133858</v>
      </c>
      <c r="CD57" s="118">
        <f t="shared" si="41"/>
        <v>728151.47559696087</v>
      </c>
      <c r="CE57" s="32"/>
      <c r="CF57" s="35">
        <v>498584.67000000057</v>
      </c>
      <c r="CG57" s="39">
        <v>3.9273788312025943</v>
      </c>
      <c r="CH57" s="36">
        <v>206488.61999999973</v>
      </c>
      <c r="CI57" s="39">
        <v>7.918115653040867</v>
      </c>
      <c r="CJ57" s="36">
        <v>705073.29000000027</v>
      </c>
      <c r="CK57" s="40">
        <v>4.607448849564463</v>
      </c>
      <c r="CL57" s="38">
        <v>514761.20000000135</v>
      </c>
      <c r="CM57" s="39">
        <v>0.82570132959483589</v>
      </c>
      <c r="CN57" s="36">
        <v>448352.48000000033</v>
      </c>
      <c r="CO57" s="39">
        <v>1.3800811391493328</v>
      </c>
      <c r="CP57" s="36">
        <v>963113.68000000168</v>
      </c>
      <c r="CQ57" s="40">
        <v>1.0156245142608293</v>
      </c>
      <c r="CR57" s="116">
        <f t="shared" si="42"/>
        <v>1013345.870000002</v>
      </c>
      <c r="CS57" s="117">
        <f t="shared" si="43"/>
        <v>654841.10000000009</v>
      </c>
      <c r="CT57" s="118">
        <f t="shared" si="44"/>
        <v>1668186.9700000021</v>
      </c>
      <c r="CU57" s="32"/>
      <c r="CV57" s="38">
        <f t="shared" si="45"/>
        <v>2128046.6566037666</v>
      </c>
      <c r="CW57" s="39">
        <f t="shared" si="46"/>
        <v>3.0556987339572395</v>
      </c>
      <c r="CX57" s="39">
        <f t="shared" si="47"/>
        <v>1105530.5706066953</v>
      </c>
      <c r="CY57" s="39">
        <f t="shared" si="48"/>
        <v>5.6244668000629598</v>
      </c>
      <c r="CZ57" s="36">
        <f t="shared" si="49"/>
        <v>3233577.2272104621</v>
      </c>
      <c r="DA57" s="40">
        <f t="shared" si="50"/>
        <v>3.6211228283417816</v>
      </c>
      <c r="DB57" s="38">
        <f t="shared" si="51"/>
        <v>2275460.0504987976</v>
      </c>
      <c r="DC57" s="39">
        <f t="shared" si="52"/>
        <v>0.74089309042427554</v>
      </c>
      <c r="DD57" s="36">
        <f t="shared" si="53"/>
        <v>2241781.5934258583</v>
      </c>
      <c r="DE57" s="39">
        <f t="shared" si="54"/>
        <v>1.2749212343383149</v>
      </c>
      <c r="DF57" s="36">
        <f t="shared" si="55"/>
        <v>4517241.6439246554</v>
      </c>
      <c r="DG57" s="40">
        <f t="shared" si="56"/>
        <v>0.93532260804446132</v>
      </c>
      <c r="DH57" s="152"/>
      <c r="DI57" s="161" t="s">
        <v>57</v>
      </c>
      <c r="DJ57" s="38">
        <f t="shared" si="57"/>
        <v>3233577.2272104621</v>
      </c>
      <c r="DK57" s="36">
        <f t="shared" si="58"/>
        <v>4517241.6439246554</v>
      </c>
      <c r="DL57" s="37">
        <f t="shared" si="59"/>
        <v>7750818.8711351175</v>
      </c>
      <c r="DM57"/>
    </row>
    <row r="58" spans="1:119" s="19" customFormat="1" ht="15.75">
      <c r="A58" s="26">
        <v>46</v>
      </c>
      <c r="B58" s="26" t="s">
        <v>58</v>
      </c>
      <c r="C58" s="34"/>
      <c r="D58" s="35">
        <v>2064990.5157722163</v>
      </c>
      <c r="E58" s="39">
        <v>18.751332719838512</v>
      </c>
      <c r="F58" s="36">
        <v>626635.83422759583</v>
      </c>
      <c r="G58" s="39">
        <v>21.021699293085842</v>
      </c>
      <c r="H58" s="36">
        <v>2691626.349999812</v>
      </c>
      <c r="I58" s="40">
        <v>19.234970414622694</v>
      </c>
      <c r="J58" s="38">
        <v>556450.26674914523</v>
      </c>
      <c r="K58" s="39">
        <v>1.5792140026198997</v>
      </c>
      <c r="L58" s="36">
        <v>456838.9432508169</v>
      </c>
      <c r="M58" s="39">
        <v>1.4738927171477603</v>
      </c>
      <c r="N58" s="36">
        <v>1013289.2099999621</v>
      </c>
      <c r="O58" s="40">
        <v>1.5299249901481053</v>
      </c>
      <c r="P58" s="116">
        <f t="shared" si="27"/>
        <v>2621440.7825213615</v>
      </c>
      <c r="Q58" s="117">
        <f t="shared" si="28"/>
        <v>1083474.7774784127</v>
      </c>
      <c r="R58" s="118">
        <f t="shared" si="29"/>
        <v>3704915.5599997742</v>
      </c>
      <c r="S58" s="32"/>
      <c r="T58" s="35">
        <v>7245143.4452381823</v>
      </c>
      <c r="U58" s="39">
        <v>38.015286854884607</v>
      </c>
      <c r="V58" s="36">
        <v>2023016.6909891944</v>
      </c>
      <c r="W58" s="39">
        <v>35.687489036096359</v>
      </c>
      <c r="X58" s="36">
        <v>9268160.1362273768</v>
      </c>
      <c r="Y58" s="40">
        <v>37.481640202802488</v>
      </c>
      <c r="Z58" s="38">
        <v>2205512.3449385301</v>
      </c>
      <c r="AA58" s="39">
        <v>2.1725653907872418</v>
      </c>
      <c r="AB58" s="36">
        <v>2516680.324480895</v>
      </c>
      <c r="AC58" s="39">
        <v>5.6675351636315003</v>
      </c>
      <c r="AD58" s="36">
        <v>4722192.6694194246</v>
      </c>
      <c r="AE58" s="40">
        <v>3.236114073108677</v>
      </c>
      <c r="AF58" s="116">
        <f t="shared" si="30"/>
        <v>9450655.790176712</v>
      </c>
      <c r="AG58" s="117">
        <f t="shared" si="31"/>
        <v>4539697.0154700894</v>
      </c>
      <c r="AH58" s="118">
        <f t="shared" si="32"/>
        <v>13990352.805646801</v>
      </c>
      <c r="AI58" s="32"/>
      <c r="AJ58" s="35">
        <v>1861506.0027999952</v>
      </c>
      <c r="AK58" s="39">
        <v>29.642287342155054</v>
      </c>
      <c r="AL58" s="36">
        <v>725094.4626000009</v>
      </c>
      <c r="AM58" s="39">
        <v>27.404040250345844</v>
      </c>
      <c r="AN58" s="36">
        <v>2586600.4653999964</v>
      </c>
      <c r="AO58" s="40">
        <v>28.978790404040364</v>
      </c>
      <c r="AP58" s="38">
        <v>182012.97555741109</v>
      </c>
      <c r="AQ58" s="39">
        <v>1.1351447927224385</v>
      </c>
      <c r="AR58" s="36">
        <v>490475.81776394206</v>
      </c>
      <c r="AS58" s="39">
        <v>3.1665930734636878</v>
      </c>
      <c r="AT58" s="36">
        <v>672488.79332135315</v>
      </c>
      <c r="AU58" s="40">
        <v>2.133299644046609</v>
      </c>
      <c r="AV58" s="116">
        <f t="shared" si="33"/>
        <v>2043518.9783574063</v>
      </c>
      <c r="AW58" s="117">
        <f t="shared" si="34"/>
        <v>1215570.280363943</v>
      </c>
      <c r="AX58" s="118">
        <f t="shared" si="35"/>
        <v>3259089.2587213493</v>
      </c>
      <c r="AY58" s="32"/>
      <c r="AZ58" s="35">
        <v>6700054.3453396745</v>
      </c>
      <c r="BA58" s="39">
        <v>60.608745186073442</v>
      </c>
      <c r="BB58" s="36">
        <v>1275525.3377803233</v>
      </c>
      <c r="BC58" s="39">
        <v>35.81326757020225</v>
      </c>
      <c r="BD58" s="36">
        <v>7975579.6831199974</v>
      </c>
      <c r="BE58" s="40">
        <v>54.566711478496444</v>
      </c>
      <c r="BF58" s="38">
        <v>994939.55853827449</v>
      </c>
      <c r="BG58" s="39">
        <v>1.6256810441236222</v>
      </c>
      <c r="BH58" s="36">
        <v>1590912.1558117252</v>
      </c>
      <c r="BI58" s="39">
        <v>5.0607648373904137</v>
      </c>
      <c r="BJ58" s="36">
        <v>2585851.7143499996</v>
      </c>
      <c r="BK58" s="40">
        <v>2.791363025758439</v>
      </c>
      <c r="BL58" s="116">
        <f t="shared" si="36"/>
        <v>7694993.9038779493</v>
      </c>
      <c r="BM58" s="117">
        <f t="shared" si="37"/>
        <v>2866437.4935920485</v>
      </c>
      <c r="BN58" s="118">
        <f t="shared" si="38"/>
        <v>10561431.397469997</v>
      </c>
      <c r="BO58" s="32"/>
      <c r="BP58" s="35">
        <v>3362558.9126911652</v>
      </c>
      <c r="BQ58" s="39">
        <v>35.242146381427744</v>
      </c>
      <c r="BR58" s="36">
        <v>751350.99739085999</v>
      </c>
      <c r="BS58" s="39">
        <v>34.295736598085632</v>
      </c>
      <c r="BT58" s="36">
        <v>4113909.9100820255</v>
      </c>
      <c r="BU58" s="40">
        <v>35.065418041800065</v>
      </c>
      <c r="BV58" s="38">
        <v>965135.29327819624</v>
      </c>
      <c r="BW58" s="39">
        <v>3.13421758903079</v>
      </c>
      <c r="BX58" s="36">
        <v>667128.14389361977</v>
      </c>
      <c r="BY58" s="39">
        <v>3.1732345739722017</v>
      </c>
      <c r="BZ58" s="36">
        <v>1632263.4371718159</v>
      </c>
      <c r="CA58" s="40">
        <v>3.150047835891657</v>
      </c>
      <c r="CB58" s="116">
        <f t="shared" si="39"/>
        <v>4327694.2059693616</v>
      </c>
      <c r="CC58" s="117">
        <f t="shared" si="40"/>
        <v>1418479.1412844798</v>
      </c>
      <c r="CD58" s="118">
        <f t="shared" si="41"/>
        <v>5746173.3472538413</v>
      </c>
      <c r="CE58" s="32"/>
      <c r="CF58" s="35">
        <v>5535214.5642541628</v>
      </c>
      <c r="CG58" s="39">
        <v>43.601189153722011</v>
      </c>
      <c r="CH58" s="36">
        <v>1152087.3457458375</v>
      </c>
      <c r="CI58" s="39">
        <v>44.178516210822821</v>
      </c>
      <c r="CJ58" s="36">
        <v>6687301.9100000001</v>
      </c>
      <c r="CK58" s="40">
        <v>43.699572695371465</v>
      </c>
      <c r="CL58" s="38">
        <v>1799621.2251043147</v>
      </c>
      <c r="CM58" s="39">
        <v>2.8866776251506838</v>
      </c>
      <c r="CN58" s="36">
        <v>868990.93489568483</v>
      </c>
      <c r="CO58" s="39">
        <v>2.6748552820345268</v>
      </c>
      <c r="CP58" s="36">
        <v>2668612.1599999997</v>
      </c>
      <c r="CQ58" s="40">
        <v>2.8141100942004451</v>
      </c>
      <c r="CR58" s="116">
        <f t="shared" si="42"/>
        <v>7334835.789358478</v>
      </c>
      <c r="CS58" s="117">
        <f t="shared" si="43"/>
        <v>2021078.2806415223</v>
      </c>
      <c r="CT58" s="118">
        <f t="shared" si="44"/>
        <v>9355914.0700000003</v>
      </c>
      <c r="CU58" s="32"/>
      <c r="CV58" s="38">
        <f t="shared" si="45"/>
        <v>26769467.786095396</v>
      </c>
      <c r="CW58" s="39">
        <f t="shared" si="46"/>
        <v>38.438738440644777</v>
      </c>
      <c r="CX58" s="39">
        <f t="shared" si="47"/>
        <v>6553710.6687338119</v>
      </c>
      <c r="CY58" s="39">
        <f t="shared" si="48"/>
        <v>33.342477407280583</v>
      </c>
      <c r="CZ58" s="36">
        <f t="shared" si="49"/>
        <v>33323178.454829209</v>
      </c>
      <c r="DA58" s="40">
        <f t="shared" si="50"/>
        <v>37.316975515623042</v>
      </c>
      <c r="DB58" s="38">
        <f t="shared" si="51"/>
        <v>6703671.6641658712</v>
      </c>
      <c r="DC58" s="39">
        <f t="shared" si="52"/>
        <v>2.1827252099480985</v>
      </c>
      <c r="DD58" s="36">
        <f t="shared" si="53"/>
        <v>6591026.3200966837</v>
      </c>
      <c r="DE58" s="39">
        <f t="shared" si="54"/>
        <v>3.7483755938653163</v>
      </c>
      <c r="DF58" s="36">
        <f t="shared" si="55"/>
        <v>13294697.984262556</v>
      </c>
      <c r="DG58" s="40">
        <f t="shared" si="56"/>
        <v>2.7527488170857088</v>
      </c>
      <c r="DH58" s="152"/>
      <c r="DI58" s="161" t="s">
        <v>58</v>
      </c>
      <c r="DJ58" s="38">
        <f t="shared" si="57"/>
        <v>33323178.454829209</v>
      </c>
      <c r="DK58" s="36">
        <f t="shared" si="58"/>
        <v>13294697.984262556</v>
      </c>
      <c r="DL58" s="37">
        <f t="shared" si="59"/>
        <v>46617876.439091764</v>
      </c>
      <c r="DM58"/>
    </row>
    <row r="59" spans="1:119" s="19" customFormat="1" ht="15.75">
      <c r="A59" s="26">
        <v>47</v>
      </c>
      <c r="B59" s="26" t="s">
        <v>6</v>
      </c>
      <c r="C59" s="34"/>
      <c r="D59" s="35">
        <v>2706492.0412277877</v>
      </c>
      <c r="E59" s="39">
        <v>24.57654520978695</v>
      </c>
      <c r="F59" s="36">
        <v>2719821.6457723975</v>
      </c>
      <c r="G59" s="39">
        <v>91.241626548102843</v>
      </c>
      <c r="H59" s="36">
        <v>5426313.6870001853</v>
      </c>
      <c r="I59" s="40">
        <v>38.777664377493572</v>
      </c>
      <c r="J59" s="38">
        <v>10557009.403250843</v>
      </c>
      <c r="K59" s="39">
        <v>29.960947224991681</v>
      </c>
      <c r="L59" s="36">
        <v>-979133.54655078053</v>
      </c>
      <c r="M59" s="39">
        <v>-3.1589640609599505</v>
      </c>
      <c r="N59" s="36">
        <v>9577875.8567000628</v>
      </c>
      <c r="O59" s="40">
        <v>14.461252997751913</v>
      </c>
      <c r="P59" s="116">
        <f t="shared" si="27"/>
        <v>13263501.444478631</v>
      </c>
      <c r="Q59" s="117">
        <f t="shared" si="28"/>
        <v>1740688.099221617</v>
      </c>
      <c r="R59" s="118">
        <f t="shared" si="29"/>
        <v>15004189.543700248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6830.4700000000103</v>
      </c>
      <c r="AA59" s="39">
        <v>6.7284333088709816E-3</v>
      </c>
      <c r="AB59" s="36">
        <v>0</v>
      </c>
      <c r="AC59" s="39">
        <v>0</v>
      </c>
      <c r="AD59" s="36">
        <v>6830.4700000000103</v>
      </c>
      <c r="AE59" s="40">
        <v>4.6809144904424839E-3</v>
      </c>
      <c r="AF59" s="116">
        <f t="shared" si="30"/>
        <v>6830.4700000000103</v>
      </c>
      <c r="AG59" s="117">
        <f t="shared" si="31"/>
        <v>0</v>
      </c>
      <c r="AH59" s="118">
        <f t="shared" si="32"/>
        <v>6830.4700000000103</v>
      </c>
      <c r="AI59" s="32"/>
      <c r="AJ59" s="35">
        <v>5273068.9598000012</v>
      </c>
      <c r="AK59" s="39">
        <v>83.967403299415622</v>
      </c>
      <c r="AL59" s="36">
        <v>5942026.3864999972</v>
      </c>
      <c r="AM59" s="39">
        <v>224.57147125407215</v>
      </c>
      <c r="AN59" s="36">
        <v>11215095.346299998</v>
      </c>
      <c r="AO59" s="40">
        <v>125.64750596358436</v>
      </c>
      <c r="AP59" s="38">
        <v>5783491.9219999965</v>
      </c>
      <c r="AQ59" s="39">
        <v>36.069410540128224</v>
      </c>
      <c r="AR59" s="36">
        <v>9274850.2082000002</v>
      </c>
      <c r="AS59" s="39">
        <v>59.879968314430755</v>
      </c>
      <c r="AT59" s="36">
        <v>15058342.130199997</v>
      </c>
      <c r="AU59" s="40">
        <v>47.768760201386826</v>
      </c>
      <c r="AV59" s="116">
        <f t="shared" si="33"/>
        <v>11056560.881799998</v>
      </c>
      <c r="AW59" s="117">
        <f t="shared" si="34"/>
        <v>15216876.594699997</v>
      </c>
      <c r="AX59" s="118">
        <f t="shared" si="35"/>
        <v>26273437.476499997</v>
      </c>
      <c r="AY59" s="32"/>
      <c r="AZ59" s="35">
        <v>608035.81002904417</v>
      </c>
      <c r="BA59" s="39">
        <v>5.5002967997851044</v>
      </c>
      <c r="BB59" s="36">
        <v>151392.79997095605</v>
      </c>
      <c r="BC59" s="39">
        <v>4.2506963154468789</v>
      </c>
      <c r="BD59" s="36">
        <v>759428.61000000022</v>
      </c>
      <c r="BE59" s="40">
        <v>5.1958006184918117</v>
      </c>
      <c r="BF59" s="38">
        <v>634818.64530488336</v>
      </c>
      <c r="BG59" s="39">
        <v>1.0372616399377848</v>
      </c>
      <c r="BH59" s="36">
        <v>567738.93469511613</v>
      </c>
      <c r="BI59" s="39">
        <v>1.8060036985867125</v>
      </c>
      <c r="BJ59" s="36">
        <v>1202557.5799999996</v>
      </c>
      <c r="BK59" s="40">
        <v>1.29813119079078</v>
      </c>
      <c r="BL59" s="116">
        <f t="shared" si="36"/>
        <v>1242854.4553339276</v>
      </c>
      <c r="BM59" s="117">
        <f t="shared" si="37"/>
        <v>719131.73466607218</v>
      </c>
      <c r="BN59" s="118">
        <f t="shared" si="38"/>
        <v>1961986.19</v>
      </c>
      <c r="BO59" s="32"/>
      <c r="BP59" s="35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0</v>
      </c>
      <c r="BW59" s="39">
        <v>0</v>
      </c>
      <c r="BX59" s="36">
        <v>0</v>
      </c>
      <c r="BY59" s="39">
        <v>0</v>
      </c>
      <c r="BZ59" s="36">
        <v>0</v>
      </c>
      <c r="CA59" s="40">
        <v>0</v>
      </c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>
        <v>0</v>
      </c>
      <c r="CG59" s="39">
        <v>0</v>
      </c>
      <c r="CH59" s="36">
        <v>0</v>
      </c>
      <c r="CI59" s="39">
        <v>0</v>
      </c>
      <c r="CJ59" s="36">
        <v>0</v>
      </c>
      <c r="CK59" s="40">
        <v>0</v>
      </c>
      <c r="CL59" s="38">
        <v>0</v>
      </c>
      <c r="CM59" s="39">
        <v>0</v>
      </c>
      <c r="CN59" s="36">
        <v>0</v>
      </c>
      <c r="CO59" s="39">
        <v>0</v>
      </c>
      <c r="CP59" s="36">
        <v>0</v>
      </c>
      <c r="CQ59" s="40">
        <v>0</v>
      </c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8587596.8110568337</v>
      </c>
      <c r="CW59" s="39">
        <f t="shared" si="46"/>
        <v>12.331077714790712</v>
      </c>
      <c r="CX59" s="39">
        <f t="shared" si="47"/>
        <v>8813240.8322433513</v>
      </c>
      <c r="CY59" s="39">
        <f t="shared" si="48"/>
        <v>44.838000666692537</v>
      </c>
      <c r="CZ59" s="36">
        <f t="shared" si="49"/>
        <v>17400837.643300183</v>
      </c>
      <c r="DA59" s="40">
        <f t="shared" si="50"/>
        <v>19.486335409648209</v>
      </c>
      <c r="DB59" s="38">
        <f t="shared" si="51"/>
        <v>16982150.440555725</v>
      </c>
      <c r="DC59" s="39">
        <f t="shared" si="52"/>
        <v>5.5294127968518918</v>
      </c>
      <c r="DD59" s="36">
        <f t="shared" si="53"/>
        <v>8863455.596344335</v>
      </c>
      <c r="DE59" s="39">
        <f t="shared" si="54"/>
        <v>5.0407264394232767</v>
      </c>
      <c r="DF59" s="36">
        <f t="shared" si="55"/>
        <v>25845606.036900058</v>
      </c>
      <c r="DG59" s="40">
        <f t="shared" si="56"/>
        <v>5.3514913636367432</v>
      </c>
      <c r="DH59" s="152"/>
      <c r="DI59" s="161" t="s">
        <v>6</v>
      </c>
      <c r="DJ59" s="38">
        <f t="shared" si="57"/>
        <v>17400837.643300183</v>
      </c>
      <c r="DK59" s="36">
        <f t="shared" si="58"/>
        <v>25845606.036900058</v>
      </c>
      <c r="DL59" s="37">
        <f t="shared" si="59"/>
        <v>43246443.680200242</v>
      </c>
      <c r="DM59"/>
    </row>
    <row r="60" spans="1:119" s="19" customFormat="1" ht="15.75">
      <c r="A60" s="26">
        <v>48</v>
      </c>
      <c r="B60" s="26" t="s">
        <v>7</v>
      </c>
      <c r="C60" s="34"/>
      <c r="D60" s="35">
        <v>4330572</v>
      </c>
      <c r="E60" s="39">
        <v>39.324149829738936</v>
      </c>
      <c r="F60" s="36">
        <v>148991</v>
      </c>
      <c r="G60" s="39">
        <v>4.9981884665704985</v>
      </c>
      <c r="H60" s="36">
        <v>4479563</v>
      </c>
      <c r="I60" s="40">
        <v>32.011969928680664</v>
      </c>
      <c r="J60" s="38">
        <v>229231</v>
      </c>
      <c r="K60" s="39">
        <v>0.65056093359329548</v>
      </c>
      <c r="L60" s="36">
        <v>5032152</v>
      </c>
      <c r="M60" s="39">
        <v>16.235157474980159</v>
      </c>
      <c r="N60" s="36">
        <v>5261383</v>
      </c>
      <c r="O60" s="40">
        <v>7.943952481681622</v>
      </c>
      <c r="P60" s="116">
        <f t="shared" si="27"/>
        <v>4559803</v>
      </c>
      <c r="Q60" s="117">
        <f t="shared" si="28"/>
        <v>5181143</v>
      </c>
      <c r="R60" s="118">
        <f t="shared" si="29"/>
        <v>9740946</v>
      </c>
      <c r="S60" s="32"/>
      <c r="T60" s="35">
        <v>12883.550000000017</v>
      </c>
      <c r="U60" s="39">
        <v>6.7600020988010684E-2</v>
      </c>
      <c r="V60" s="36">
        <v>2227.5200000000041</v>
      </c>
      <c r="W60" s="39">
        <v>3.929507647255992E-2</v>
      </c>
      <c r="X60" s="36">
        <v>15111.070000000022</v>
      </c>
      <c r="Y60" s="40">
        <v>6.1111124591543005E-2</v>
      </c>
      <c r="Z60" s="38">
        <v>2190185.4000000018</v>
      </c>
      <c r="AA60" s="39">
        <v>2.1574674067762403</v>
      </c>
      <c r="AB60" s="36">
        <v>12402.98000000004</v>
      </c>
      <c r="AC60" s="39">
        <v>2.7931368398295783E-2</v>
      </c>
      <c r="AD60" s="36">
        <v>2202588.3800000018</v>
      </c>
      <c r="AE60" s="40">
        <v>1.5094316883643775</v>
      </c>
      <c r="AF60" s="116">
        <f t="shared" si="30"/>
        <v>2203068.9500000016</v>
      </c>
      <c r="AG60" s="117">
        <f t="shared" si="31"/>
        <v>14630.500000000044</v>
      </c>
      <c r="AH60" s="118">
        <f t="shared" si="32"/>
        <v>2217699.4500000016</v>
      </c>
      <c r="AI60" s="32"/>
      <c r="AJ60" s="35">
        <v>-30782.909999999989</v>
      </c>
      <c r="AK60" s="39">
        <v>-0.49018153155305005</v>
      </c>
      <c r="AL60" s="36">
        <v>147882.46000000002</v>
      </c>
      <c r="AM60" s="39">
        <v>5.5890330090629421</v>
      </c>
      <c r="AN60" s="36">
        <v>117099.55000000003</v>
      </c>
      <c r="AO60" s="40">
        <v>1.3119163014349353</v>
      </c>
      <c r="AP60" s="38">
        <v>87909.099999999991</v>
      </c>
      <c r="AQ60" s="39">
        <v>0.5482551823149564</v>
      </c>
      <c r="AR60" s="36">
        <v>59806.569999999978</v>
      </c>
      <c r="AS60" s="39">
        <v>0.38612111637432056</v>
      </c>
      <c r="AT60" s="36">
        <v>147715.66999999998</v>
      </c>
      <c r="AU60" s="40">
        <v>0.46859039044316581</v>
      </c>
      <c r="AV60" s="116">
        <f t="shared" si="33"/>
        <v>57126.19</v>
      </c>
      <c r="AW60" s="117">
        <f t="shared" si="34"/>
        <v>207689.03</v>
      </c>
      <c r="AX60" s="118">
        <f t="shared" si="35"/>
        <v>264815.21999999997</v>
      </c>
      <c r="AY60" s="32"/>
      <c r="AZ60" s="35">
        <v>88049.301360143581</v>
      </c>
      <c r="BA60" s="39">
        <v>0.79649468420515968</v>
      </c>
      <c r="BB60" s="36">
        <v>-48327.551360143232</v>
      </c>
      <c r="BC60" s="39">
        <v>-1.3569056424119281</v>
      </c>
      <c r="BD60" s="36">
        <v>39721.750000000349</v>
      </c>
      <c r="BE60" s="40">
        <v>0.27176523309752432</v>
      </c>
      <c r="BF60" s="38">
        <v>-792521.03388136346</v>
      </c>
      <c r="BG60" s="39">
        <v>-1.2949393868136407</v>
      </c>
      <c r="BH60" s="36">
        <v>1211757.413881362</v>
      </c>
      <c r="BI60" s="39">
        <v>3.8546561412682259</v>
      </c>
      <c r="BJ60" s="36">
        <v>419236.37999999849</v>
      </c>
      <c r="BK60" s="40">
        <v>0.45255531231378887</v>
      </c>
      <c r="BL60" s="116">
        <f t="shared" si="36"/>
        <v>-704471.73252121988</v>
      </c>
      <c r="BM60" s="117">
        <f t="shared" si="37"/>
        <v>1163429.8625212186</v>
      </c>
      <c r="BN60" s="118">
        <f t="shared" si="38"/>
        <v>458958.12999999872</v>
      </c>
      <c r="BO60" s="32"/>
      <c r="BP60" s="35">
        <v>883110.17999999737</v>
      </c>
      <c r="BQ60" s="39">
        <v>9.2556588724806623</v>
      </c>
      <c r="BR60" s="36">
        <v>82482.749999999767</v>
      </c>
      <c r="BS60" s="39">
        <v>3.7649602884790836</v>
      </c>
      <c r="BT60" s="36">
        <v>965592.92999999714</v>
      </c>
      <c r="BU60" s="40">
        <v>8.2303503209143898</v>
      </c>
      <c r="BV60" s="38">
        <v>1317369.2199999997</v>
      </c>
      <c r="BW60" s="39">
        <v>4.278075632844593</v>
      </c>
      <c r="BX60" s="36">
        <v>907310.51999999955</v>
      </c>
      <c r="BY60" s="39">
        <v>4.3156762876005992</v>
      </c>
      <c r="BZ60" s="36">
        <v>2224679.7399999993</v>
      </c>
      <c r="CA60" s="40">
        <v>4.2933312362135263</v>
      </c>
      <c r="CB60" s="116">
        <f t="shared" si="39"/>
        <v>2200479.3999999971</v>
      </c>
      <c r="CC60" s="117">
        <f t="shared" si="40"/>
        <v>989793.26999999932</v>
      </c>
      <c r="CD60" s="118">
        <f t="shared" si="41"/>
        <v>3190272.6699999962</v>
      </c>
      <c r="CE60" s="32"/>
      <c r="CF60" s="35">
        <v>203946</v>
      </c>
      <c r="CG60" s="39">
        <v>1.6064938440815748</v>
      </c>
      <c r="CH60" s="36">
        <v>43731</v>
      </c>
      <c r="CI60" s="39">
        <v>1.6769307462228698</v>
      </c>
      <c r="CJ60" s="36">
        <v>247677</v>
      </c>
      <c r="CK60" s="40">
        <v>1.6184971475994747</v>
      </c>
      <c r="CL60" s="38">
        <v>1142477</v>
      </c>
      <c r="CM60" s="39">
        <v>1.8325871839826249</v>
      </c>
      <c r="CN60" s="36">
        <v>801861</v>
      </c>
      <c r="CO60" s="39">
        <v>2.4682215258838811</v>
      </c>
      <c r="CP60" s="36">
        <v>1944338</v>
      </c>
      <c r="CQ60" s="40">
        <v>2.0503470958992804</v>
      </c>
      <c r="CR60" s="116">
        <f t="shared" si="42"/>
        <v>1346423</v>
      </c>
      <c r="CS60" s="117">
        <f t="shared" si="43"/>
        <v>845592</v>
      </c>
      <c r="CT60" s="118">
        <f t="shared" si="44"/>
        <v>2192015</v>
      </c>
      <c r="CU60" s="32"/>
      <c r="CV60" s="38">
        <f t="shared" si="45"/>
        <v>5487778.1213601399</v>
      </c>
      <c r="CW60" s="39">
        <f t="shared" si="46"/>
        <v>7.8799948326512341</v>
      </c>
      <c r="CX60" s="39">
        <f t="shared" si="47"/>
        <v>376987.17863985657</v>
      </c>
      <c r="CY60" s="39">
        <f t="shared" si="48"/>
        <v>1.9179495589576205</v>
      </c>
      <c r="CZ60" s="36">
        <f t="shared" si="49"/>
        <v>5864765.2999999961</v>
      </c>
      <c r="DA60" s="40">
        <f t="shared" si="50"/>
        <v>6.5676599068015635</v>
      </c>
      <c r="DB60" s="38">
        <f t="shared" si="51"/>
        <v>4174650.6861186381</v>
      </c>
      <c r="DC60" s="39">
        <f t="shared" si="52"/>
        <v>1.3592723140106364</v>
      </c>
      <c r="DD60" s="36">
        <f t="shared" si="53"/>
        <v>8025290.4838813618</v>
      </c>
      <c r="DE60" s="39">
        <f t="shared" si="54"/>
        <v>4.5640544465340867</v>
      </c>
      <c r="DF60" s="36">
        <f t="shared" si="55"/>
        <v>12199941.17</v>
      </c>
      <c r="DG60" s="40">
        <f t="shared" si="56"/>
        <v>2.5260726993562894</v>
      </c>
      <c r="DH60" s="152"/>
      <c r="DI60" s="161" t="s">
        <v>7</v>
      </c>
      <c r="DJ60" s="38">
        <f t="shared" si="57"/>
        <v>5864765.2999999961</v>
      </c>
      <c r="DK60" s="36">
        <f t="shared" si="58"/>
        <v>12199941.17</v>
      </c>
      <c r="DL60" s="37">
        <f t="shared" si="59"/>
        <v>18064706.469999995</v>
      </c>
      <c r="DM60"/>
    </row>
    <row r="61" spans="1:119" s="19" customFormat="1" ht="15.75">
      <c r="A61" s="26">
        <v>49</v>
      </c>
      <c r="B61" s="26" t="s">
        <v>172</v>
      </c>
      <c r="C61" s="41"/>
      <c r="D61" s="42">
        <v>225607655</v>
      </c>
      <c r="E61" s="46">
        <v>2048.6506696935303</v>
      </c>
      <c r="F61" s="43">
        <v>63883133</v>
      </c>
      <c r="G61" s="46">
        <v>2143.0820557549732</v>
      </c>
      <c r="H61" s="43">
        <v>289490787.99999988</v>
      </c>
      <c r="I61" s="47">
        <v>2068.7666185487437</v>
      </c>
      <c r="J61" s="45">
        <v>135898800</v>
      </c>
      <c r="K61" s="46">
        <v>385.68278375179858</v>
      </c>
      <c r="L61" s="43">
        <v>184272171</v>
      </c>
      <c r="M61" s="46">
        <v>594.5145763564916</v>
      </c>
      <c r="N61" s="43">
        <v>320170971</v>
      </c>
      <c r="O61" s="47">
        <v>483.413387627904</v>
      </c>
      <c r="P61" s="122">
        <f t="shared" si="27"/>
        <v>361506455</v>
      </c>
      <c r="Q61" s="123">
        <f t="shared" si="28"/>
        <v>248155304</v>
      </c>
      <c r="R61" s="124">
        <f t="shared" si="29"/>
        <v>609661759</v>
      </c>
      <c r="S61" s="32"/>
      <c r="T61" s="42">
        <v>417677533.07000005</v>
      </c>
      <c r="U61" s="46">
        <v>2191.5551227536271</v>
      </c>
      <c r="V61" s="43">
        <v>105855285.82999998</v>
      </c>
      <c r="W61" s="46">
        <v>1867.3644015382713</v>
      </c>
      <c r="X61" s="36">
        <v>523532818.90000004</v>
      </c>
      <c r="Y61" s="47">
        <v>2117.23453888835</v>
      </c>
      <c r="Z61" s="45">
        <v>276682089.1499998</v>
      </c>
      <c r="AA61" s="46">
        <v>272.5488853043592</v>
      </c>
      <c r="AB61" s="43">
        <v>167933404.24000007</v>
      </c>
      <c r="AC61" s="46">
        <v>378.18409609685369</v>
      </c>
      <c r="AD61" s="43">
        <v>444615493.38999987</v>
      </c>
      <c r="AE61" s="47">
        <v>304.69456797035662</v>
      </c>
      <c r="AF61" s="122">
        <f t="shared" si="30"/>
        <v>694359622.21999979</v>
      </c>
      <c r="AG61" s="123">
        <f t="shared" si="31"/>
        <v>273788690.07000005</v>
      </c>
      <c r="AH61" s="124">
        <f t="shared" si="32"/>
        <v>968148312.28999984</v>
      </c>
      <c r="AI61" s="32"/>
      <c r="AJ61" s="42">
        <v>106441690.73212451</v>
      </c>
      <c r="AK61" s="46">
        <v>1694.9583708677608</v>
      </c>
      <c r="AL61" s="43">
        <v>45122769.789851166</v>
      </c>
      <c r="AM61" s="46">
        <v>1705.3587681448244</v>
      </c>
      <c r="AN61" s="43">
        <v>151122678.35523194</v>
      </c>
      <c r="AO61" s="47">
        <v>1693.0919482674119</v>
      </c>
      <c r="AP61" s="45">
        <v>48196446.462221563</v>
      </c>
      <c r="AQ61" s="46">
        <v>300.58266484446227</v>
      </c>
      <c r="AR61" s="43">
        <v>59239751.402599953</v>
      </c>
      <c r="AS61" s="46">
        <v>382.46164167764721</v>
      </c>
      <c r="AT61" s="43">
        <v>107229196.25115626</v>
      </c>
      <c r="AU61" s="47">
        <v>340.15735052507404</v>
      </c>
      <c r="AV61" s="122">
        <f t="shared" si="33"/>
        <v>154638137.19434607</v>
      </c>
      <c r="AW61" s="123">
        <f t="shared" si="34"/>
        <v>104362521.19245112</v>
      </c>
      <c r="AX61" s="124">
        <f t="shared" si="35"/>
        <v>259000658.38679719</v>
      </c>
      <c r="AY61" s="32"/>
      <c r="AZ61" s="42">
        <v>234382453.29433814</v>
      </c>
      <c r="BA61" s="46">
        <v>2120.225546779966</v>
      </c>
      <c r="BB61" s="43">
        <v>56186993.410720602</v>
      </c>
      <c r="BC61" s="46">
        <v>1577.5773082524877</v>
      </c>
      <c r="BD61" s="36">
        <v>290569446.70505881</v>
      </c>
      <c r="BE61" s="47">
        <v>1987.9958313724417</v>
      </c>
      <c r="BF61" s="45">
        <v>166378562.53953904</v>
      </c>
      <c r="BG61" s="46">
        <v>271.85417742002477</v>
      </c>
      <c r="BH61" s="43">
        <v>148204006.32119203</v>
      </c>
      <c r="BI61" s="46">
        <v>471.44376967060913</v>
      </c>
      <c r="BJ61" s="43">
        <v>314582568.86073107</v>
      </c>
      <c r="BK61" s="47">
        <v>339.58410932572849</v>
      </c>
      <c r="BL61" s="122">
        <f t="shared" si="36"/>
        <v>400761015.83387721</v>
      </c>
      <c r="BM61" s="123">
        <f t="shared" si="37"/>
        <v>204390999.73191261</v>
      </c>
      <c r="BN61" s="124">
        <f t="shared" si="38"/>
        <v>605152015.56578982</v>
      </c>
      <c r="BO61" s="32"/>
      <c r="BP61" s="42">
        <v>166001000.33000028</v>
      </c>
      <c r="BQ61" s="46">
        <v>1739.8153326066708</v>
      </c>
      <c r="BR61" s="43">
        <v>38431542.649999999</v>
      </c>
      <c r="BS61" s="46">
        <v>1754.224148712799</v>
      </c>
      <c r="BT61" s="36">
        <v>204432542.98000026</v>
      </c>
      <c r="BU61" s="47">
        <v>1742.5059706275965</v>
      </c>
      <c r="BV61" s="45">
        <v>85889984.620000109</v>
      </c>
      <c r="BW61" s="46">
        <v>278.92244993261602</v>
      </c>
      <c r="BX61" s="43">
        <v>94536213.680000111</v>
      </c>
      <c r="BY61" s="46">
        <v>449.66710591906292</v>
      </c>
      <c r="BZ61" s="43">
        <v>180426198.30000022</v>
      </c>
      <c r="CA61" s="47">
        <v>348.19817840056703</v>
      </c>
      <c r="CB61" s="122">
        <f t="shared" si="39"/>
        <v>251890984.95000041</v>
      </c>
      <c r="CC61" s="123">
        <f t="shared" si="40"/>
        <v>132967756.3300001</v>
      </c>
      <c r="CD61" s="124">
        <f t="shared" si="41"/>
        <v>384858741.28000051</v>
      </c>
      <c r="CE61" s="32"/>
      <c r="CF61" s="42">
        <v>237013956.04556283</v>
      </c>
      <c r="CG61" s="46">
        <v>1866.9719501663069</v>
      </c>
      <c r="CH61" s="43">
        <v>56656625.504451118</v>
      </c>
      <c r="CI61" s="46">
        <v>2172.5832312466878</v>
      </c>
      <c r="CJ61" s="43">
        <v>293670581.55001402</v>
      </c>
      <c r="CK61" s="47">
        <v>1919.0518238374034</v>
      </c>
      <c r="CL61" s="45">
        <v>163995378.01775172</v>
      </c>
      <c r="CM61" s="46">
        <v>263.05634860720846</v>
      </c>
      <c r="CN61" s="43">
        <v>120758530.39474723</v>
      </c>
      <c r="CO61" s="46">
        <v>371.70881755618251</v>
      </c>
      <c r="CP61" s="43">
        <v>284753908.41249901</v>
      </c>
      <c r="CQ61" s="47">
        <v>300.27924628307272</v>
      </c>
      <c r="CR61" s="122">
        <f t="shared" si="42"/>
        <v>401009334.06331456</v>
      </c>
      <c r="CS61" s="123">
        <f t="shared" si="43"/>
        <v>177415155.89919835</v>
      </c>
      <c r="CT61" s="124">
        <f t="shared" si="44"/>
        <v>578424489.96251297</v>
      </c>
      <c r="CU61" s="32"/>
      <c r="CV61" s="45">
        <f>SUM(CV20:CV60)</f>
        <v>1387124288.4720259</v>
      </c>
      <c r="CW61" s="46">
        <f t="shared" si="46"/>
        <v>1991.7955835093901</v>
      </c>
      <c r="CX61" s="46">
        <f>SUM(CX20:CX60)</f>
        <v>366136350.18502277</v>
      </c>
      <c r="CY61" s="46">
        <f t="shared" si="48"/>
        <v>1862.7451837734056</v>
      </c>
      <c r="CZ61" s="43">
        <f t="shared" si="49"/>
        <v>1753260638.6570487</v>
      </c>
      <c r="DA61" s="47">
        <f t="shared" si="50"/>
        <v>1963.3896692645501</v>
      </c>
      <c r="DB61" s="45">
        <f>SUM(DB20:DB60)</f>
        <v>877041260.78951228</v>
      </c>
      <c r="DC61" s="46">
        <f t="shared" si="52"/>
        <v>285.56590566971505</v>
      </c>
      <c r="DD61" s="43">
        <f>SUM(DD20:DD60)</f>
        <v>774944077.03853953</v>
      </c>
      <c r="DE61" s="46">
        <f t="shared" si="54"/>
        <v>440.7176248295022</v>
      </c>
      <c r="DF61" s="43">
        <f>SUM(DF20:DF60)</f>
        <v>1651985337.8280516</v>
      </c>
      <c r="DG61" s="47">
        <f t="shared" si="56"/>
        <v>342.05370365932004</v>
      </c>
      <c r="DH61" s="153"/>
      <c r="DI61" s="161" t="s">
        <v>172</v>
      </c>
      <c r="DJ61" s="45">
        <f>SUM(DJ20:DJ60)</f>
        <v>1753260638.6570494</v>
      </c>
      <c r="DK61" s="43">
        <f>SUM(DK20:DK60)</f>
        <v>1651985337.8280516</v>
      </c>
      <c r="DL61" s="44">
        <f t="shared" si="59"/>
        <v>3405245976.4851007</v>
      </c>
      <c r="DM61"/>
      <c r="DN61" s="51"/>
      <c r="DO61" s="48"/>
    </row>
    <row r="62" spans="1:119" s="19" customFormat="1" ht="15.75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38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650347.1399999999</v>
      </c>
      <c r="U62" s="39">
        <v>3.4123731668284485</v>
      </c>
      <c r="V62" s="36">
        <v>813720.95000000007</v>
      </c>
      <c r="W62" s="39">
        <v>14.354630691340168</v>
      </c>
      <c r="X62" s="36">
        <v>1464068.0899999999</v>
      </c>
      <c r="Y62" s="40">
        <v>5.9208810136206278</v>
      </c>
      <c r="Z62" s="38">
        <v>2677743.1500000027</v>
      </c>
      <c r="AA62" s="39">
        <v>2.6377417956686871</v>
      </c>
      <c r="AB62" s="36">
        <v>951398.07999999949</v>
      </c>
      <c r="AC62" s="39">
        <v>2.1425375406483913</v>
      </c>
      <c r="AD62" s="36">
        <v>3629141.2300000023</v>
      </c>
      <c r="AE62" s="40">
        <v>2.487046977934058</v>
      </c>
      <c r="AF62" s="116">
        <f t="shared" si="30"/>
        <v>3328090.2900000028</v>
      </c>
      <c r="AG62" s="117">
        <f t="shared" si="31"/>
        <v>1765119.0299999996</v>
      </c>
      <c r="AH62" s="118">
        <f t="shared" si="32"/>
        <v>5093209.3200000022</v>
      </c>
      <c r="AI62" s="32"/>
      <c r="AJ62" s="35">
        <v>504031.25</v>
      </c>
      <c r="AK62" s="39">
        <v>8.0261031226611887</v>
      </c>
      <c r="AL62" s="36">
        <v>0</v>
      </c>
      <c r="AM62" s="39">
        <v>0</v>
      </c>
      <c r="AN62" s="36">
        <v>504031.25</v>
      </c>
      <c r="AO62" s="40">
        <v>5.6468774927625862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504031.25</v>
      </c>
      <c r="AW62" s="117">
        <f t="shared" si="34"/>
        <v>0</v>
      </c>
      <c r="AX62" s="118">
        <f t="shared" si="35"/>
        <v>504031.25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0</v>
      </c>
      <c r="BG62" s="39">
        <v>0</v>
      </c>
      <c r="BH62" s="36">
        <v>0</v>
      </c>
      <c r="BI62" s="39">
        <v>0</v>
      </c>
      <c r="BJ62" s="36">
        <v>0</v>
      </c>
      <c r="BK62" s="40">
        <v>0</v>
      </c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>
        <v>5799.05</v>
      </c>
      <c r="CG62" s="39">
        <v>4.5679435372702852E-2</v>
      </c>
      <c r="CH62" s="36">
        <v>0</v>
      </c>
      <c r="CI62" s="39">
        <v>0</v>
      </c>
      <c r="CJ62" s="36">
        <v>5799.05</v>
      </c>
      <c r="CK62" s="40">
        <v>3.7895104849407626E-2</v>
      </c>
      <c r="CL62" s="38">
        <v>186.76</v>
      </c>
      <c r="CM62" s="39">
        <v>2.9957187976702816E-4</v>
      </c>
      <c r="CN62" s="36">
        <v>-3.0000000260770321E-2</v>
      </c>
      <c r="CO62" s="39">
        <v>-9.2343493972341039E-8</v>
      </c>
      <c r="CP62" s="36">
        <v>186.72999999973922</v>
      </c>
      <c r="CQ62" s="40">
        <v>1.9691088340439674E-4</v>
      </c>
      <c r="CR62" s="116">
        <f t="shared" si="42"/>
        <v>5985.81</v>
      </c>
      <c r="CS62" s="117">
        <f t="shared" si="43"/>
        <v>-3.0000000260770321E-2</v>
      </c>
      <c r="CT62" s="118">
        <f t="shared" si="44"/>
        <v>5985.7799999997396</v>
      </c>
      <c r="CU62" s="32"/>
      <c r="CV62" s="38">
        <f>+D62+T62+AJ62+AZ62+BP62+CF62</f>
        <v>1160177.44</v>
      </c>
      <c r="CW62" s="39">
        <f t="shared" si="46"/>
        <v>1.6659187069853061</v>
      </c>
      <c r="CX62" s="39">
        <f>+F62+V62+AL62+BB62+BR62+CH62</f>
        <v>813720.95000000007</v>
      </c>
      <c r="CY62" s="39">
        <f t="shared" si="48"/>
        <v>4.1398642330433759</v>
      </c>
      <c r="CZ62" s="36">
        <f t="shared" si="49"/>
        <v>1973898.3900000001</v>
      </c>
      <c r="DA62" s="40">
        <f t="shared" si="50"/>
        <v>2.2104709486163352</v>
      </c>
      <c r="DB62" s="38">
        <f t="shared" ref="DB62" si="60">+J62+Z62+AP62+BF62+BV62+CL62</f>
        <v>2677929.9100000025</v>
      </c>
      <c r="DC62" s="39">
        <f t="shared" si="52"/>
        <v>0.87193786000531337</v>
      </c>
      <c r="DD62" s="36">
        <f>+L62+AB62+AR62+BH62+BX62+CN62</f>
        <v>951398.04999999923</v>
      </c>
      <c r="DE62" s="39">
        <f t="shared" si="54"/>
        <v>0.54106857680075815</v>
      </c>
      <c r="DF62" s="36">
        <f>+DB62+DD62</f>
        <v>3629327.9600000018</v>
      </c>
      <c r="DG62" s="40">
        <f t="shared" si="56"/>
        <v>0.75147463000155279</v>
      </c>
      <c r="DH62" s="152"/>
      <c r="DI62" s="161" t="s">
        <v>8</v>
      </c>
      <c r="DJ62" s="38">
        <f t="shared" ref="DJ62" si="61">+CZ62</f>
        <v>1973898.3900000001</v>
      </c>
      <c r="DK62" s="36">
        <f t="shared" ref="DK62" si="62">+DF62</f>
        <v>3629327.9600000018</v>
      </c>
      <c r="DL62" s="37">
        <f t="shared" si="59"/>
        <v>5603226.3500000015</v>
      </c>
      <c r="DM62"/>
    </row>
    <row r="63" spans="1:119" s="19" customFormat="1" ht="15.75">
      <c r="A63" s="26">
        <v>51</v>
      </c>
      <c r="B63" s="26" t="s">
        <v>173</v>
      </c>
      <c r="C63" s="41"/>
      <c r="D63" s="42">
        <v>225607655</v>
      </c>
      <c r="E63" s="46">
        <v>2048.6506696935303</v>
      </c>
      <c r="F63" s="43">
        <v>63883133</v>
      </c>
      <c r="G63" s="46">
        <v>2143.0820557549732</v>
      </c>
      <c r="H63" s="43">
        <v>289490787.99999988</v>
      </c>
      <c r="I63" s="47">
        <v>2068.7666185487437</v>
      </c>
      <c r="J63" s="45">
        <v>135898800</v>
      </c>
      <c r="K63" s="46">
        <v>385.68278375179858</v>
      </c>
      <c r="L63" s="43">
        <v>184272171</v>
      </c>
      <c r="M63" s="46">
        <v>594.5145763564916</v>
      </c>
      <c r="N63" s="43">
        <v>320170971</v>
      </c>
      <c r="O63" s="47">
        <v>483.413387627904</v>
      </c>
      <c r="P63" s="122">
        <f t="shared" si="27"/>
        <v>361506455</v>
      </c>
      <c r="Q63" s="123">
        <f t="shared" si="28"/>
        <v>248155304</v>
      </c>
      <c r="R63" s="124">
        <f t="shared" si="29"/>
        <v>609661759</v>
      </c>
      <c r="S63" s="32"/>
      <c r="T63" s="42">
        <v>417027185.93000007</v>
      </c>
      <c r="U63" s="46">
        <v>2188.1427495867988</v>
      </c>
      <c r="V63" s="43">
        <v>105041564.87999998</v>
      </c>
      <c r="W63" s="46">
        <v>1853.0097708469311</v>
      </c>
      <c r="X63" s="36">
        <v>522068750.81000006</v>
      </c>
      <c r="Y63" s="47">
        <v>2111.3136578747294</v>
      </c>
      <c r="Z63" s="45">
        <v>274004345.99999982</v>
      </c>
      <c r="AA63" s="46">
        <v>269.91114350869054</v>
      </c>
      <c r="AB63" s="43">
        <v>166982006.16000006</v>
      </c>
      <c r="AC63" s="46">
        <v>376.04155855620525</v>
      </c>
      <c r="AD63" s="43">
        <v>440986352.15999985</v>
      </c>
      <c r="AE63" s="47">
        <v>302.20752099242253</v>
      </c>
      <c r="AF63" s="122">
        <f t="shared" si="30"/>
        <v>691031531.92999983</v>
      </c>
      <c r="AG63" s="123">
        <f t="shared" si="31"/>
        <v>272023571.04000002</v>
      </c>
      <c r="AH63" s="124">
        <f t="shared" si="32"/>
        <v>963055102.96999979</v>
      </c>
      <c r="AI63" s="32"/>
      <c r="AJ63" s="42">
        <v>105937659.48212451</v>
      </c>
      <c r="AK63" s="46">
        <v>1686.9322677450996</v>
      </c>
      <c r="AL63" s="43">
        <v>45122769.789851166</v>
      </c>
      <c r="AM63" s="46">
        <v>1705.3587681448244</v>
      </c>
      <c r="AN63" s="43">
        <v>151060429.27197567</v>
      </c>
      <c r="AO63" s="47">
        <v>1692.3945451853906</v>
      </c>
      <c r="AP63" s="45">
        <v>48196446.462221563</v>
      </c>
      <c r="AQ63" s="46">
        <v>300.58266484446227</v>
      </c>
      <c r="AR63" s="43">
        <v>59239751.402599953</v>
      </c>
      <c r="AS63" s="46">
        <v>382.46164167764721</v>
      </c>
      <c r="AT63" s="43">
        <v>107436197.86482152</v>
      </c>
      <c r="AU63" s="47">
        <v>340.81401049195347</v>
      </c>
      <c r="AV63" s="122">
        <f t="shared" si="33"/>
        <v>154134105.94434607</v>
      </c>
      <c r="AW63" s="123">
        <f t="shared" si="34"/>
        <v>104362521.19245112</v>
      </c>
      <c r="AX63" s="124">
        <f t="shared" si="35"/>
        <v>258496627.13679719</v>
      </c>
      <c r="AY63" s="32"/>
      <c r="AZ63" s="42">
        <v>234382453.29433814</v>
      </c>
      <c r="BA63" s="46">
        <v>2120.225546779966</v>
      </c>
      <c r="BB63" s="43">
        <v>56186993.410720602</v>
      </c>
      <c r="BC63" s="46">
        <v>1577.5773082524877</v>
      </c>
      <c r="BD63" s="36">
        <v>290569446.70505881</v>
      </c>
      <c r="BE63" s="47">
        <v>1987.9958313724417</v>
      </c>
      <c r="BF63" s="45">
        <v>166378562.53953904</v>
      </c>
      <c r="BG63" s="46">
        <v>271.85417742002477</v>
      </c>
      <c r="BH63" s="43">
        <v>148204006.32119203</v>
      </c>
      <c r="BI63" s="46">
        <v>471.44376967060913</v>
      </c>
      <c r="BJ63" s="43">
        <v>314582568.86073107</v>
      </c>
      <c r="BK63" s="47">
        <v>339.58410932572849</v>
      </c>
      <c r="BL63" s="122">
        <f t="shared" si="36"/>
        <v>400761015.83387721</v>
      </c>
      <c r="BM63" s="123">
        <f t="shared" si="37"/>
        <v>204390999.73191261</v>
      </c>
      <c r="BN63" s="124">
        <f t="shared" si="38"/>
        <v>605152015.56578982</v>
      </c>
      <c r="BO63" s="32"/>
      <c r="BP63" s="42">
        <v>166001000.33000028</v>
      </c>
      <c r="BQ63" s="46">
        <v>1739.8153326066708</v>
      </c>
      <c r="BR63" s="43">
        <v>38431542.649999999</v>
      </c>
      <c r="BS63" s="46">
        <v>1754.224148712799</v>
      </c>
      <c r="BT63" s="36">
        <v>204432542.98000026</v>
      </c>
      <c r="BU63" s="47">
        <v>1742.5059706275965</v>
      </c>
      <c r="BV63" s="45">
        <v>85889984.620000109</v>
      </c>
      <c r="BW63" s="46">
        <v>278.92244993261602</v>
      </c>
      <c r="BX63" s="43">
        <v>94536213.680000111</v>
      </c>
      <c r="BY63" s="46">
        <v>449.66710591906292</v>
      </c>
      <c r="BZ63" s="43">
        <v>180426198.30000022</v>
      </c>
      <c r="CA63" s="47">
        <v>348.19817840056703</v>
      </c>
      <c r="CB63" s="122">
        <f t="shared" si="39"/>
        <v>251890984.95000041</v>
      </c>
      <c r="CC63" s="123">
        <f t="shared" si="40"/>
        <v>132967756.3300001</v>
      </c>
      <c r="CD63" s="124">
        <f t="shared" si="41"/>
        <v>384858741.28000051</v>
      </c>
      <c r="CE63" s="32"/>
      <c r="CF63" s="42">
        <v>237008156.99556282</v>
      </c>
      <c r="CG63" s="46">
        <v>1866.9262707309342</v>
      </c>
      <c r="CH63" s="43">
        <v>56656625.504451118</v>
      </c>
      <c r="CI63" s="46">
        <v>2172.5832312466878</v>
      </c>
      <c r="CJ63" s="43">
        <v>293664782.50001401</v>
      </c>
      <c r="CK63" s="47">
        <v>1919.0139287325539</v>
      </c>
      <c r="CL63" s="45">
        <v>163995191.25775173</v>
      </c>
      <c r="CM63" s="46">
        <v>263.05604903532873</v>
      </c>
      <c r="CN63" s="43">
        <v>120758530.42474723</v>
      </c>
      <c r="CO63" s="46">
        <v>371.70881764852595</v>
      </c>
      <c r="CP63" s="43">
        <v>284753721.68249899</v>
      </c>
      <c r="CQ63" s="47">
        <v>300.27904937218932</v>
      </c>
      <c r="CR63" s="122">
        <f t="shared" si="42"/>
        <v>401003348.25331455</v>
      </c>
      <c r="CS63" s="123">
        <f t="shared" si="43"/>
        <v>177415155.92919835</v>
      </c>
      <c r="CT63" s="124">
        <f t="shared" si="44"/>
        <v>578418504.18251288</v>
      </c>
      <c r="CU63" s="32"/>
      <c r="CV63" s="45">
        <f>+CV61-CV62</f>
        <v>1385964111.0320258</v>
      </c>
      <c r="CW63" s="46">
        <f t="shared" si="46"/>
        <v>1990.1296648024047</v>
      </c>
      <c r="CX63" s="46">
        <f>+CX61-CX62</f>
        <v>365322629.23502278</v>
      </c>
      <c r="CY63" s="46">
        <f t="shared" si="48"/>
        <v>1858.6053195403622</v>
      </c>
      <c r="CZ63" s="43">
        <f t="shared" si="49"/>
        <v>1751286740.2670486</v>
      </c>
      <c r="DA63" s="47">
        <f t="shared" si="50"/>
        <v>1961.1791983159337</v>
      </c>
      <c r="DB63" s="45">
        <f>+DB61-DB62</f>
        <v>874363330.87951231</v>
      </c>
      <c r="DC63" s="46">
        <f t="shared" si="52"/>
        <v>284.69396780970976</v>
      </c>
      <c r="DD63" s="43">
        <f>+DD61-DD62</f>
        <v>773992678.98853958</v>
      </c>
      <c r="DE63" s="46">
        <f t="shared" si="54"/>
        <v>440.17655625270152</v>
      </c>
      <c r="DF63" s="43">
        <f>+DF61-DF62</f>
        <v>1648356009.8680515</v>
      </c>
      <c r="DG63" s="47">
        <f t="shared" si="56"/>
        <v>341.30222902931848</v>
      </c>
      <c r="DH63" s="153"/>
      <c r="DI63" s="161" t="s">
        <v>173</v>
      </c>
      <c r="DJ63" s="45">
        <f>+DJ61-DJ62</f>
        <v>1751286740.2670493</v>
      </c>
      <c r="DK63" s="43">
        <f t="shared" ref="DK63:DL63" si="63">+DK61-DK62</f>
        <v>1648356009.8680515</v>
      </c>
      <c r="DL63" s="44">
        <f t="shared" si="63"/>
        <v>3399642750.1351008</v>
      </c>
      <c r="DM63"/>
      <c r="DO63" s="48"/>
    </row>
    <row r="64" spans="1:119" s="19" customFormat="1" ht="15.75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75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75">
      <c r="A66" s="26">
        <v>52</v>
      </c>
      <c r="B66" s="26" t="s">
        <v>66</v>
      </c>
      <c r="C66" s="34"/>
      <c r="D66" s="35">
        <v>6083854.5320726018</v>
      </c>
      <c r="E66" s="39">
        <v>55.244990075574137</v>
      </c>
      <c r="F66" s="36">
        <v>56664.851057339954</v>
      </c>
      <c r="G66" s="39">
        <v>1.9009309623717654</v>
      </c>
      <c r="H66" s="36">
        <v>6140519.3831299422</v>
      </c>
      <c r="I66" s="40">
        <v>43.88153974823804</v>
      </c>
      <c r="J66" s="38">
        <v>148391.04925405691</v>
      </c>
      <c r="K66" s="39">
        <v>0.42113597000234676</v>
      </c>
      <c r="L66" s="36">
        <v>195115.02699874921</v>
      </c>
      <c r="M66" s="39">
        <v>0.62949672209021079</v>
      </c>
      <c r="N66" s="36">
        <v>343506.07625280612</v>
      </c>
      <c r="O66" s="40">
        <v>0.51864613295044204</v>
      </c>
      <c r="P66" s="116">
        <f t="shared" ref="P66:P73" si="64">+D66+J66</f>
        <v>6232245.5813266588</v>
      </c>
      <c r="Q66" s="117">
        <f t="shared" ref="Q66:Q73" si="65">+F66+L66</f>
        <v>251779.87805608916</v>
      </c>
      <c r="R66" s="118">
        <f t="shared" ref="R66:R73" si="66">+P66+Q66</f>
        <v>6484025.4593827482</v>
      </c>
      <c r="S66" s="32"/>
      <c r="T66" s="35">
        <v>2873906.3739079172</v>
      </c>
      <c r="U66" s="39">
        <v>15.079394358988992</v>
      </c>
      <c r="V66" s="36">
        <v>815944.46620014892</v>
      </c>
      <c r="W66" s="39">
        <v>14.393855137864923</v>
      </c>
      <c r="X66" s="36">
        <v>3689850.8401080659</v>
      </c>
      <c r="Y66" s="40">
        <v>14.922234786421697</v>
      </c>
      <c r="Z66" s="38">
        <v>1802053.6959180599</v>
      </c>
      <c r="AA66" s="39">
        <v>1.775133791962942</v>
      </c>
      <c r="AB66" s="36">
        <v>785572.44245062303</v>
      </c>
      <c r="AC66" s="39">
        <v>1.7691001109118369</v>
      </c>
      <c r="AD66" s="36">
        <v>2587626.1383686829</v>
      </c>
      <c r="AE66" s="40">
        <v>1.7732976920969827</v>
      </c>
      <c r="AF66" s="116">
        <f t="shared" ref="AF66:AF73" si="67">+T66+Z66</f>
        <v>4675960.0698259771</v>
      </c>
      <c r="AG66" s="117">
        <f t="shared" ref="AG66:AG73" si="68">+V66+AB66</f>
        <v>1601516.9086507719</v>
      </c>
      <c r="AH66" s="118">
        <f t="shared" ref="AH66:AH73" si="69">+AF66+AG66</f>
        <v>6277476.9784767488</v>
      </c>
      <c r="AI66" s="32"/>
      <c r="AJ66" s="35">
        <v>2078613.1931619402</v>
      </c>
      <c r="AK66" s="39">
        <v>33.099463258363038</v>
      </c>
      <c r="AL66" s="36">
        <v>902277.05592287739</v>
      </c>
      <c r="AM66" s="39">
        <v>34.10043522993255</v>
      </c>
      <c r="AN66" s="36">
        <v>2980890.2490848177</v>
      </c>
      <c r="AO66" s="40">
        <v>33.396187351384498</v>
      </c>
      <c r="AP66" s="38">
        <v>311574.38373873814</v>
      </c>
      <c r="AQ66" s="39">
        <v>1.9431693711043803</v>
      </c>
      <c r="AR66" s="36">
        <v>517747.8767810578</v>
      </c>
      <c r="AS66" s="39">
        <v>3.3426660011289107</v>
      </c>
      <c r="AT66" s="36">
        <v>829322.26051979593</v>
      </c>
      <c r="AU66" s="40">
        <v>2.6308139269190605</v>
      </c>
      <c r="AV66" s="116">
        <f t="shared" ref="AV66:AV73" si="70">+AJ66+AP66</f>
        <v>2390187.5769006782</v>
      </c>
      <c r="AW66" s="117">
        <f t="shared" ref="AW66:AW73" si="71">+AL66+AR66</f>
        <v>1420024.9327039351</v>
      </c>
      <c r="AX66" s="118">
        <f t="shared" ref="AX66:AX73" si="72">+AV66+AW66</f>
        <v>3810212.5096046133</v>
      </c>
      <c r="AY66" s="32"/>
      <c r="AZ66" s="35">
        <v>1551230.7610737535</v>
      </c>
      <c r="BA66" s="39">
        <v>14.032445869355323</v>
      </c>
      <c r="BB66" s="36">
        <v>442215.77482624672</v>
      </c>
      <c r="BC66" s="39">
        <v>12.416211108104411</v>
      </c>
      <c r="BD66" s="36">
        <v>1993446.5359000002</v>
      </c>
      <c r="BE66" s="40">
        <v>13.638610144223534</v>
      </c>
      <c r="BF66" s="38">
        <v>962442.96625321684</v>
      </c>
      <c r="BG66" s="39">
        <v>1.5725832517772744</v>
      </c>
      <c r="BH66" s="36">
        <v>923347.69564678334</v>
      </c>
      <c r="BI66" s="39">
        <v>2.9372115448011633</v>
      </c>
      <c r="BJ66" s="36">
        <v>1885790.6619000002</v>
      </c>
      <c r="BK66" s="40">
        <v>2.0356644190911686</v>
      </c>
      <c r="BL66" s="116">
        <f t="shared" ref="BL66:BL73" si="73">+AZ66+BF66</f>
        <v>2513673.7273269705</v>
      </c>
      <c r="BM66" s="117">
        <f t="shared" ref="BM66:BM73" si="74">+BB66+BH66</f>
        <v>1365563.4704730301</v>
      </c>
      <c r="BN66" s="118">
        <f t="shared" ref="BN66:BN73" si="75">+BL66+BM66</f>
        <v>3879237.1978000007</v>
      </c>
      <c r="BO66" s="32"/>
      <c r="BP66" s="35">
        <v>323258.95000000088</v>
      </c>
      <c r="BQ66" s="39">
        <v>3.3879969186588923</v>
      </c>
      <c r="BR66" s="36">
        <v>76546.799999999756</v>
      </c>
      <c r="BS66" s="39">
        <v>3.4940113200657184</v>
      </c>
      <c r="BT66" s="36">
        <v>399805.75000000064</v>
      </c>
      <c r="BU66" s="40">
        <v>3.4077935748928208</v>
      </c>
      <c r="BV66" s="38">
        <v>172839.23000000019</v>
      </c>
      <c r="BW66" s="39">
        <v>0.56128478412652083</v>
      </c>
      <c r="BX66" s="36">
        <v>50418.760000000126</v>
      </c>
      <c r="BY66" s="39">
        <v>0.23981982153389583</v>
      </c>
      <c r="BZ66" s="36">
        <v>223257.99000000031</v>
      </c>
      <c r="CA66" s="40">
        <v>0.43085774773192692</v>
      </c>
      <c r="CB66" s="116">
        <f t="shared" ref="CB66:CB73" si="76">+BP66+BV66</f>
        <v>496098.1800000011</v>
      </c>
      <c r="CC66" s="117">
        <f t="shared" ref="CC66:CC73" si="77">+BR66+BX66</f>
        <v>126965.55999999988</v>
      </c>
      <c r="CD66" s="118">
        <f t="shared" ref="CD66:CD73" si="78">+CB66+CC66</f>
        <v>623063.74000000092</v>
      </c>
      <c r="CE66" s="32"/>
      <c r="CF66" s="35">
        <v>2251263.2151371068</v>
      </c>
      <c r="CG66" s="39">
        <v>17.733324000103242</v>
      </c>
      <c r="CH66" s="36">
        <v>499747.76559259911</v>
      </c>
      <c r="CI66" s="39">
        <v>19.163577175880018</v>
      </c>
      <c r="CJ66" s="36">
        <v>2751010.9807297061</v>
      </c>
      <c r="CK66" s="40">
        <v>17.977056510398068</v>
      </c>
      <c r="CL66" s="38">
        <v>804641.92681193596</v>
      </c>
      <c r="CM66" s="39">
        <v>1.2906837361020302</v>
      </c>
      <c r="CN66" s="36">
        <v>895978.51225524244</v>
      </c>
      <c r="CO66" s="39">
        <v>2.7579261875534589</v>
      </c>
      <c r="CP66" s="36">
        <v>1700620.4390671784</v>
      </c>
      <c r="CQ66" s="40">
        <v>1.7933415787112881</v>
      </c>
      <c r="CR66" s="116">
        <f t="shared" ref="CR66:CR73" si="79">+CF66+CL66</f>
        <v>3055905.1419490427</v>
      </c>
      <c r="CS66" s="117">
        <f t="shared" ref="CS66:CS73" si="80">+CH66+CN66</f>
        <v>1395726.2778478416</v>
      </c>
      <c r="CT66" s="118">
        <f t="shared" ref="CT66:CT73" si="81">+CR66+CS66</f>
        <v>4451631.4197968841</v>
      </c>
      <c r="CU66" s="32"/>
      <c r="CV66" s="38">
        <f t="shared" ref="CV66:CV72" si="82">+D66+T66+AJ66+AZ66+BP66+CF66</f>
        <v>15162127.025353322</v>
      </c>
      <c r="CW66" s="39">
        <f>+CV66/$CV$111</f>
        <v>21.771558537824674</v>
      </c>
      <c r="CX66" s="39">
        <f t="shared" ref="CX66:CX72" si="83">+F66+V66+AL66+BB66+BR66+CH66</f>
        <v>2793396.713599212</v>
      </c>
      <c r="CY66" s="39">
        <f t="shared" ref="CY66:CY73" si="84">+CX66/$CX$111</f>
        <v>14.211607976088471</v>
      </c>
      <c r="CZ66" s="36">
        <f t="shared" ref="CZ66:CZ73" si="85">+CV66+CX66</f>
        <v>17955523.738952532</v>
      </c>
      <c r="DA66" s="40">
        <f t="shared" ref="DA66:DA73" si="86">+CZ66/$CZ$111</f>
        <v>20.107500868950773</v>
      </c>
      <c r="DB66" s="38">
        <f t="shared" ref="DB66:DB72" si="87">+J66+Z66+AP66+BF66+BV66+CL66</f>
        <v>4201943.2519760076</v>
      </c>
      <c r="DC66" s="39">
        <f t="shared" ref="DC66:DC102" si="88">+DB66/$DB$111</f>
        <v>1.368158813010802</v>
      </c>
      <c r="DD66" s="36">
        <f t="shared" ref="DD66:DD72" si="89">+L66+AB66+AR66+BH66+BX66+CN66</f>
        <v>3368180.3141324562</v>
      </c>
      <c r="DE66" s="39">
        <f t="shared" ref="DE66:DE73" si="90">+DD66/$DD$111</f>
        <v>1.9155142571250594</v>
      </c>
      <c r="DF66" s="36">
        <f t="shared" ref="DF66:DF72" si="91">+DB66+DD66</f>
        <v>7570123.5661084633</v>
      </c>
      <c r="DG66" s="40">
        <f t="shared" ref="DG66:DG73" si="92">+DF66/$DF$111</f>
        <v>1.5674405478383358</v>
      </c>
      <c r="DH66" s="152"/>
      <c r="DI66" s="161" t="s">
        <v>66</v>
      </c>
      <c r="DJ66" s="38">
        <f t="shared" ref="DJ66:DJ72" si="93">+CZ66</f>
        <v>17955523.738952532</v>
      </c>
      <c r="DK66" s="36">
        <f t="shared" ref="DK66:DK72" si="94">+DF66</f>
        <v>7570123.5661084633</v>
      </c>
      <c r="DL66" s="37">
        <f t="shared" ref="DL66:DL72" si="95">+DJ66+DK66</f>
        <v>25525647.305060998</v>
      </c>
      <c r="DM66"/>
    </row>
    <row r="67" spans="1:119" s="19" customFormat="1" ht="15.75">
      <c r="A67" s="26">
        <v>53</v>
      </c>
      <c r="B67" s="26" t="s">
        <v>67</v>
      </c>
      <c r="C67" s="34"/>
      <c r="D67" s="35">
        <v>166002.86969062145</v>
      </c>
      <c r="E67" s="39">
        <v>1.5074040380533162</v>
      </c>
      <c r="F67" s="36">
        <v>3171.1066775108497</v>
      </c>
      <c r="G67" s="39">
        <v>0.10638084731157871</v>
      </c>
      <c r="H67" s="36">
        <v>169173.97636813231</v>
      </c>
      <c r="I67" s="40">
        <v>1.2089554816422907</v>
      </c>
      <c r="J67" s="38">
        <v>603222.07579010748</v>
      </c>
      <c r="K67" s="39">
        <v>1.7119530813463186</v>
      </c>
      <c r="L67" s="36">
        <v>655071.14938403724</v>
      </c>
      <c r="M67" s="39">
        <v>2.1134463481162924</v>
      </c>
      <c r="N67" s="36">
        <v>1258293.2251741448</v>
      </c>
      <c r="O67" s="40">
        <v>1.89984678720506</v>
      </c>
      <c r="P67" s="116">
        <f t="shared" si="64"/>
        <v>769224.94548072899</v>
      </c>
      <c r="Q67" s="117">
        <f t="shared" si="65"/>
        <v>658242.25606154813</v>
      </c>
      <c r="R67" s="118">
        <f t="shared" si="66"/>
        <v>1427467.2015422771</v>
      </c>
      <c r="S67" s="32"/>
      <c r="T67" s="35">
        <v>2849446.2207648931</v>
      </c>
      <c r="U67" s="39">
        <v>14.951051870634588</v>
      </c>
      <c r="V67" s="36">
        <v>788778.86835395778</v>
      </c>
      <c r="W67" s="39">
        <v>13.914634190448565</v>
      </c>
      <c r="X67" s="36">
        <v>3638225.0891188509</v>
      </c>
      <c r="Y67" s="40">
        <v>14.713453561741122</v>
      </c>
      <c r="Z67" s="38">
        <v>643649.08792100148</v>
      </c>
      <c r="AA67" s="39">
        <v>0.63403396287401703</v>
      </c>
      <c r="AB67" s="36">
        <v>281043.34963573678</v>
      </c>
      <c r="AC67" s="39">
        <v>0.63290639302544927</v>
      </c>
      <c r="AD67" s="36">
        <v>924692.43755673827</v>
      </c>
      <c r="AE67" s="40">
        <v>0.63369083389018788</v>
      </c>
      <c r="AF67" s="116">
        <f t="shared" si="67"/>
        <v>3493095.3086858946</v>
      </c>
      <c r="AG67" s="117">
        <f t="shared" si="68"/>
        <v>1069822.2179896946</v>
      </c>
      <c r="AH67" s="118">
        <f t="shared" si="69"/>
        <v>4562917.5266755894</v>
      </c>
      <c r="AI67" s="32"/>
      <c r="AJ67" s="35">
        <v>546925.9838954322</v>
      </c>
      <c r="AK67" s="39">
        <v>8.7091511631623462</v>
      </c>
      <c r="AL67" s="36">
        <v>237319.59783927532</v>
      </c>
      <c r="AM67" s="39">
        <v>8.9691980105095084</v>
      </c>
      <c r="AN67" s="36">
        <v>784245.58173470758</v>
      </c>
      <c r="AO67" s="40">
        <v>8.7862384014805066</v>
      </c>
      <c r="AP67" s="38">
        <v>154026.11791473706</v>
      </c>
      <c r="AQ67" s="39">
        <v>0.96060154589922031</v>
      </c>
      <c r="AR67" s="36">
        <v>255810.32614681913</v>
      </c>
      <c r="AS67" s="39">
        <v>1.6515538127648666</v>
      </c>
      <c r="AT67" s="36">
        <v>409836.44406155619</v>
      </c>
      <c r="AU67" s="40">
        <v>1.3001018736918251</v>
      </c>
      <c r="AV67" s="116">
        <f t="shared" si="70"/>
        <v>700952.10181016929</v>
      </c>
      <c r="AW67" s="117">
        <f t="shared" si="71"/>
        <v>493129.92398609442</v>
      </c>
      <c r="AX67" s="118">
        <f t="shared" si="72"/>
        <v>1194082.0257962637</v>
      </c>
      <c r="AY67" s="32"/>
      <c r="AZ67" s="35">
        <v>1160464.799599557</v>
      </c>
      <c r="BA67" s="39">
        <v>10.497573857032881</v>
      </c>
      <c r="BB67" s="36">
        <v>330818.50450044306</v>
      </c>
      <c r="BC67" s="39">
        <v>9.2884800230358007</v>
      </c>
      <c r="BD67" s="36">
        <v>1491283.3041000001</v>
      </c>
      <c r="BE67" s="40">
        <v>10.202948126736088</v>
      </c>
      <c r="BF67" s="38">
        <v>740001.44833824562</v>
      </c>
      <c r="BG67" s="39">
        <v>1.2091250336401547</v>
      </c>
      <c r="BH67" s="36">
        <v>709941.94571175438</v>
      </c>
      <c r="BI67" s="39">
        <v>2.2583580258165883</v>
      </c>
      <c r="BJ67" s="36">
        <v>1449943.39405</v>
      </c>
      <c r="BK67" s="40">
        <v>1.565178063820738</v>
      </c>
      <c r="BL67" s="116">
        <f t="shared" si="73"/>
        <v>1900466.2479378027</v>
      </c>
      <c r="BM67" s="117">
        <f t="shared" si="74"/>
        <v>1040760.4502121974</v>
      </c>
      <c r="BN67" s="118">
        <f t="shared" si="75"/>
        <v>2941226.6981500001</v>
      </c>
      <c r="BO67" s="32"/>
      <c r="BP67" s="35">
        <v>512967.57000000007</v>
      </c>
      <c r="BQ67" s="39">
        <v>5.3762859358787596</v>
      </c>
      <c r="BR67" s="36">
        <v>115385.43000000005</v>
      </c>
      <c r="BS67" s="39">
        <v>5.2668171444221317</v>
      </c>
      <c r="BT67" s="36">
        <v>628353.00000000012</v>
      </c>
      <c r="BU67" s="40">
        <v>5.3558442222620002</v>
      </c>
      <c r="BV67" s="38">
        <v>-98946.270000000106</v>
      </c>
      <c r="BW67" s="39">
        <v>-0.32132193482390797</v>
      </c>
      <c r="BX67" s="36">
        <v>-97464.149999999965</v>
      </c>
      <c r="BY67" s="39">
        <v>-0.4635940086379115</v>
      </c>
      <c r="BZ67" s="36">
        <v>-196410.42000000007</v>
      </c>
      <c r="CA67" s="40">
        <v>-0.37904556603901041</v>
      </c>
      <c r="CB67" s="116">
        <f t="shared" si="76"/>
        <v>414021.29999999993</v>
      </c>
      <c r="CC67" s="117">
        <f t="shared" si="77"/>
        <v>17921.280000000086</v>
      </c>
      <c r="CD67" s="118">
        <f t="shared" si="78"/>
        <v>431942.58</v>
      </c>
      <c r="CE67" s="32"/>
      <c r="CF67" s="35">
        <v>1618245.9516035025</v>
      </c>
      <c r="CG67" s="39">
        <v>12.747012245697178</v>
      </c>
      <c r="CH67" s="36">
        <v>359227.11882620404</v>
      </c>
      <c r="CI67" s="39">
        <v>13.77510234014127</v>
      </c>
      <c r="CJ67" s="36">
        <v>1977473.0704297065</v>
      </c>
      <c r="CK67" s="40">
        <v>12.922211283022868</v>
      </c>
      <c r="CL67" s="38">
        <v>618153.46936114773</v>
      </c>
      <c r="CM67" s="39">
        <v>0.9915474234366517</v>
      </c>
      <c r="CN67" s="36">
        <v>688321.36055603076</v>
      </c>
      <c r="CO67" s="39">
        <v>2.1187332952345548</v>
      </c>
      <c r="CP67" s="36">
        <v>1306474.8299171785</v>
      </c>
      <c r="CQ67" s="40">
        <v>1.377706383039468</v>
      </c>
      <c r="CR67" s="116">
        <f t="shared" si="79"/>
        <v>2236399.4209646503</v>
      </c>
      <c r="CS67" s="117">
        <f t="shared" si="80"/>
        <v>1047548.4793822349</v>
      </c>
      <c r="CT67" s="118">
        <f t="shared" si="81"/>
        <v>3283947.9003468854</v>
      </c>
      <c r="CU67" s="32"/>
      <c r="CV67" s="38">
        <f t="shared" si="82"/>
        <v>6854053.3955540061</v>
      </c>
      <c r="CW67" s="39">
        <f t="shared" ref="CW67:CW102" si="96">+CV67/$CV$111</f>
        <v>9.8418529585694898</v>
      </c>
      <c r="CX67" s="39">
        <f t="shared" si="83"/>
        <v>1834700.6261973912</v>
      </c>
      <c r="CY67" s="39">
        <f t="shared" si="84"/>
        <v>9.3341722377147409</v>
      </c>
      <c r="CZ67" s="36">
        <f t="shared" si="85"/>
        <v>8688754.0217513964</v>
      </c>
      <c r="DA67" s="40">
        <f t="shared" si="86"/>
        <v>9.7301048737137918</v>
      </c>
      <c r="DB67" s="38">
        <f t="shared" si="87"/>
        <v>2660105.9293252393</v>
      </c>
      <c r="DC67" s="39">
        <f t="shared" si="88"/>
        <v>0.86613434606408057</v>
      </c>
      <c r="DD67" s="36">
        <f t="shared" si="89"/>
        <v>2492723.9814343783</v>
      </c>
      <c r="DE67" s="39">
        <f t="shared" si="90"/>
        <v>1.4176344138941841</v>
      </c>
      <c r="DF67" s="36">
        <f t="shared" si="91"/>
        <v>5152829.9107596176</v>
      </c>
      <c r="DG67" s="40">
        <f t="shared" si="92"/>
        <v>1.0669250597702986</v>
      </c>
      <c r="DH67" s="152"/>
      <c r="DI67" s="161" t="s">
        <v>67</v>
      </c>
      <c r="DJ67" s="38">
        <f t="shared" si="93"/>
        <v>8688754.0217513964</v>
      </c>
      <c r="DK67" s="36">
        <f t="shared" si="94"/>
        <v>5152829.9107596176</v>
      </c>
      <c r="DL67" s="37">
        <f t="shared" si="95"/>
        <v>13841583.932511013</v>
      </c>
      <c r="DM67"/>
    </row>
    <row r="68" spans="1:119" s="19" customFormat="1" ht="15.75">
      <c r="A68" s="26">
        <v>54</v>
      </c>
      <c r="B68" s="26" t="s">
        <v>68</v>
      </c>
      <c r="C68" s="34"/>
      <c r="D68" s="35">
        <v>189391.05606354994</v>
      </c>
      <c r="E68" s="39">
        <v>1.7197825749244036</v>
      </c>
      <c r="F68" s="36">
        <v>1655.821240537523</v>
      </c>
      <c r="G68" s="39">
        <v>5.5547695009477774E-2</v>
      </c>
      <c r="H68" s="36">
        <v>191046.87730408745</v>
      </c>
      <c r="I68" s="40">
        <v>1.3652641767125033</v>
      </c>
      <c r="J68" s="38">
        <v>22546.078279356494</v>
      </c>
      <c r="K68" s="39">
        <v>6.3986100197118548E-2</v>
      </c>
      <c r="L68" s="36">
        <v>29035.645628498991</v>
      </c>
      <c r="M68" s="39">
        <v>9.3677273493805502E-2</v>
      </c>
      <c r="N68" s="36">
        <v>51581.723907855485</v>
      </c>
      <c r="O68" s="40">
        <v>7.7881188966327827E-2</v>
      </c>
      <c r="P68" s="116">
        <f t="shared" si="64"/>
        <v>211937.13434290644</v>
      </c>
      <c r="Q68" s="117">
        <f t="shared" si="65"/>
        <v>30691.466869036514</v>
      </c>
      <c r="R68" s="118">
        <f t="shared" si="66"/>
        <v>242628.60121194297</v>
      </c>
      <c r="S68" s="32"/>
      <c r="T68" s="35">
        <v>2360349.1398507161</v>
      </c>
      <c r="U68" s="39">
        <v>12.384758191099595</v>
      </c>
      <c r="V68" s="36">
        <v>679794.78013761505</v>
      </c>
      <c r="W68" s="39">
        <v>11.99207543418447</v>
      </c>
      <c r="X68" s="36">
        <v>3040143.9199883314</v>
      </c>
      <c r="Y68" s="40">
        <v>12.294735837411157</v>
      </c>
      <c r="Z68" s="38">
        <v>1018765.490424098</v>
      </c>
      <c r="AA68" s="39">
        <v>1.0035467046481095</v>
      </c>
      <c r="AB68" s="36">
        <v>436306.08660128945</v>
      </c>
      <c r="AC68" s="39">
        <v>0.98255629205878914</v>
      </c>
      <c r="AD68" s="36">
        <v>1455071.5770253874</v>
      </c>
      <c r="AE68" s="40">
        <v>0.99715914564138675</v>
      </c>
      <c r="AF68" s="116">
        <f t="shared" si="67"/>
        <v>3379114.6302748141</v>
      </c>
      <c r="AG68" s="117">
        <f t="shared" si="68"/>
        <v>1116100.8667389045</v>
      </c>
      <c r="AH68" s="118">
        <f t="shared" si="69"/>
        <v>4495215.4970137188</v>
      </c>
      <c r="AI68" s="32"/>
      <c r="AJ68" s="35">
        <v>73172.426216742024</v>
      </c>
      <c r="AK68" s="39">
        <v>1.165184576454116</v>
      </c>
      <c r="AL68" s="36">
        <v>31662.871136244157</v>
      </c>
      <c r="AM68" s="39">
        <v>1.1966586973341857</v>
      </c>
      <c r="AN68" s="36">
        <v>104835.29735298618</v>
      </c>
      <c r="AO68" s="40">
        <v>1.1745146378714628</v>
      </c>
      <c r="AP68" s="38">
        <v>74069.100814478224</v>
      </c>
      <c r="AQ68" s="39">
        <v>0.46194044042023691</v>
      </c>
      <c r="AR68" s="36">
        <v>123219.68827633545</v>
      </c>
      <c r="AS68" s="39">
        <v>0.79552670545317083</v>
      </c>
      <c r="AT68" s="36">
        <v>197288.78909081366</v>
      </c>
      <c r="AU68" s="40">
        <v>0.62584850144960091</v>
      </c>
      <c r="AV68" s="116">
        <f t="shared" si="70"/>
        <v>147241.52703122026</v>
      </c>
      <c r="AW68" s="117">
        <f t="shared" si="71"/>
        <v>154882.55941257961</v>
      </c>
      <c r="AX68" s="118">
        <f t="shared" si="72"/>
        <v>302124.0864437999</v>
      </c>
      <c r="AY68" s="32"/>
      <c r="AZ68" s="35">
        <v>1200578.2295597086</v>
      </c>
      <c r="BA68" s="39">
        <v>10.860440265226318</v>
      </c>
      <c r="BB68" s="36">
        <v>342253.80604029138</v>
      </c>
      <c r="BC68" s="39">
        <v>9.6095520563873364</v>
      </c>
      <c r="BD68" s="36">
        <v>1542832.0356000001</v>
      </c>
      <c r="BE68" s="40">
        <v>10.555630297888644</v>
      </c>
      <c r="BF68" s="38">
        <v>754911.05304546421</v>
      </c>
      <c r="BG68" s="39">
        <v>1.2334865755447819</v>
      </c>
      <c r="BH68" s="36">
        <v>724245.90930453595</v>
      </c>
      <c r="BI68" s="39">
        <v>2.303859592776913</v>
      </c>
      <c r="BJ68" s="36">
        <v>1479156.9623500002</v>
      </c>
      <c r="BK68" s="40">
        <v>1.5967133888939267</v>
      </c>
      <c r="BL68" s="116">
        <f t="shared" si="73"/>
        <v>1955489.2826051728</v>
      </c>
      <c r="BM68" s="117">
        <f t="shared" si="74"/>
        <v>1066499.7153448274</v>
      </c>
      <c r="BN68" s="118">
        <f t="shared" si="75"/>
        <v>3021988.9979500002</v>
      </c>
      <c r="BO68" s="32"/>
      <c r="BP68" s="35">
        <v>-239343.56000000029</v>
      </c>
      <c r="BQ68" s="39">
        <v>-2.508500518797232</v>
      </c>
      <c r="BR68" s="36">
        <v>-17477.749999999825</v>
      </c>
      <c r="BS68" s="39">
        <v>-0.79777935000912115</v>
      </c>
      <c r="BT68" s="36">
        <v>-256821.31000000011</v>
      </c>
      <c r="BU68" s="40">
        <v>-2.1890480817585951</v>
      </c>
      <c r="BV68" s="38">
        <v>85872.510000000009</v>
      </c>
      <c r="BW68" s="39">
        <v>0.27886570217740758</v>
      </c>
      <c r="BX68" s="36">
        <v>179832.96000000008</v>
      </c>
      <c r="BY68" s="39">
        <v>0.85538613748359027</v>
      </c>
      <c r="BZ68" s="36">
        <v>265705.47000000009</v>
      </c>
      <c r="CA68" s="40">
        <v>0.51277564742141124</v>
      </c>
      <c r="CB68" s="116">
        <f t="shared" si="76"/>
        <v>-153471.05000000028</v>
      </c>
      <c r="CC68" s="117">
        <f t="shared" si="77"/>
        <v>162355.21000000025</v>
      </c>
      <c r="CD68" s="118">
        <f t="shared" si="78"/>
        <v>8884.1599999999744</v>
      </c>
      <c r="CE68" s="32"/>
      <c r="CF68" s="35">
        <v>1627329.3620042559</v>
      </c>
      <c r="CG68" s="39">
        <v>12.818562768345707</v>
      </c>
      <c r="CH68" s="36">
        <v>361243.50412545062</v>
      </c>
      <c r="CI68" s="39">
        <v>13.852423656931153</v>
      </c>
      <c r="CJ68" s="36">
        <v>1988572.8661297066</v>
      </c>
      <c r="CK68" s="40">
        <v>12.994745219074206</v>
      </c>
      <c r="CL68" s="38">
        <v>644526.97259714222</v>
      </c>
      <c r="CM68" s="39">
        <v>1.033851770943873</v>
      </c>
      <c r="CN68" s="36">
        <v>717688.57522003632</v>
      </c>
      <c r="CO68" s="39">
        <v>2.2091290014591389</v>
      </c>
      <c r="CP68" s="36">
        <v>1362215.5478171785</v>
      </c>
      <c r="CQ68" s="40">
        <v>1.4364861934786026</v>
      </c>
      <c r="CR68" s="116">
        <f t="shared" si="79"/>
        <v>2271856.3346013981</v>
      </c>
      <c r="CS68" s="117">
        <f t="shared" si="80"/>
        <v>1078932.0793454871</v>
      </c>
      <c r="CT68" s="118">
        <f t="shared" si="81"/>
        <v>3350788.4139468851</v>
      </c>
      <c r="CU68" s="32"/>
      <c r="CV68" s="38">
        <f t="shared" si="82"/>
        <v>5211476.6536949724</v>
      </c>
      <c r="CW68" s="39">
        <f t="shared" si="96"/>
        <v>7.4832488109815678</v>
      </c>
      <c r="CX68" s="39">
        <f t="shared" si="83"/>
        <v>1399133.0326801389</v>
      </c>
      <c r="CY68" s="39">
        <f t="shared" si="84"/>
        <v>7.1181905778166525</v>
      </c>
      <c r="CZ68" s="36">
        <f t="shared" si="85"/>
        <v>6610609.6863751113</v>
      </c>
      <c r="DA68" s="40">
        <f t="shared" si="86"/>
        <v>7.4028940589864538</v>
      </c>
      <c r="DB68" s="38">
        <f t="shared" si="87"/>
        <v>2600691.2051605391</v>
      </c>
      <c r="DC68" s="39">
        <f t="shared" si="88"/>
        <v>0.84678882576217906</v>
      </c>
      <c r="DD68" s="36">
        <f t="shared" si="89"/>
        <v>2210328.8650306961</v>
      </c>
      <c r="DE68" s="39">
        <f t="shared" si="90"/>
        <v>1.2570337865037613</v>
      </c>
      <c r="DF68" s="36">
        <f t="shared" si="91"/>
        <v>4811020.0701912353</v>
      </c>
      <c r="DG68" s="40">
        <f t="shared" si="92"/>
        <v>0.996151234339539</v>
      </c>
      <c r="DH68" s="152"/>
      <c r="DI68" s="161" t="s">
        <v>68</v>
      </c>
      <c r="DJ68" s="38">
        <f t="shared" si="93"/>
        <v>6610609.6863751113</v>
      </c>
      <c r="DK68" s="36">
        <f t="shared" si="94"/>
        <v>4811020.0701912353</v>
      </c>
      <c r="DL68" s="37">
        <f t="shared" si="95"/>
        <v>11421629.756566346</v>
      </c>
      <c r="DM68"/>
    </row>
    <row r="69" spans="1:119" s="19" customFormat="1" ht="15.75">
      <c r="A69" s="26">
        <v>55</v>
      </c>
      <c r="B69" s="26" t="s">
        <v>69</v>
      </c>
      <c r="C69" s="34"/>
      <c r="D69" s="35">
        <v>321064.13937295176</v>
      </c>
      <c r="E69" s="39">
        <v>2.9154518898792441</v>
      </c>
      <c r="F69" s="36">
        <v>5319.8116031342943</v>
      </c>
      <c r="G69" s="39">
        <v>0.17846326958751699</v>
      </c>
      <c r="H69" s="36">
        <v>326383.95097608608</v>
      </c>
      <c r="I69" s="40">
        <v>2.3324135019086576</v>
      </c>
      <c r="J69" s="38">
        <v>27279.944930370177</v>
      </c>
      <c r="K69" s="39">
        <v>7.7420883049305333E-2</v>
      </c>
      <c r="L69" s="36">
        <v>29608.926304855613</v>
      </c>
      <c r="M69" s="39">
        <v>9.5526840450052636E-2</v>
      </c>
      <c r="N69" s="36">
        <v>56888.871235225786</v>
      </c>
      <c r="O69" s="40">
        <v>8.5894239181815532E-2</v>
      </c>
      <c r="P69" s="116">
        <f t="shared" si="64"/>
        <v>348344.08430332196</v>
      </c>
      <c r="Q69" s="117">
        <f t="shared" si="65"/>
        <v>34928.737907989911</v>
      </c>
      <c r="R69" s="118">
        <f t="shared" si="66"/>
        <v>383272.8222113119</v>
      </c>
      <c r="S69" s="32"/>
      <c r="T69" s="35">
        <v>1713560.8453532951</v>
      </c>
      <c r="U69" s="39">
        <v>8.9910582960531791</v>
      </c>
      <c r="V69" s="36">
        <v>461869.15325915557</v>
      </c>
      <c r="W69" s="39">
        <v>8.1477085268078326</v>
      </c>
      <c r="X69" s="36">
        <v>2175429.9986124504</v>
      </c>
      <c r="Y69" s="40">
        <v>8.7977207229789478</v>
      </c>
      <c r="Z69" s="38">
        <v>521625.07368911989</v>
      </c>
      <c r="AA69" s="39">
        <v>0.51383279928791858</v>
      </c>
      <c r="AB69" s="36">
        <v>248642.01243606192</v>
      </c>
      <c r="AC69" s="39">
        <v>0.55993895407758987</v>
      </c>
      <c r="AD69" s="36">
        <v>770267.08612518176</v>
      </c>
      <c r="AE69" s="40">
        <v>0.52786328978156216</v>
      </c>
      <c r="AF69" s="116">
        <f t="shared" si="67"/>
        <v>2235185.919042415</v>
      </c>
      <c r="AG69" s="117">
        <f t="shared" si="68"/>
        <v>710511.16569521744</v>
      </c>
      <c r="AH69" s="118">
        <f t="shared" si="69"/>
        <v>2945697.0847376324</v>
      </c>
      <c r="AI69" s="32"/>
      <c r="AJ69" s="35">
        <v>61351.041263370906</v>
      </c>
      <c r="AK69" s="39">
        <v>0.97694296506904421</v>
      </c>
      <c r="AL69" s="36">
        <v>26769.127424882805</v>
      </c>
      <c r="AM69" s="39">
        <v>1.0117057614640848</v>
      </c>
      <c r="AN69" s="36">
        <v>88120.168688253703</v>
      </c>
      <c r="AO69" s="40">
        <v>0.9872479081885146</v>
      </c>
      <c r="AP69" s="38">
        <v>19857.548681440341</v>
      </c>
      <c r="AQ69" s="39">
        <v>0.1238438793329837</v>
      </c>
      <c r="AR69" s="36">
        <v>33616.842347871192</v>
      </c>
      <c r="AS69" s="39">
        <v>0.21703589917193988</v>
      </c>
      <c r="AT69" s="36">
        <v>53474.391029311533</v>
      </c>
      <c r="AU69" s="40">
        <v>0.16963390391239885</v>
      </c>
      <c r="AV69" s="116">
        <f t="shared" si="70"/>
        <v>81208.589944811247</v>
      </c>
      <c r="AW69" s="117">
        <f t="shared" si="71"/>
        <v>60385.969772753997</v>
      </c>
      <c r="AX69" s="118">
        <f t="shared" si="72"/>
        <v>141594.55971756525</v>
      </c>
      <c r="AY69" s="32"/>
      <c r="AZ69" s="35">
        <v>1167439.7452641525</v>
      </c>
      <c r="BA69" s="39">
        <v>10.560669271291159</v>
      </c>
      <c r="BB69" s="36">
        <v>332806.88113584771</v>
      </c>
      <c r="BC69" s="39">
        <v>9.34430820799213</v>
      </c>
      <c r="BD69" s="36">
        <v>1500246.6264000002</v>
      </c>
      <c r="BE69" s="40">
        <v>10.264272700154624</v>
      </c>
      <c r="BF69" s="38">
        <v>778365.76282886451</v>
      </c>
      <c r="BG69" s="39">
        <v>1.2718103880448233</v>
      </c>
      <c r="BH69" s="36">
        <v>746747.86837113567</v>
      </c>
      <c r="BI69" s="39">
        <v>2.3754393608996498</v>
      </c>
      <c r="BJ69" s="36">
        <v>1525113.6312000002</v>
      </c>
      <c r="BK69" s="40">
        <v>1.6463224772662506</v>
      </c>
      <c r="BL69" s="116">
        <f t="shared" si="73"/>
        <v>1945805.5080930172</v>
      </c>
      <c r="BM69" s="117">
        <f t="shared" si="74"/>
        <v>1079554.7495069834</v>
      </c>
      <c r="BN69" s="118">
        <f t="shared" si="75"/>
        <v>3025360.2576000006</v>
      </c>
      <c r="BO69" s="32"/>
      <c r="BP69" s="35">
        <v>270842.51</v>
      </c>
      <c r="BQ69" s="39">
        <v>2.8386332051187995</v>
      </c>
      <c r="BR69" s="36">
        <v>62784.310000000056</v>
      </c>
      <c r="BS69" s="39">
        <v>2.8658165966770155</v>
      </c>
      <c r="BT69" s="36">
        <v>333626.82000000007</v>
      </c>
      <c r="BU69" s="40">
        <v>2.8437093103536455</v>
      </c>
      <c r="BV69" s="38">
        <v>-374079.95000000007</v>
      </c>
      <c r="BW69" s="39">
        <v>-1.2148016626885547</v>
      </c>
      <c r="BX69" s="36">
        <v>-411456.84999999992</v>
      </c>
      <c r="BY69" s="39">
        <v>-1.9571189044692627</v>
      </c>
      <c r="BZ69" s="36">
        <v>-785536.8</v>
      </c>
      <c r="CA69" s="40">
        <v>-1.5159798599304091</v>
      </c>
      <c r="CB69" s="116">
        <f t="shared" si="76"/>
        <v>-103237.44000000006</v>
      </c>
      <c r="CC69" s="117">
        <f t="shared" si="77"/>
        <v>-348672.53999999986</v>
      </c>
      <c r="CD69" s="118">
        <f t="shared" si="78"/>
        <v>-451909.97999999992</v>
      </c>
      <c r="CE69" s="32"/>
      <c r="CF69" s="35">
        <v>1625046.7696779172</v>
      </c>
      <c r="CG69" s="39">
        <v>12.800582663215865</v>
      </c>
      <c r="CH69" s="36">
        <v>360736.80175178923</v>
      </c>
      <c r="CI69" s="39">
        <v>13.832993394884165</v>
      </c>
      <c r="CJ69" s="36">
        <v>1985783.5714297064</v>
      </c>
      <c r="CK69" s="40">
        <v>12.976517989594825</v>
      </c>
      <c r="CL69" s="38">
        <v>640710.38697425055</v>
      </c>
      <c r="CM69" s="39">
        <v>1.0277297869572515</v>
      </c>
      <c r="CN69" s="36">
        <v>713438.76099292783</v>
      </c>
      <c r="CO69" s="39">
        <v>2.1960475784240283</v>
      </c>
      <c r="CP69" s="36">
        <v>1354149.1479671784</v>
      </c>
      <c r="CQ69" s="40">
        <v>1.4279799977930736</v>
      </c>
      <c r="CR69" s="116">
        <f t="shared" si="79"/>
        <v>2265757.1566521679</v>
      </c>
      <c r="CS69" s="117">
        <f t="shared" si="80"/>
        <v>1074175.5627447171</v>
      </c>
      <c r="CT69" s="118">
        <f t="shared" si="81"/>
        <v>3339932.719396885</v>
      </c>
      <c r="CU69" s="32"/>
      <c r="CV69" s="38">
        <f t="shared" si="82"/>
        <v>5159305.0509316875</v>
      </c>
      <c r="CW69" s="39">
        <f t="shared" si="96"/>
        <v>7.4083347107584476</v>
      </c>
      <c r="CX69" s="39">
        <f t="shared" si="83"/>
        <v>1250286.0851748097</v>
      </c>
      <c r="CY69" s="39">
        <f t="shared" si="84"/>
        <v>6.3609209583297792</v>
      </c>
      <c r="CZ69" s="36">
        <f t="shared" si="85"/>
        <v>6409591.1361064967</v>
      </c>
      <c r="DA69" s="40">
        <f t="shared" si="86"/>
        <v>7.1777833502727466</v>
      </c>
      <c r="DB69" s="38">
        <f t="shared" si="87"/>
        <v>1613758.7671040453</v>
      </c>
      <c r="DC69" s="39">
        <f t="shared" si="88"/>
        <v>0.52544219350143961</v>
      </c>
      <c r="DD69" s="36">
        <f t="shared" si="89"/>
        <v>1360597.5604528524</v>
      </c>
      <c r="DE69" s="39">
        <f t="shared" si="90"/>
        <v>0.77378399675383924</v>
      </c>
      <c r="DF69" s="36">
        <f t="shared" si="91"/>
        <v>2974356.3275568979</v>
      </c>
      <c r="DG69" s="40">
        <f t="shared" si="92"/>
        <v>0.61585873345642639</v>
      </c>
      <c r="DH69" s="152"/>
      <c r="DI69" s="161" t="s">
        <v>69</v>
      </c>
      <c r="DJ69" s="38">
        <f t="shared" si="93"/>
        <v>6409591.1361064967</v>
      </c>
      <c r="DK69" s="36">
        <f t="shared" si="94"/>
        <v>2974356.3275568979</v>
      </c>
      <c r="DL69" s="37">
        <f t="shared" si="95"/>
        <v>9383947.4636633955</v>
      </c>
      <c r="DM69"/>
    </row>
    <row r="70" spans="1:119" s="19" customFormat="1" ht="15.75">
      <c r="A70" s="26">
        <v>56</v>
      </c>
      <c r="B70" s="26" t="s">
        <v>70</v>
      </c>
      <c r="C70" s="34"/>
      <c r="D70" s="35">
        <v>112561.42241867882</v>
      </c>
      <c r="E70" s="39">
        <v>1.0221241536315897</v>
      </c>
      <c r="F70" s="36">
        <v>4198.6739895153378</v>
      </c>
      <c r="G70" s="39">
        <v>0.14085256095525975</v>
      </c>
      <c r="H70" s="36">
        <v>116760.09640819416</v>
      </c>
      <c r="I70" s="40">
        <v>0.83439404582298915</v>
      </c>
      <c r="J70" s="38">
        <v>65099.752514180407</v>
      </c>
      <c r="K70" s="39">
        <v>0.18475405059663697</v>
      </c>
      <c r="L70" s="36">
        <v>67740.817565898556</v>
      </c>
      <c r="M70" s="39">
        <v>0.21855119651915625</v>
      </c>
      <c r="N70" s="36">
        <v>132840.57008007896</v>
      </c>
      <c r="O70" s="40">
        <v>0.20057068195864941</v>
      </c>
      <c r="P70" s="116">
        <f t="shared" si="64"/>
        <v>177661.17493285923</v>
      </c>
      <c r="Q70" s="117">
        <f t="shared" si="65"/>
        <v>71939.491555413901</v>
      </c>
      <c r="R70" s="118">
        <f t="shared" si="66"/>
        <v>249600.66648827313</v>
      </c>
      <c r="S70" s="32"/>
      <c r="T70" s="35">
        <v>162289.24084031256</v>
      </c>
      <c r="U70" s="39">
        <v>0.85153207671281872</v>
      </c>
      <c r="V70" s="36">
        <v>51890.340196162811</v>
      </c>
      <c r="W70" s="39">
        <v>0.91538342470342071</v>
      </c>
      <c r="X70" s="36">
        <v>214179.58103647537</v>
      </c>
      <c r="Y70" s="40">
        <v>0.86616997086801328</v>
      </c>
      <c r="Z70" s="38">
        <v>-773767.50937359617</v>
      </c>
      <c r="AA70" s="39">
        <v>-0.76220861571625909</v>
      </c>
      <c r="AB70" s="36">
        <v>-299355.58219269302</v>
      </c>
      <c r="AC70" s="39">
        <v>-0.67414533026017909</v>
      </c>
      <c r="AD70" s="36">
        <v>-1073123.0915662893</v>
      </c>
      <c r="AE70" s="40">
        <v>-0.73541021764843018</v>
      </c>
      <c r="AF70" s="116">
        <f t="shared" si="67"/>
        <v>-611478.26853328361</v>
      </c>
      <c r="AG70" s="117">
        <f t="shared" si="68"/>
        <v>-247465.24199653021</v>
      </c>
      <c r="AH70" s="118">
        <f t="shared" si="69"/>
        <v>-858943.51052981382</v>
      </c>
      <c r="AI70" s="32"/>
      <c r="AJ70" s="35">
        <v>184806.83368005825</v>
      </c>
      <c r="AK70" s="39">
        <v>2.9428308361607391</v>
      </c>
      <c r="AL70" s="36">
        <v>78926.466617281723</v>
      </c>
      <c r="AM70" s="39">
        <v>2.982927300591915</v>
      </c>
      <c r="AN70" s="36">
        <v>263733.30029733997</v>
      </c>
      <c r="AO70" s="40">
        <v>2.9547168703151745</v>
      </c>
      <c r="AP70" s="38">
        <v>155094.63051576223</v>
      </c>
      <c r="AQ70" s="39">
        <v>0.96726544725733776</v>
      </c>
      <c r="AR70" s="36">
        <v>255469.29862678744</v>
      </c>
      <c r="AS70" s="39">
        <v>1.6493520826414201</v>
      </c>
      <c r="AT70" s="36">
        <v>410563.92914254963</v>
      </c>
      <c r="AU70" s="40">
        <v>1.3024096350697769</v>
      </c>
      <c r="AV70" s="116">
        <f t="shared" si="70"/>
        <v>339901.4641958205</v>
      </c>
      <c r="AW70" s="117">
        <f t="shared" si="71"/>
        <v>334395.76524406916</v>
      </c>
      <c r="AX70" s="118">
        <f t="shared" si="72"/>
        <v>674297.22943988966</v>
      </c>
      <c r="AY70" s="32"/>
      <c r="AZ70" s="35">
        <v>1051331.3346439057</v>
      </c>
      <c r="BA70" s="39">
        <v>9.510351660339639</v>
      </c>
      <c r="BB70" s="36">
        <v>299707.37585609441</v>
      </c>
      <c r="BC70" s="39">
        <v>8.4149645062919589</v>
      </c>
      <c r="BD70" s="36">
        <v>1351038.7105</v>
      </c>
      <c r="BE70" s="40">
        <v>9.2434333855584896</v>
      </c>
      <c r="BF70" s="38">
        <v>838630.83582649787</v>
      </c>
      <c r="BG70" s="39">
        <v>1.3702804769604908</v>
      </c>
      <c r="BH70" s="36">
        <v>804564.92167350219</v>
      </c>
      <c r="BI70" s="39">
        <v>2.5593580702295511</v>
      </c>
      <c r="BJ70" s="36">
        <v>1643195.7575000001</v>
      </c>
      <c r="BK70" s="40">
        <v>1.7737892146385486</v>
      </c>
      <c r="BL70" s="116">
        <f t="shared" si="73"/>
        <v>1889962.1704704035</v>
      </c>
      <c r="BM70" s="117">
        <f t="shared" si="74"/>
        <v>1104272.2975295966</v>
      </c>
      <c r="BN70" s="118">
        <f t="shared" si="75"/>
        <v>2994234.4680000003</v>
      </c>
      <c r="BO70" s="32"/>
      <c r="BP70" s="35">
        <v>-313634.82999999996</v>
      </c>
      <c r="BQ70" s="39">
        <v>-3.2871289027700623</v>
      </c>
      <c r="BR70" s="36">
        <v>-57903.340000000026</v>
      </c>
      <c r="BS70" s="39">
        <v>-2.64302264013146</v>
      </c>
      <c r="BT70" s="36">
        <v>-371538.17</v>
      </c>
      <c r="BU70" s="40">
        <v>-3.1668513735818822</v>
      </c>
      <c r="BV70" s="38">
        <v>555802.66999999993</v>
      </c>
      <c r="BW70" s="39">
        <v>1.8049350349911504</v>
      </c>
      <c r="BX70" s="36">
        <v>689397.01</v>
      </c>
      <c r="BY70" s="39">
        <v>3.2791577560455871</v>
      </c>
      <c r="BZ70" s="36">
        <v>1245199.68</v>
      </c>
      <c r="CA70" s="40">
        <v>2.4030670956112941</v>
      </c>
      <c r="CB70" s="116">
        <f t="shared" si="76"/>
        <v>242167.83999999997</v>
      </c>
      <c r="CC70" s="117">
        <f t="shared" si="77"/>
        <v>631493.66999999993</v>
      </c>
      <c r="CD70" s="118">
        <f t="shared" si="78"/>
        <v>873661.50999999989</v>
      </c>
      <c r="CE70" s="32"/>
      <c r="CF70" s="35">
        <v>2177407.480723741</v>
      </c>
      <c r="CG70" s="39">
        <v>17.151558323477097</v>
      </c>
      <c r="CH70" s="36">
        <v>483352.86427625874</v>
      </c>
      <c r="CI70" s="39">
        <v>18.534890109527524</v>
      </c>
      <c r="CJ70" s="36">
        <v>2660760.3449999997</v>
      </c>
      <c r="CK70" s="40">
        <v>17.387294859144344</v>
      </c>
      <c r="CL70" s="38">
        <v>792554.15347548423</v>
      </c>
      <c r="CM70" s="39">
        <v>1.2712943755291097</v>
      </c>
      <c r="CN70" s="36">
        <v>882518.63052451599</v>
      </c>
      <c r="CO70" s="39">
        <v>2.7164951043312668</v>
      </c>
      <c r="CP70" s="36">
        <v>1675072.7840000002</v>
      </c>
      <c r="CQ70" s="40">
        <v>1.7664010157155408</v>
      </c>
      <c r="CR70" s="116">
        <f t="shared" si="79"/>
        <v>2969961.6341992253</v>
      </c>
      <c r="CS70" s="117">
        <f t="shared" si="80"/>
        <v>1365871.4948007748</v>
      </c>
      <c r="CT70" s="118">
        <f t="shared" si="81"/>
        <v>4335833.1290000007</v>
      </c>
      <c r="CU70" s="32"/>
      <c r="CV70" s="38">
        <f t="shared" si="82"/>
        <v>3374761.4823066965</v>
      </c>
      <c r="CW70" s="39">
        <f t="shared" si="96"/>
        <v>4.8458779589682308</v>
      </c>
      <c r="CX70" s="39">
        <f t="shared" si="83"/>
        <v>860172.38093531295</v>
      </c>
      <c r="CY70" s="39">
        <f t="shared" si="84"/>
        <v>4.3761892502409623</v>
      </c>
      <c r="CZ70" s="36">
        <f t="shared" si="85"/>
        <v>4234933.8632420097</v>
      </c>
      <c r="DA70" s="40">
        <f t="shared" si="86"/>
        <v>4.7424924815952689</v>
      </c>
      <c r="DB70" s="38">
        <f t="shared" si="87"/>
        <v>1633414.5329583285</v>
      </c>
      <c r="DC70" s="39">
        <f t="shared" si="88"/>
        <v>0.53184213935205715</v>
      </c>
      <c r="DD70" s="36">
        <f t="shared" si="89"/>
        <v>2400335.0961980112</v>
      </c>
      <c r="DE70" s="39">
        <f t="shared" si="90"/>
        <v>1.3650920288776816</v>
      </c>
      <c r="DF70" s="36">
        <f t="shared" si="91"/>
        <v>4033749.6291563399</v>
      </c>
      <c r="DG70" s="40">
        <f t="shared" si="92"/>
        <v>0.83521261883678311</v>
      </c>
      <c r="DH70" s="152"/>
      <c r="DI70" s="161" t="s">
        <v>70</v>
      </c>
      <c r="DJ70" s="38">
        <f t="shared" si="93"/>
        <v>4234933.8632420097</v>
      </c>
      <c r="DK70" s="36">
        <f t="shared" si="94"/>
        <v>4033749.6291563399</v>
      </c>
      <c r="DL70" s="37">
        <f t="shared" si="95"/>
        <v>8268683.4923983496</v>
      </c>
      <c r="DM70"/>
    </row>
    <row r="71" spans="1:119" s="19" customFormat="1" ht="15.75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38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>
        <f t="shared" si="96"/>
        <v>0</v>
      </c>
      <c r="CX71" s="39">
        <f t="shared" si="83"/>
        <v>0</v>
      </c>
      <c r="CY71" s="39">
        <f t="shared" si="84"/>
        <v>0</v>
      </c>
      <c r="CZ71" s="36">
        <f t="shared" si="85"/>
        <v>0</v>
      </c>
      <c r="DA71" s="40">
        <f t="shared" si="86"/>
        <v>0</v>
      </c>
      <c r="DB71" s="38">
        <f t="shared" si="87"/>
        <v>0</v>
      </c>
      <c r="DC71" s="39">
        <f t="shared" si="88"/>
        <v>0</v>
      </c>
      <c r="DD71" s="36">
        <f t="shared" si="89"/>
        <v>0</v>
      </c>
      <c r="DE71" s="39">
        <f t="shared" si="90"/>
        <v>0</v>
      </c>
      <c r="DF71" s="36">
        <f t="shared" si="91"/>
        <v>0</v>
      </c>
      <c r="DG71" s="40">
        <f t="shared" si="92"/>
        <v>0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75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>
        <v>749524.16376433801</v>
      </c>
      <c r="BA72" s="39">
        <v>6.7802015791103978</v>
      </c>
      <c r="BB72" s="36">
        <v>213669.95623566187</v>
      </c>
      <c r="BC72" s="39">
        <v>5.9992687622321954</v>
      </c>
      <c r="BD72" s="36">
        <v>963194.11999999988</v>
      </c>
      <c r="BE72" s="40">
        <v>6.5899079104007869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73"/>
        <v>749524.16376433801</v>
      </c>
      <c r="BM72" s="117">
        <f t="shared" si="74"/>
        <v>213669.95623566187</v>
      </c>
      <c r="BN72" s="118">
        <f t="shared" si="75"/>
        <v>963194.11999999988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749524.16376433801</v>
      </c>
      <c r="CW72" s="39">
        <f t="shared" si="96"/>
        <v>1.0762546164942914</v>
      </c>
      <c r="CX72" s="39">
        <f t="shared" si="83"/>
        <v>213669.95623566187</v>
      </c>
      <c r="CY72" s="39">
        <f t="shared" si="84"/>
        <v>1.0870613685145503</v>
      </c>
      <c r="CZ72" s="36">
        <f t="shared" si="85"/>
        <v>963194.11999999988</v>
      </c>
      <c r="DA72" s="40">
        <f t="shared" si="86"/>
        <v>1.0786333435015749</v>
      </c>
      <c r="DB72" s="38">
        <f t="shared" si="87"/>
        <v>0</v>
      </c>
      <c r="DC72" s="39">
        <f t="shared" si="88"/>
        <v>0</v>
      </c>
      <c r="DD72" s="36">
        <f t="shared" si="89"/>
        <v>0</v>
      </c>
      <c r="DE72" s="39">
        <f t="shared" si="90"/>
        <v>0</v>
      </c>
      <c r="DF72" s="36">
        <f t="shared" si="91"/>
        <v>0</v>
      </c>
      <c r="DG72" s="40">
        <f t="shared" si="92"/>
        <v>0</v>
      </c>
      <c r="DH72" s="152"/>
      <c r="DI72" s="161" t="s">
        <v>72</v>
      </c>
      <c r="DJ72" s="38">
        <f t="shared" si="93"/>
        <v>963194.11999999988</v>
      </c>
      <c r="DK72" s="36">
        <f t="shared" si="94"/>
        <v>0</v>
      </c>
      <c r="DL72" s="37">
        <f t="shared" si="95"/>
        <v>963194.11999999988</v>
      </c>
      <c r="DM72"/>
    </row>
    <row r="73" spans="1:119" s="19" customFormat="1" ht="15.75">
      <c r="A73" s="26">
        <v>59</v>
      </c>
      <c r="B73" s="26" t="s">
        <v>174</v>
      </c>
      <c r="C73" s="41"/>
      <c r="D73" s="42">
        <v>6872874.0196184032</v>
      </c>
      <c r="E73" s="46">
        <v>62.409752732062685</v>
      </c>
      <c r="F73" s="43">
        <v>71010.264568037965</v>
      </c>
      <c r="G73" s="46">
        <v>2.382175335235599</v>
      </c>
      <c r="H73" s="43">
        <v>6943884.2841864415</v>
      </c>
      <c r="I73" s="47">
        <v>49.622566954324476</v>
      </c>
      <c r="J73" s="45">
        <v>866538.90076807141</v>
      </c>
      <c r="K73" s="46">
        <v>2.4592500851917261</v>
      </c>
      <c r="L73" s="43">
        <v>976571.56588203961</v>
      </c>
      <c r="M73" s="46">
        <v>3.1506983806695175</v>
      </c>
      <c r="N73" s="43">
        <v>1843110.4666501111</v>
      </c>
      <c r="O73" s="47">
        <v>2.7828390302622945</v>
      </c>
      <c r="P73" s="122">
        <f t="shared" si="64"/>
        <v>7739412.9203864746</v>
      </c>
      <c r="Q73" s="123">
        <f t="shared" si="65"/>
        <v>1047581.8304500775</v>
      </c>
      <c r="R73" s="124">
        <f t="shared" si="66"/>
        <v>8786994.7508365512</v>
      </c>
      <c r="S73" s="32"/>
      <c r="T73" s="42">
        <v>9959551.8207171336</v>
      </c>
      <c r="U73" s="46">
        <v>52.257794793489168</v>
      </c>
      <c r="V73" s="43">
        <v>2798277.6081470405</v>
      </c>
      <c r="W73" s="46">
        <v>49.363656714009217</v>
      </c>
      <c r="X73" s="36">
        <v>12757829.428864174</v>
      </c>
      <c r="Y73" s="47">
        <v>51.594314879420935</v>
      </c>
      <c r="Z73" s="45">
        <v>3212325.8385786833</v>
      </c>
      <c r="AA73" s="46">
        <v>3.1643386430567282</v>
      </c>
      <c r="AB73" s="43">
        <v>1452208.3089310182</v>
      </c>
      <c r="AC73" s="46">
        <v>3.2703564198134862</v>
      </c>
      <c r="AD73" s="43">
        <v>4664534.1475097016</v>
      </c>
      <c r="AE73" s="47">
        <v>3.1966007437616897</v>
      </c>
      <c r="AF73" s="122">
        <f t="shared" si="67"/>
        <v>13171877.659295816</v>
      </c>
      <c r="AG73" s="123">
        <f t="shared" si="68"/>
        <v>4250485.9170780592</v>
      </c>
      <c r="AH73" s="124">
        <f t="shared" si="69"/>
        <v>17422363.576373875</v>
      </c>
      <c r="AI73" s="32"/>
      <c r="AJ73" s="42">
        <v>2944869.4782175436</v>
      </c>
      <c r="AK73" s="46">
        <v>46.893572799209281</v>
      </c>
      <c r="AL73" s="43">
        <v>1276955.1189405613</v>
      </c>
      <c r="AM73" s="46">
        <v>48.260924999832241</v>
      </c>
      <c r="AN73" s="43">
        <v>4221824.5971581051</v>
      </c>
      <c r="AO73" s="47">
        <v>47.298905169240157</v>
      </c>
      <c r="AP73" s="45">
        <v>714621.78166515601</v>
      </c>
      <c r="AQ73" s="46">
        <v>4.4568206840141587</v>
      </c>
      <c r="AR73" s="43">
        <v>1185864.0321788711</v>
      </c>
      <c r="AS73" s="46">
        <v>7.6561345011603086</v>
      </c>
      <c r="AT73" s="43">
        <v>1900485.813844027</v>
      </c>
      <c r="AU73" s="47">
        <v>6.0288078410426627</v>
      </c>
      <c r="AV73" s="122">
        <f t="shared" si="70"/>
        <v>3659491.2598826997</v>
      </c>
      <c r="AW73" s="123">
        <f t="shared" si="71"/>
        <v>2462819.1511194324</v>
      </c>
      <c r="AX73" s="124">
        <f t="shared" si="72"/>
        <v>6122310.4110021321</v>
      </c>
      <c r="AY73" s="32"/>
      <c r="AZ73" s="42">
        <v>6880569.0339054158</v>
      </c>
      <c r="BA73" s="46">
        <v>62.241682502355722</v>
      </c>
      <c r="BB73" s="43">
        <v>1961472.2985945849</v>
      </c>
      <c r="BC73" s="46">
        <v>55.072784664043823</v>
      </c>
      <c r="BD73" s="36">
        <v>8842041.3325000014</v>
      </c>
      <c r="BE73" s="47">
        <v>60.494802564962178</v>
      </c>
      <c r="BF73" s="45">
        <v>4074352.0662922892</v>
      </c>
      <c r="BG73" s="46">
        <v>6.6572857259675251</v>
      </c>
      <c r="BH73" s="43">
        <v>3908848.3407077114</v>
      </c>
      <c r="BI73" s="46">
        <v>12.434226594523865</v>
      </c>
      <c r="BJ73" s="43">
        <v>7983200.4070000015</v>
      </c>
      <c r="BK73" s="47">
        <v>8.6176675637106328</v>
      </c>
      <c r="BL73" s="122">
        <f t="shared" si="73"/>
        <v>10954921.100197705</v>
      </c>
      <c r="BM73" s="123">
        <f t="shared" si="74"/>
        <v>5870320.6393022966</v>
      </c>
      <c r="BN73" s="124">
        <f t="shared" si="75"/>
        <v>16825241.739500001</v>
      </c>
      <c r="BO73" s="32"/>
      <c r="BP73" s="42">
        <v>554090.64000000071</v>
      </c>
      <c r="BQ73" s="46">
        <v>5.807286638089157</v>
      </c>
      <c r="BR73" s="43">
        <v>179335.45</v>
      </c>
      <c r="BS73" s="46">
        <v>8.1858430710242835</v>
      </c>
      <c r="BT73" s="36">
        <v>733426.09000000078</v>
      </c>
      <c r="BU73" s="47">
        <v>6.2514476521679905</v>
      </c>
      <c r="BV73" s="45">
        <v>341488.18999999994</v>
      </c>
      <c r="BW73" s="46">
        <v>1.1089619237826163</v>
      </c>
      <c r="BX73" s="43">
        <v>410727.73000000033</v>
      </c>
      <c r="BY73" s="46">
        <v>1.9536508019558987</v>
      </c>
      <c r="BZ73" s="43">
        <v>752215.92000000016</v>
      </c>
      <c r="CA73" s="47">
        <v>1.4516750647952128</v>
      </c>
      <c r="CB73" s="122">
        <f t="shared" si="76"/>
        <v>895578.83000000066</v>
      </c>
      <c r="CC73" s="123">
        <f t="shared" si="77"/>
        <v>590063.1800000004</v>
      </c>
      <c r="CD73" s="124">
        <f t="shared" si="78"/>
        <v>1485642.0100000012</v>
      </c>
      <c r="CE73" s="32"/>
      <c r="CF73" s="42">
        <v>9299292.7791465241</v>
      </c>
      <c r="CG73" s="46">
        <v>73.251040000839097</v>
      </c>
      <c r="CH73" s="43">
        <v>2064308.0545723017</v>
      </c>
      <c r="CI73" s="46">
        <v>79.158986677364126</v>
      </c>
      <c r="CJ73" s="36">
        <v>11363600.833718825</v>
      </c>
      <c r="CK73" s="47">
        <v>74.257825861234309</v>
      </c>
      <c r="CL73" s="45">
        <v>3500586.9092199607</v>
      </c>
      <c r="CM73" s="46">
        <v>5.6151070929689162</v>
      </c>
      <c r="CN73" s="43">
        <v>3897945.8395487536</v>
      </c>
      <c r="CO73" s="46">
        <v>11.99833116700245</v>
      </c>
      <c r="CP73" s="43">
        <v>7398532.7487687143</v>
      </c>
      <c r="CQ73" s="47">
        <v>7.801915168737974</v>
      </c>
      <c r="CR73" s="122">
        <f t="shared" si="79"/>
        <v>12799879.688366484</v>
      </c>
      <c r="CS73" s="123">
        <f t="shared" si="80"/>
        <v>5962253.8941210555</v>
      </c>
      <c r="CT73" s="124">
        <f t="shared" si="81"/>
        <v>18762133.582487538</v>
      </c>
      <c r="CU73" s="32"/>
      <c r="CV73" s="45">
        <f>SUM(CV66:CV72)</f>
        <v>36511247.771605022</v>
      </c>
      <c r="CW73" s="46">
        <f t="shared" si="96"/>
        <v>52.427127593596701</v>
      </c>
      <c r="CX73" s="46">
        <f>SUM(CX66:CX72)</f>
        <v>8351358.7948225271</v>
      </c>
      <c r="CY73" s="46">
        <f t="shared" si="84"/>
        <v>42.488142368705155</v>
      </c>
      <c r="CZ73" s="43">
        <f t="shared" si="85"/>
        <v>44862606.566427551</v>
      </c>
      <c r="DA73" s="47">
        <f t="shared" si="86"/>
        <v>50.239408977020616</v>
      </c>
      <c r="DB73" s="45">
        <f>SUM(DB66:DB72)</f>
        <v>12709913.68652416</v>
      </c>
      <c r="DC73" s="46">
        <f t="shared" si="88"/>
        <v>4.1383663176905587</v>
      </c>
      <c r="DD73" s="43">
        <f>SUM(DD66:DD72)</f>
        <v>11832165.817248395</v>
      </c>
      <c r="DE73" s="46">
        <f t="shared" si="90"/>
        <v>6.7290584831545255</v>
      </c>
      <c r="DF73" s="43">
        <f>SUM(DF66:DF72)</f>
        <v>24542079.503772553</v>
      </c>
      <c r="DG73" s="47">
        <f t="shared" si="92"/>
        <v>5.081588194241383</v>
      </c>
      <c r="DH73" s="153"/>
      <c r="DI73" s="161" t="s">
        <v>174</v>
      </c>
      <c r="DJ73" s="45">
        <f t="shared" ref="DJ73:DK73" si="97">SUM(DJ66:DJ72)</f>
        <v>44862606.566427544</v>
      </c>
      <c r="DK73" s="43">
        <f t="shared" si="97"/>
        <v>24542079.503772553</v>
      </c>
      <c r="DL73" s="44">
        <f>SUM(DL66:DL72)</f>
        <v>69404686.070200115</v>
      </c>
      <c r="DM73"/>
      <c r="DO73" s="48"/>
    </row>
    <row r="74" spans="1:119" s="19" customFormat="1" ht="15.75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75">
      <c r="A75" s="26">
        <v>60</v>
      </c>
      <c r="B75" s="26" t="s">
        <v>74</v>
      </c>
      <c r="C75" s="34"/>
      <c r="D75" s="35">
        <v>2385382.5887254449</v>
      </c>
      <c r="E75" s="39">
        <v>21.660681849947284</v>
      </c>
      <c r="F75" s="39">
        <v>524967.06390355458</v>
      </c>
      <c r="G75" s="39">
        <v>17.611025660154805</v>
      </c>
      <c r="H75" s="36">
        <f>+D75+F75</f>
        <v>2910349.6526289992</v>
      </c>
      <c r="I75" s="40">
        <v>20.798016583739471</v>
      </c>
      <c r="J75" s="38">
        <v>453771.24506804359</v>
      </c>
      <c r="K75" s="39">
        <v>1.2878094360241787</v>
      </c>
      <c r="L75" s="36">
        <v>718278.24997050921</v>
      </c>
      <c r="M75" s="39">
        <v>2.3173704806858733</v>
      </c>
      <c r="N75" s="36">
        <v>1172049.4950385527</v>
      </c>
      <c r="O75" s="40">
        <v>1.7696308166056725</v>
      </c>
      <c r="P75" s="116">
        <f t="shared" ref="P75:P96" si="98">+D75+J75</f>
        <v>2839153.8337934883</v>
      </c>
      <c r="Q75" s="117">
        <f t="shared" ref="Q75:Q96" si="99">+F75+L75</f>
        <v>1243245.3138740638</v>
      </c>
      <c r="R75" s="118">
        <f t="shared" ref="R75:R96" si="100">+P75+Q75</f>
        <v>4082399.1476675523</v>
      </c>
      <c r="S75" s="32"/>
      <c r="T75" s="35">
        <v>1453681.9015236595</v>
      </c>
      <c r="U75" s="39">
        <v>7.6274727891684</v>
      </c>
      <c r="V75" s="39">
        <v>425172.67711652856</v>
      </c>
      <c r="W75" s="39">
        <v>7.500355939042965</v>
      </c>
      <c r="X75" s="36">
        <v>1878854.5786401881</v>
      </c>
      <c r="Y75" s="40">
        <v>7.5983313057693067</v>
      </c>
      <c r="Z75" s="38">
        <v>418481.25180635625</v>
      </c>
      <c r="AA75" s="39">
        <v>0.41222978708520908</v>
      </c>
      <c r="AB75" s="36">
        <v>277410.4612257469</v>
      </c>
      <c r="AC75" s="39">
        <v>0.6247251700831139</v>
      </c>
      <c r="AD75" s="36">
        <v>695891.71303210314</v>
      </c>
      <c r="AE75" s="40">
        <v>0.47689391847278584</v>
      </c>
      <c r="AF75" s="116">
        <f t="shared" ref="AF75:AF96" si="101">+T75+Z75</f>
        <v>1872163.1533300157</v>
      </c>
      <c r="AG75" s="117">
        <f t="shared" ref="AG75:AG96" si="102">+V75+AB75</f>
        <v>702583.13834227552</v>
      </c>
      <c r="AH75" s="118">
        <f t="shared" ref="AH75:AH96" si="103">+AF75+AG75</f>
        <v>2574746.2916722912</v>
      </c>
      <c r="AI75" s="32"/>
      <c r="AJ75" s="35">
        <v>700448.73775814613</v>
      </c>
      <c r="AK75" s="39">
        <v>11.153819929587193</v>
      </c>
      <c r="AL75" s="36">
        <v>303582.73587808525</v>
      </c>
      <c r="AM75" s="39">
        <v>11.473530612110828</v>
      </c>
      <c r="AN75" s="36">
        <v>1004031.4736362314</v>
      </c>
      <c r="AO75" s="40">
        <v>11.248593674502697</v>
      </c>
      <c r="AP75" s="38">
        <v>206490.58607093734</v>
      </c>
      <c r="AQ75" s="39">
        <v>1.2878022174341901</v>
      </c>
      <c r="AR75" s="36">
        <v>344490.21282635472</v>
      </c>
      <c r="AS75" s="39">
        <v>2.2240858413471867</v>
      </c>
      <c r="AT75" s="36">
        <v>550980.798897292</v>
      </c>
      <c r="AU75" s="40">
        <v>1.7478464382415859</v>
      </c>
      <c r="AV75" s="116">
        <f t="shared" ref="AV75:AV96" si="104">+AJ75+AP75</f>
        <v>906939.32382908347</v>
      </c>
      <c r="AW75" s="117">
        <f t="shared" ref="AW75:AW96" si="105">+AL75+AR75</f>
        <v>648072.94870443991</v>
      </c>
      <c r="AX75" s="118">
        <f t="shared" ref="AX75:AX96" si="106">+AV75+AW75</f>
        <v>1555012.2725335234</v>
      </c>
      <c r="AY75" s="32"/>
      <c r="AZ75" s="35">
        <v>771781.97101016226</v>
      </c>
      <c r="BA75" s="39">
        <v>6.9815458814444868</v>
      </c>
      <c r="BB75" s="39">
        <v>220015.08148983892</v>
      </c>
      <c r="BC75" s="39">
        <v>6.1774225485691519</v>
      </c>
      <c r="BD75" s="36">
        <v>991797.05250000115</v>
      </c>
      <c r="BE75" s="40">
        <v>6.7856012677713853</v>
      </c>
      <c r="BF75" s="38">
        <v>80074.295779255306</v>
      </c>
      <c r="BG75" s="39">
        <v>0.13083735956898912</v>
      </c>
      <c r="BH75" s="36">
        <v>76821.608220742928</v>
      </c>
      <c r="BI75" s="39">
        <v>0.2443730737835455</v>
      </c>
      <c r="BJ75" s="36">
        <v>156895.90399999823</v>
      </c>
      <c r="BK75" s="40">
        <v>0.16936525125866628</v>
      </c>
      <c r="BL75" s="116">
        <f t="shared" ref="BL75:BL96" si="107">+AZ75+BF75</f>
        <v>851856.2667894176</v>
      </c>
      <c r="BM75" s="117">
        <f t="shared" ref="BM75:BM96" si="108">+BB75+BH75</f>
        <v>296836.68971058185</v>
      </c>
      <c r="BN75" s="118">
        <f t="shared" ref="BN75:BN96" si="109">+BL75+BM75</f>
        <v>1148692.9564999994</v>
      </c>
      <c r="BO75" s="32"/>
      <c r="BP75" s="35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>
        <v>-9413.1107306378017</v>
      </c>
      <c r="CG75" s="39">
        <v>-7.4147590256380819E-2</v>
      </c>
      <c r="CH75" s="39">
        <v>-2089.5739881866562</v>
      </c>
      <c r="CI75" s="39">
        <v>-8.0127846774547748E-2</v>
      </c>
      <c r="CJ75" s="36">
        <v>-11502.684718824457</v>
      </c>
      <c r="CK75" s="40">
        <v>-7.5166698591930009E-2</v>
      </c>
      <c r="CL75" s="38">
        <v>60142.643581348653</v>
      </c>
      <c r="CM75" s="39">
        <v>9.6471646989842619E-2</v>
      </c>
      <c r="CN75" s="36">
        <v>66969.560649936961</v>
      </c>
      <c r="CO75" s="39">
        <v>0.20614010554841866</v>
      </c>
      <c r="CP75" s="36">
        <v>127112.20423128561</v>
      </c>
      <c r="CQ75" s="40">
        <v>0.13404260925773845</v>
      </c>
      <c r="CR75" s="116">
        <f t="shared" ref="CR75:CR96" si="113">+CF75+CL75</f>
        <v>50729.53285071085</v>
      </c>
      <c r="CS75" s="117">
        <f t="shared" ref="CS75:CS96" si="114">+CH75+CN75</f>
        <v>64879.986661750307</v>
      </c>
      <c r="CT75" s="118">
        <f t="shared" ref="CT75:CT96" si="115">+CR75+CS75</f>
        <v>115609.51951246115</v>
      </c>
      <c r="CU75" s="32"/>
      <c r="CV75" s="38">
        <f t="shared" ref="CV75:CV94" si="116">+D75+T75+AJ75+AZ75+BP75+CF75</f>
        <v>5301882.0882867752</v>
      </c>
      <c r="CW75" s="39">
        <f t="shared" si="96"/>
        <v>7.6130635268233275</v>
      </c>
      <c r="CX75" s="39">
        <f t="shared" ref="CX75:CX94" si="117">+F75+V75+AL75+BB75+BR75+CH75</f>
        <v>1471647.9843998207</v>
      </c>
      <c r="CY75" s="39">
        <f t="shared" ref="CY75:CY96" si="118">+CX75/$CX$111</f>
        <v>7.4871156435719071</v>
      </c>
      <c r="CZ75" s="36">
        <f t="shared" ref="CZ75:CZ96" si="119">+CV75+CX75</f>
        <v>6773530.0726865958</v>
      </c>
      <c r="DA75" s="40">
        <f t="shared" ref="DA75:DA96" si="120">+CZ75/$CZ$111</f>
        <v>7.5853405226460584</v>
      </c>
      <c r="DB75" s="38">
        <f t="shared" ref="DB75:DB94" si="121">+J75+Z75+AP75+BF75+BV75+CL75</f>
        <v>1218960.022305941</v>
      </c>
      <c r="DC75" s="39">
        <f t="shared" si="88"/>
        <v>0.39689514998600922</v>
      </c>
      <c r="DD75" s="36">
        <f t="shared" ref="DD75:DD94" si="122">+L75+AB75+AR75+BH75+BX75+CN75</f>
        <v>1483970.0928932908</v>
      </c>
      <c r="DE75" s="39">
        <f t="shared" ref="DE75:DE96" si="123">+DD75/$DD$111</f>
        <v>0.84394705893780464</v>
      </c>
      <c r="DF75" s="36">
        <f t="shared" ref="DF75:DF94" si="124">+DB75+DD75</f>
        <v>2702930.1151992315</v>
      </c>
      <c r="DG75" s="40">
        <f t="shared" ref="DG75:DG96" si="125">+DF75/$DF$111</f>
        <v>0.55965827024334169</v>
      </c>
      <c r="DH75" s="152"/>
      <c r="DI75" s="161" t="s">
        <v>74</v>
      </c>
      <c r="DJ75" s="38">
        <f t="shared" ref="DJ75:DJ94" si="126">+CZ75</f>
        <v>6773530.0726865958</v>
      </c>
      <c r="DK75" s="36">
        <f t="shared" ref="DK75:DK94" si="127">+DF75</f>
        <v>2702930.1151992315</v>
      </c>
      <c r="DL75" s="37">
        <f t="shared" ref="DL75:DL94" si="128">+DJ75+DK75</f>
        <v>9476460.1878858283</v>
      </c>
      <c r="DM75"/>
    </row>
    <row r="76" spans="1:119" s="19" customFormat="1" ht="15.75">
      <c r="A76" s="26">
        <v>61</v>
      </c>
      <c r="B76" s="26" t="s">
        <v>75</v>
      </c>
      <c r="C76" s="34"/>
      <c r="D76" s="35">
        <v>2051911.5574005754</v>
      </c>
      <c r="E76" s="39">
        <v>18.632568058121002</v>
      </c>
      <c r="F76" s="39">
        <v>451577.86879542493</v>
      </c>
      <c r="G76" s="39">
        <v>15.149044543440738</v>
      </c>
      <c r="H76" s="36">
        <f t="shared" ref="H76:H94" si="129">+D76+F76</f>
        <v>2503489.4261960005</v>
      </c>
      <c r="I76" s="40">
        <v>17.890501423499654</v>
      </c>
      <c r="J76" s="38">
        <v>356480.27889550274</v>
      </c>
      <c r="K76" s="39">
        <v>1.0116962498346933</v>
      </c>
      <c r="L76" s="36">
        <v>1852406.3204730568</v>
      </c>
      <c r="M76" s="39">
        <v>5.9763910789118926</v>
      </c>
      <c r="N76" s="36">
        <v>2208886.5993685597</v>
      </c>
      <c r="O76" s="40">
        <v>3.3351098338226182</v>
      </c>
      <c r="P76" s="116">
        <f t="shared" si="98"/>
        <v>2408391.8362960783</v>
      </c>
      <c r="Q76" s="117">
        <f t="shared" si="99"/>
        <v>2303984.1892684819</v>
      </c>
      <c r="R76" s="118">
        <f t="shared" si="100"/>
        <v>4712376.0255645607</v>
      </c>
      <c r="S76" s="32"/>
      <c r="T76" s="35">
        <v>247254.88476149319</v>
      </c>
      <c r="U76" s="39">
        <v>1.2973470355038077</v>
      </c>
      <c r="V76" s="39">
        <v>70479.102349962021</v>
      </c>
      <c r="W76" s="39">
        <v>1.243302738722494</v>
      </c>
      <c r="X76" s="36">
        <v>317733.98711145518</v>
      </c>
      <c r="Y76" s="40">
        <v>1.2849574036342779</v>
      </c>
      <c r="Z76" s="38">
        <v>1292734.0507046552</v>
      </c>
      <c r="AA76" s="39">
        <v>1.2734225970208344</v>
      </c>
      <c r="AB76" s="36">
        <v>548308.81294944091</v>
      </c>
      <c r="AC76" s="39">
        <v>1.2347851444187639</v>
      </c>
      <c r="AD76" s="36">
        <v>1841042.8636540961</v>
      </c>
      <c r="AE76" s="40">
        <v>1.261664895388483</v>
      </c>
      <c r="AF76" s="116">
        <f t="shared" si="101"/>
        <v>1539988.9354661484</v>
      </c>
      <c r="AG76" s="117">
        <f t="shared" si="102"/>
        <v>618787.9152994029</v>
      </c>
      <c r="AH76" s="118">
        <f t="shared" si="103"/>
        <v>2158776.8507655514</v>
      </c>
      <c r="AI76" s="32"/>
      <c r="AJ76" s="35">
        <v>191578.41181975947</v>
      </c>
      <c r="AK76" s="39">
        <v>3.0506602305730897</v>
      </c>
      <c r="AL76" s="36">
        <v>82912.718302669193</v>
      </c>
      <c r="AM76" s="39">
        <v>3.1335827079476175</v>
      </c>
      <c r="AN76" s="36">
        <v>274491.13012242864</v>
      </c>
      <c r="AO76" s="40">
        <v>3.0752414352310669</v>
      </c>
      <c r="AP76" s="38">
        <v>68438.954704085874</v>
      </c>
      <c r="AQ76" s="39">
        <v>0.42682738861771585</v>
      </c>
      <c r="AR76" s="36">
        <v>114061.58394475067</v>
      </c>
      <c r="AS76" s="39">
        <v>0.73640046784442614</v>
      </c>
      <c r="AT76" s="36">
        <v>182500.53864883655</v>
      </c>
      <c r="AU76" s="40">
        <v>0.57893653842917547</v>
      </c>
      <c r="AV76" s="116">
        <f t="shared" si="104"/>
        <v>260017.36652384535</v>
      </c>
      <c r="AW76" s="117">
        <f t="shared" si="105"/>
        <v>196974.30224741987</v>
      </c>
      <c r="AX76" s="118">
        <f t="shared" si="106"/>
        <v>456991.66877126519</v>
      </c>
      <c r="AY76" s="32"/>
      <c r="AZ76" s="35">
        <v>530065.93853971432</v>
      </c>
      <c r="BA76" s="39">
        <v>4.7949807187932114</v>
      </c>
      <c r="BB76" s="39">
        <v>151108.09146028574</v>
      </c>
      <c r="BC76" s="39">
        <v>4.2427024781077529</v>
      </c>
      <c r="BD76" s="36">
        <v>681174.03</v>
      </c>
      <c r="BE76" s="40">
        <v>4.6604044142800456</v>
      </c>
      <c r="BF76" s="38">
        <v>701798.6049458714</v>
      </c>
      <c r="BG76" s="39">
        <v>1.1467035148638289</v>
      </c>
      <c r="BH76" s="36">
        <v>673290.93505412864</v>
      </c>
      <c r="BI76" s="39">
        <v>2.1417694729456125</v>
      </c>
      <c r="BJ76" s="36">
        <v>1375089.54</v>
      </c>
      <c r="BK76" s="40">
        <v>1.4843751781134227</v>
      </c>
      <c r="BL76" s="116">
        <f t="shared" si="107"/>
        <v>1231864.5434855856</v>
      </c>
      <c r="BM76" s="117">
        <f t="shared" si="108"/>
        <v>824399.02651441435</v>
      </c>
      <c r="BN76" s="118">
        <f t="shared" si="109"/>
        <v>2056263.5699999998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>
        <v>489073.79457348905</v>
      </c>
      <c r="CG76" s="39">
        <v>3.852461143066924</v>
      </c>
      <c r="CH76" s="39">
        <v>108567.28542651092</v>
      </c>
      <c r="CI76" s="39">
        <v>4.1631752982019679</v>
      </c>
      <c r="CJ76" s="36">
        <v>597641.07999999996</v>
      </c>
      <c r="CK76" s="40">
        <v>3.9054106084467648</v>
      </c>
      <c r="CL76" s="38">
        <v>601813.18907204142</v>
      </c>
      <c r="CM76" s="39">
        <v>0.96533684043104184</v>
      </c>
      <c r="CN76" s="36">
        <v>670126.26092795853</v>
      </c>
      <c r="CO76" s="39">
        <v>2.0627266599603495</v>
      </c>
      <c r="CP76" s="36">
        <v>1271939.45</v>
      </c>
      <c r="CQ76" s="40">
        <v>1.3412880669241809</v>
      </c>
      <c r="CR76" s="116">
        <f t="shared" si="113"/>
        <v>1090886.9836455304</v>
      </c>
      <c r="CS76" s="117">
        <f t="shared" si="114"/>
        <v>778693.54635446949</v>
      </c>
      <c r="CT76" s="118">
        <f t="shared" si="115"/>
        <v>1869580.5299999998</v>
      </c>
      <c r="CU76" s="32"/>
      <c r="CV76" s="38">
        <f t="shared" si="116"/>
        <v>3509884.587095031</v>
      </c>
      <c r="CW76" s="39">
        <f t="shared" si="96"/>
        <v>5.0399035452723595</v>
      </c>
      <c r="CX76" s="39">
        <f t="shared" si="117"/>
        <v>864645.06633485283</v>
      </c>
      <c r="CY76" s="39">
        <f t="shared" si="118"/>
        <v>4.3989443609594598</v>
      </c>
      <c r="CZ76" s="36">
        <f t="shared" si="119"/>
        <v>4374529.6534298835</v>
      </c>
      <c r="DA76" s="40">
        <f t="shared" si="120"/>
        <v>4.8988188864004503</v>
      </c>
      <c r="DB76" s="38">
        <f t="shared" si="121"/>
        <v>3021265.0783221563</v>
      </c>
      <c r="DC76" s="39">
        <f t="shared" si="88"/>
        <v>0.98372828843044813</v>
      </c>
      <c r="DD76" s="36">
        <f t="shared" si="122"/>
        <v>3858193.9133493351</v>
      </c>
      <c r="DE76" s="39">
        <f t="shared" si="123"/>
        <v>2.1941893718588914</v>
      </c>
      <c r="DF76" s="36">
        <f t="shared" si="124"/>
        <v>6879458.9916714914</v>
      </c>
      <c r="DG76" s="40">
        <f t="shared" si="125"/>
        <v>1.4244342085792618</v>
      </c>
      <c r="DH76" s="152"/>
      <c r="DI76" s="161" t="s">
        <v>75</v>
      </c>
      <c r="DJ76" s="38">
        <f t="shared" si="126"/>
        <v>4374529.6534298835</v>
      </c>
      <c r="DK76" s="36">
        <f t="shared" si="127"/>
        <v>6879458.9916714914</v>
      </c>
      <c r="DL76" s="37">
        <f t="shared" si="128"/>
        <v>11253988.645101376</v>
      </c>
      <c r="DM76"/>
    </row>
    <row r="77" spans="1:119" s="19" customFormat="1" ht="15.75">
      <c r="A77" s="26">
        <v>62</v>
      </c>
      <c r="B77" s="26" t="s">
        <v>76</v>
      </c>
      <c r="C77" s="34"/>
      <c r="D77" s="35">
        <v>240146.18456160263</v>
      </c>
      <c r="E77" s="39">
        <v>2.1806690993108071</v>
      </c>
      <c r="F77" s="39">
        <v>52850.573326397345</v>
      </c>
      <c r="G77" s="39">
        <v>1.772973710167981</v>
      </c>
      <c r="H77" s="36">
        <f t="shared" si="129"/>
        <v>292996.75788799999</v>
      </c>
      <c r="I77" s="40">
        <v>2.0938210719910813</v>
      </c>
      <c r="J77" s="38">
        <v>217494.60563737317</v>
      </c>
      <c r="K77" s="39">
        <v>0.6172528745891922</v>
      </c>
      <c r="L77" s="36">
        <v>671048.41728407179</v>
      </c>
      <c r="M77" s="39">
        <v>2.1649935709301116</v>
      </c>
      <c r="N77" s="36">
        <v>888543.02292144496</v>
      </c>
      <c r="O77" s="40">
        <v>1.3415756944548045</v>
      </c>
      <c r="P77" s="116">
        <f t="shared" si="98"/>
        <v>457640.79019897582</v>
      </c>
      <c r="Q77" s="117">
        <f t="shared" si="99"/>
        <v>723898.99061046913</v>
      </c>
      <c r="R77" s="118">
        <f t="shared" si="100"/>
        <v>1181539.7808094448</v>
      </c>
      <c r="S77" s="32"/>
      <c r="T77" s="35">
        <v>269360.16771253664</v>
      </c>
      <c r="U77" s="39">
        <v>1.4133335137211043</v>
      </c>
      <c r="V77" s="39">
        <v>75042.324614432931</v>
      </c>
      <c r="W77" s="39">
        <v>1.3238013056685471</v>
      </c>
      <c r="X77" s="36">
        <v>344402.49232696957</v>
      </c>
      <c r="Y77" s="40">
        <v>1.3928082934055193</v>
      </c>
      <c r="Z77" s="38">
        <v>1251294.8942028601</v>
      </c>
      <c r="AA77" s="39">
        <v>1.2326024776296072</v>
      </c>
      <c r="AB77" s="36">
        <v>528945.17315941327</v>
      </c>
      <c r="AC77" s="39">
        <v>1.191178450180189</v>
      </c>
      <c r="AD77" s="36">
        <v>1780240.0673622733</v>
      </c>
      <c r="AE77" s="40">
        <v>1.2199967978458812</v>
      </c>
      <c r="AF77" s="116">
        <f t="shared" si="101"/>
        <v>1520655.0619153967</v>
      </c>
      <c r="AG77" s="117">
        <f t="shared" si="102"/>
        <v>603987.49777384615</v>
      </c>
      <c r="AH77" s="118">
        <f t="shared" si="103"/>
        <v>2124642.5596892429</v>
      </c>
      <c r="AI77" s="32"/>
      <c r="AJ77" s="35">
        <v>141839.47399456665</v>
      </c>
      <c r="AK77" s="39">
        <v>2.2586263156191446</v>
      </c>
      <c r="AL77" s="36">
        <v>61563.952311009547</v>
      </c>
      <c r="AM77" s="39">
        <v>2.3267327418992698</v>
      </c>
      <c r="AN77" s="36">
        <v>203403.4263055762</v>
      </c>
      <c r="AO77" s="40">
        <v>2.278815509863231</v>
      </c>
      <c r="AP77" s="38">
        <v>50454.143314682515</v>
      </c>
      <c r="AQ77" s="39">
        <v>0.31466305014539114</v>
      </c>
      <c r="AR77" s="36">
        <v>84246.894791210274</v>
      </c>
      <c r="AS77" s="39">
        <v>0.5439118991082762</v>
      </c>
      <c r="AT77" s="36">
        <v>134701.03810589277</v>
      </c>
      <c r="AU77" s="40">
        <v>0.42730478113215786</v>
      </c>
      <c r="AV77" s="116">
        <f t="shared" si="104"/>
        <v>192293.61730924918</v>
      </c>
      <c r="AW77" s="117">
        <f t="shared" si="105"/>
        <v>145810.84710221982</v>
      </c>
      <c r="AX77" s="118">
        <f t="shared" si="106"/>
        <v>338104.464411469</v>
      </c>
      <c r="AY77" s="32"/>
      <c r="AZ77" s="35">
        <v>471261.67374262708</v>
      </c>
      <c r="BA77" s="39">
        <v>4.2630368692003966</v>
      </c>
      <c r="BB77" s="39">
        <v>134344.51625737283</v>
      </c>
      <c r="BC77" s="39">
        <v>3.7720270737132982</v>
      </c>
      <c r="BD77" s="36">
        <v>605606.18999999994</v>
      </c>
      <c r="BE77" s="40">
        <v>4.1433901424446846</v>
      </c>
      <c r="BF77" s="38">
        <v>711544.77387639252</v>
      </c>
      <c r="BG77" s="39">
        <v>1.1626282632037708</v>
      </c>
      <c r="BH77" s="36">
        <v>682641.20612360747</v>
      </c>
      <c r="BI77" s="39">
        <v>2.1715131158460865</v>
      </c>
      <c r="BJ77" s="36">
        <v>1394185.98</v>
      </c>
      <c r="BK77" s="40">
        <v>1.5049893131946424</v>
      </c>
      <c r="BL77" s="116">
        <f t="shared" si="107"/>
        <v>1182806.4476190195</v>
      </c>
      <c r="BM77" s="117">
        <f t="shared" si="108"/>
        <v>816985.72238098027</v>
      </c>
      <c r="BN77" s="118">
        <f t="shared" si="109"/>
        <v>1999792.17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538.59</v>
      </c>
      <c r="BY77" s="39">
        <v>2.5618352708384863E-3</v>
      </c>
      <c r="BZ77" s="36">
        <v>538.59</v>
      </c>
      <c r="CA77" s="40">
        <v>1.0394059104040945E-3</v>
      </c>
      <c r="CB77" s="116">
        <f t="shared" si="110"/>
        <v>0</v>
      </c>
      <c r="CC77" s="117">
        <f t="shared" si="111"/>
        <v>538.59</v>
      </c>
      <c r="CD77" s="118">
        <f t="shared" si="112"/>
        <v>538.59</v>
      </c>
      <c r="CE77" s="32"/>
      <c r="CF77" s="35">
        <v>310679.65489731845</v>
      </c>
      <c r="CG77" s="39">
        <v>2.4472407062356218</v>
      </c>
      <c r="CH77" s="39">
        <v>68966.375102681588</v>
      </c>
      <c r="CI77" s="39">
        <v>2.6446190314702656</v>
      </c>
      <c r="CJ77" s="36">
        <v>379646.03</v>
      </c>
      <c r="CK77" s="40">
        <v>2.4808763698383967</v>
      </c>
      <c r="CL77" s="38">
        <v>583726.68736160593</v>
      </c>
      <c r="CM77" s="39">
        <v>0.93632523561306835</v>
      </c>
      <c r="CN77" s="36">
        <v>649986.72263839399</v>
      </c>
      <c r="CO77" s="39">
        <v>2.0007348160775993</v>
      </c>
      <c r="CP77" s="36">
        <v>1233713.4099999999</v>
      </c>
      <c r="CQ77" s="40">
        <v>1.300977868747871</v>
      </c>
      <c r="CR77" s="116">
        <f t="shared" si="113"/>
        <v>894406.34225892439</v>
      </c>
      <c r="CS77" s="117">
        <f t="shared" si="114"/>
        <v>718953.09774107556</v>
      </c>
      <c r="CT77" s="118">
        <f t="shared" si="115"/>
        <v>1613359.44</v>
      </c>
      <c r="CU77" s="32"/>
      <c r="CV77" s="38">
        <f t="shared" si="116"/>
        <v>1433287.1549086515</v>
      </c>
      <c r="CW77" s="39">
        <f t="shared" si="96"/>
        <v>2.0580816360677288</v>
      </c>
      <c r="CX77" s="39">
        <f t="shared" si="117"/>
        <v>392767.74161189422</v>
      </c>
      <c r="CY77" s="39">
        <f t="shared" si="118"/>
        <v>1.9982343153292332</v>
      </c>
      <c r="CZ77" s="36">
        <f t="shared" si="119"/>
        <v>1826054.8965205457</v>
      </c>
      <c r="DA77" s="40">
        <f t="shared" si="120"/>
        <v>2.0449083497845471</v>
      </c>
      <c r="DB77" s="38">
        <f t="shared" si="121"/>
        <v>2814515.1043929141</v>
      </c>
      <c r="DC77" s="39">
        <f t="shared" si="88"/>
        <v>0.91641019726202855</v>
      </c>
      <c r="DD77" s="36">
        <f t="shared" si="122"/>
        <v>2617407.0039966968</v>
      </c>
      <c r="DE77" s="39">
        <f t="shared" si="123"/>
        <v>1.4885427635266124</v>
      </c>
      <c r="DF77" s="36">
        <f t="shared" si="124"/>
        <v>5431922.1083896104</v>
      </c>
      <c r="DG77" s="40">
        <f t="shared" si="125"/>
        <v>1.1247128122858687</v>
      </c>
      <c r="DH77" s="152"/>
      <c r="DI77" s="161" t="s">
        <v>76</v>
      </c>
      <c r="DJ77" s="38">
        <f t="shared" si="126"/>
        <v>1826054.8965205457</v>
      </c>
      <c r="DK77" s="36">
        <f t="shared" si="127"/>
        <v>5431922.1083896104</v>
      </c>
      <c r="DL77" s="37">
        <f t="shared" si="128"/>
        <v>7257977.0049101561</v>
      </c>
      <c r="DM77"/>
    </row>
    <row r="78" spans="1:119" s="19" customFormat="1" ht="15.75">
      <c r="A78" s="26">
        <v>63</v>
      </c>
      <c r="B78" s="26" t="s">
        <v>77</v>
      </c>
      <c r="C78" s="34"/>
      <c r="D78" s="35">
        <v>268080.50451941666</v>
      </c>
      <c r="E78" s="39">
        <v>2.4343292124351117</v>
      </c>
      <c r="F78" s="39">
        <v>58998.26552458333</v>
      </c>
      <c r="G78" s="39">
        <v>1.9792098200068211</v>
      </c>
      <c r="H78" s="36">
        <f t="shared" si="129"/>
        <v>327078.770044</v>
      </c>
      <c r="I78" s="40">
        <v>2.3373788360512813</v>
      </c>
      <c r="J78" s="38">
        <v>242721.92916202344</v>
      </c>
      <c r="K78" s="39">
        <v>0.68884838804180804</v>
      </c>
      <c r="L78" s="36">
        <v>353930.34463944496</v>
      </c>
      <c r="M78" s="39">
        <v>1.1418802294516119</v>
      </c>
      <c r="N78" s="36">
        <v>596652.27380146843</v>
      </c>
      <c r="O78" s="40">
        <v>0.90086148664070975</v>
      </c>
      <c r="P78" s="116">
        <f t="shared" si="98"/>
        <v>510802.43368144007</v>
      </c>
      <c r="Q78" s="117">
        <f t="shared" si="99"/>
        <v>412928.6101640283</v>
      </c>
      <c r="R78" s="118">
        <f t="shared" si="100"/>
        <v>923731.04384546843</v>
      </c>
      <c r="S78" s="32"/>
      <c r="T78" s="35">
        <v>1655642.2937259278</v>
      </c>
      <c r="U78" s="39">
        <v>8.6871595021954917</v>
      </c>
      <c r="V78" s="39">
        <v>428613.05432362529</v>
      </c>
      <c r="W78" s="39">
        <v>7.5610467007184239</v>
      </c>
      <c r="X78" s="36">
        <v>2084255.3480495531</v>
      </c>
      <c r="Y78" s="40">
        <v>8.4289986251963551</v>
      </c>
      <c r="Z78" s="38">
        <v>1462966.2215455845</v>
      </c>
      <c r="AA78" s="39">
        <v>1.4411117616797118</v>
      </c>
      <c r="AB78" s="36">
        <v>899901.56681300886</v>
      </c>
      <c r="AC78" s="39">
        <v>2.0265679848599012</v>
      </c>
      <c r="AD78" s="36">
        <v>2362867.7883585934</v>
      </c>
      <c r="AE78" s="40">
        <v>1.61927101202809</v>
      </c>
      <c r="AF78" s="116">
        <f t="shared" si="101"/>
        <v>3118608.5152715123</v>
      </c>
      <c r="AG78" s="117">
        <f t="shared" si="102"/>
        <v>1328514.6211366341</v>
      </c>
      <c r="AH78" s="118">
        <f t="shared" si="103"/>
        <v>4447123.1364081465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>
        <v>975205.83536639635</v>
      </c>
      <c r="BA78" s="39">
        <v>8.8217197851247118</v>
      </c>
      <c r="BB78" s="39">
        <v>278005.96463360375</v>
      </c>
      <c r="BC78" s="39">
        <v>7.8056481534592246</v>
      </c>
      <c r="BD78" s="36">
        <v>1253211.8</v>
      </c>
      <c r="BE78" s="40">
        <v>8.5741287065037426</v>
      </c>
      <c r="BF78" s="38">
        <v>833513.05267446605</v>
      </c>
      <c r="BG78" s="39">
        <v>1.3619182774813421</v>
      </c>
      <c r="BH78" s="36">
        <v>799655.02732553403</v>
      </c>
      <c r="BI78" s="39">
        <v>2.5437394701825728</v>
      </c>
      <c r="BJ78" s="36">
        <v>1633168.08</v>
      </c>
      <c r="BK78" s="40">
        <v>1.7629645845747299</v>
      </c>
      <c r="BL78" s="116">
        <f t="shared" si="107"/>
        <v>1808718.8880408625</v>
      </c>
      <c r="BM78" s="117">
        <f t="shared" si="108"/>
        <v>1077660.9919591378</v>
      </c>
      <c r="BN78" s="118">
        <f t="shared" si="109"/>
        <v>2886379.8800000004</v>
      </c>
      <c r="BO78" s="32"/>
      <c r="BP78" s="35">
        <v>26763.789999999994</v>
      </c>
      <c r="BQ78" s="39">
        <v>0.28050464821355575</v>
      </c>
      <c r="BR78" s="39">
        <v>9409.510000000002</v>
      </c>
      <c r="BS78" s="39">
        <v>0.42950109549023197</v>
      </c>
      <c r="BT78" s="36">
        <v>36173.299999999996</v>
      </c>
      <c r="BU78" s="40">
        <v>0.30832757988765863</v>
      </c>
      <c r="BV78" s="38">
        <v>89645.690000000017</v>
      </c>
      <c r="BW78" s="39">
        <v>0.29111887248932411</v>
      </c>
      <c r="BX78" s="36">
        <v>56194.009999999995</v>
      </c>
      <c r="BY78" s="39">
        <v>0.26729014060389272</v>
      </c>
      <c r="BZ78" s="36">
        <v>145839.70000000001</v>
      </c>
      <c r="CA78" s="40">
        <v>0.2814509109927032</v>
      </c>
      <c r="CB78" s="116">
        <f t="shared" si="110"/>
        <v>116409.48000000001</v>
      </c>
      <c r="CC78" s="117">
        <f t="shared" si="111"/>
        <v>65603.51999999999</v>
      </c>
      <c r="CD78" s="118">
        <f t="shared" si="112"/>
        <v>182013</v>
      </c>
      <c r="CE78" s="32"/>
      <c r="CF78" s="35">
        <v>109709.44517022453</v>
      </c>
      <c r="CG78" s="39">
        <v>0.86418732558407996</v>
      </c>
      <c r="CH78" s="39">
        <v>24353.904829775482</v>
      </c>
      <c r="CI78" s="39">
        <v>0.93388698634003686</v>
      </c>
      <c r="CJ78" s="36">
        <v>134063.35</v>
      </c>
      <c r="CK78" s="40">
        <v>0.87606499421678252</v>
      </c>
      <c r="CL78" s="38">
        <v>207353.82230684871</v>
      </c>
      <c r="CM78" s="39">
        <v>0.33260534549872034</v>
      </c>
      <c r="CN78" s="36">
        <v>230890.98769315128</v>
      </c>
      <c r="CO78" s="39">
        <v>0.71070934483261594</v>
      </c>
      <c r="CP78" s="36">
        <v>438244.81</v>
      </c>
      <c r="CQ78" s="40">
        <v>0.46213877087030752</v>
      </c>
      <c r="CR78" s="116">
        <f t="shared" si="113"/>
        <v>317063.26747707324</v>
      </c>
      <c r="CS78" s="117">
        <f t="shared" si="114"/>
        <v>255244.89252292676</v>
      </c>
      <c r="CT78" s="118">
        <f t="shared" si="115"/>
        <v>572308.16</v>
      </c>
      <c r="CU78" s="32"/>
      <c r="CV78" s="38">
        <f t="shared" si="116"/>
        <v>3035401.8687819657</v>
      </c>
      <c r="CW78" s="39">
        <f t="shared" si="96"/>
        <v>4.3585856629155231</v>
      </c>
      <c r="CX78" s="39">
        <f t="shared" si="117"/>
        <v>799380.69931158784</v>
      </c>
      <c r="CY78" s="39">
        <f t="shared" si="118"/>
        <v>4.0669071696694594</v>
      </c>
      <c r="CZ78" s="36">
        <f t="shared" si="119"/>
        <v>3834782.5680935537</v>
      </c>
      <c r="DA78" s="40">
        <f t="shared" si="120"/>
        <v>4.2943828841317124</v>
      </c>
      <c r="DB78" s="38">
        <f t="shared" si="121"/>
        <v>2836200.7156889224</v>
      </c>
      <c r="DC78" s="39">
        <f t="shared" si="88"/>
        <v>0.92347106373046739</v>
      </c>
      <c r="DD78" s="36">
        <f t="shared" si="122"/>
        <v>2340571.9364711391</v>
      </c>
      <c r="DE78" s="39">
        <f t="shared" si="123"/>
        <v>1.3311041856415775</v>
      </c>
      <c r="DF78" s="36">
        <f t="shared" si="124"/>
        <v>5176772.6521600615</v>
      </c>
      <c r="DG78" s="40">
        <f t="shared" si="125"/>
        <v>1.0718825513316623</v>
      </c>
      <c r="DH78" s="152"/>
      <c r="DI78" s="161" t="s">
        <v>77</v>
      </c>
      <c r="DJ78" s="38">
        <f t="shared" si="126"/>
        <v>3834782.5680935537</v>
      </c>
      <c r="DK78" s="36">
        <f t="shared" si="127"/>
        <v>5176772.6521600615</v>
      </c>
      <c r="DL78" s="37">
        <f t="shared" si="128"/>
        <v>9011555.2202536147</v>
      </c>
      <c r="DM78"/>
    </row>
    <row r="79" spans="1:119" s="19" customFormat="1" ht="15.75">
      <c r="A79" s="26">
        <v>64</v>
      </c>
      <c r="B79" s="26" t="s">
        <v>78</v>
      </c>
      <c r="C79" s="34"/>
      <c r="D79" s="35">
        <v>729700.56139324862</v>
      </c>
      <c r="E79" s="39">
        <v>6.626111794717354</v>
      </c>
      <c r="F79" s="39">
        <v>160590.07182075141</v>
      </c>
      <c r="G79" s="39">
        <v>5.3873015472089438</v>
      </c>
      <c r="H79" s="36">
        <f t="shared" si="129"/>
        <v>890290.63321400003</v>
      </c>
      <c r="I79" s="40">
        <v>6.3622181400803237</v>
      </c>
      <c r="J79" s="38">
        <v>660763.33462686499</v>
      </c>
      <c r="K79" s="39">
        <v>1.8752560162415746</v>
      </c>
      <c r="L79" s="36">
        <v>3466263.0294360989</v>
      </c>
      <c r="M79" s="39">
        <v>11.183153078960423</v>
      </c>
      <c r="N79" s="36">
        <v>4127026.364062964</v>
      </c>
      <c r="O79" s="40">
        <v>6.23123261065835</v>
      </c>
      <c r="P79" s="116">
        <f t="shared" si="98"/>
        <v>1390463.8960201135</v>
      </c>
      <c r="Q79" s="117">
        <f t="shared" si="99"/>
        <v>3626853.1012568502</v>
      </c>
      <c r="R79" s="118">
        <f t="shared" si="100"/>
        <v>5017316.9972769637</v>
      </c>
      <c r="S79" s="32"/>
      <c r="T79" s="35">
        <v>1070478.5726954485</v>
      </c>
      <c r="U79" s="39">
        <v>5.6168039074189915</v>
      </c>
      <c r="V79" s="39">
        <v>294539.94742123433</v>
      </c>
      <c r="W79" s="39">
        <v>5.1958993670724212</v>
      </c>
      <c r="X79" s="36">
        <v>1365018.5201166829</v>
      </c>
      <c r="Y79" s="40">
        <v>5.5203117219769435</v>
      </c>
      <c r="Z79" s="38">
        <v>3893589.2612092067</v>
      </c>
      <c r="AA79" s="39">
        <v>3.8354250404704722</v>
      </c>
      <c r="AB79" s="36">
        <v>1643345.1523142043</v>
      </c>
      <c r="AC79" s="39">
        <v>3.7007943941570001</v>
      </c>
      <c r="AD79" s="36">
        <v>5536934.4135234114</v>
      </c>
      <c r="AE79" s="40">
        <v>3.7944558030254658</v>
      </c>
      <c r="AF79" s="116">
        <f t="shared" si="101"/>
        <v>4964067.8339046557</v>
      </c>
      <c r="AG79" s="117">
        <f t="shared" si="102"/>
        <v>1937885.0997354386</v>
      </c>
      <c r="AH79" s="118">
        <f t="shared" si="103"/>
        <v>6901952.9336400945</v>
      </c>
      <c r="AI79" s="32"/>
      <c r="AJ79" s="35">
        <v>597384.2458809464</v>
      </c>
      <c r="AK79" s="39">
        <v>9.5126394668855614</v>
      </c>
      <c r="AL79" s="36">
        <v>259019.04352385568</v>
      </c>
      <c r="AM79" s="39">
        <v>9.7893014778814216</v>
      </c>
      <c r="AN79" s="36">
        <v>856403.28940480202</v>
      </c>
      <c r="AO79" s="40">
        <v>9.5946520372850301</v>
      </c>
      <c r="AP79" s="38">
        <v>133646.72096676403</v>
      </c>
      <c r="AQ79" s="39">
        <v>0.83350310001387029</v>
      </c>
      <c r="AR79" s="36">
        <v>224140.65538554708</v>
      </c>
      <c r="AS79" s="39">
        <v>1.447089175693228</v>
      </c>
      <c r="AT79" s="36">
        <v>357787.37635231111</v>
      </c>
      <c r="AU79" s="40">
        <v>1.1349894454702427</v>
      </c>
      <c r="AV79" s="116">
        <f t="shared" si="104"/>
        <v>731030.96684771043</v>
      </c>
      <c r="AW79" s="117">
        <f t="shared" si="105"/>
        <v>483159.69890940277</v>
      </c>
      <c r="AX79" s="118">
        <f t="shared" si="106"/>
        <v>1214190.6657571131</v>
      </c>
      <c r="AY79" s="32"/>
      <c r="AZ79" s="35">
        <v>1961640.6259760887</v>
      </c>
      <c r="BA79" s="39">
        <v>17.745016789174539</v>
      </c>
      <c r="BB79" s="39">
        <v>559213.01402391144</v>
      </c>
      <c r="BC79" s="39">
        <v>15.70117402358242</v>
      </c>
      <c r="BD79" s="36">
        <v>2520853.64</v>
      </c>
      <c r="BE79" s="40">
        <v>17.246983757748254</v>
      </c>
      <c r="BF79" s="38">
        <v>2160469.3319264348</v>
      </c>
      <c r="BG79" s="39">
        <v>3.530097893065248</v>
      </c>
      <c r="BH79" s="36">
        <v>2072709.188073565</v>
      </c>
      <c r="BI79" s="39">
        <v>6.5933833862666766</v>
      </c>
      <c r="BJ79" s="36">
        <v>4233178.5199999996</v>
      </c>
      <c r="BK79" s="40">
        <v>4.5696116047911426</v>
      </c>
      <c r="BL79" s="116">
        <f t="shared" si="107"/>
        <v>4122109.9579025237</v>
      </c>
      <c r="BM79" s="117">
        <f t="shared" si="108"/>
        <v>2631922.2020974765</v>
      </c>
      <c r="BN79" s="118">
        <f t="shared" si="109"/>
        <v>6754032.1600000001</v>
      </c>
      <c r="BO79" s="32"/>
      <c r="BP79" s="35">
        <v>10907.709999999997</v>
      </c>
      <c r="BQ79" s="39">
        <v>0.11432100447528112</v>
      </c>
      <c r="BR79" s="39">
        <v>2340.420000000001</v>
      </c>
      <c r="BS79" s="39">
        <v>0.10682946868723758</v>
      </c>
      <c r="BT79" s="36">
        <v>13248.129999999997</v>
      </c>
      <c r="BU79" s="40">
        <v>0.11292206851288343</v>
      </c>
      <c r="BV79" s="38">
        <v>114159.65000000001</v>
      </c>
      <c r="BW79" s="39">
        <v>0.37072645201097637</v>
      </c>
      <c r="BX79" s="36">
        <v>169195.67</v>
      </c>
      <c r="BY79" s="39">
        <v>0.80478923685762671</v>
      </c>
      <c r="BZ79" s="36">
        <v>283355.32</v>
      </c>
      <c r="CA79" s="40">
        <v>0.54683747257179582</v>
      </c>
      <c r="CB79" s="116">
        <f t="shared" si="110"/>
        <v>125067.36</v>
      </c>
      <c r="CC79" s="117">
        <f t="shared" si="111"/>
        <v>171536.09000000003</v>
      </c>
      <c r="CD79" s="118">
        <f t="shared" si="112"/>
        <v>296603.45</v>
      </c>
      <c r="CE79" s="32"/>
      <c r="CF79" s="35">
        <v>2303700.6048190133</v>
      </c>
      <c r="CG79" s="39">
        <v>18.146376198840603</v>
      </c>
      <c r="CH79" s="39">
        <v>511388.10518098663</v>
      </c>
      <c r="CI79" s="39">
        <v>19.609943445854231</v>
      </c>
      <c r="CJ79" s="36">
        <v>2815088.71</v>
      </c>
      <c r="CK79" s="40">
        <v>18.395785831443714</v>
      </c>
      <c r="CL79" s="38">
        <v>2536862.1498264805</v>
      </c>
      <c r="CM79" s="39">
        <v>4.0692469636610786</v>
      </c>
      <c r="CN79" s="36">
        <v>2824826.6701735198</v>
      </c>
      <c r="CO79" s="39">
        <v>8.6951454107546926</v>
      </c>
      <c r="CP79" s="36">
        <v>5361688.82</v>
      </c>
      <c r="CQ79" s="40">
        <v>5.6540185406048948</v>
      </c>
      <c r="CR79" s="116">
        <f t="shared" si="113"/>
        <v>4840562.7546454938</v>
      </c>
      <c r="CS79" s="117">
        <f t="shared" si="114"/>
        <v>3336214.7753545064</v>
      </c>
      <c r="CT79" s="118">
        <f t="shared" si="115"/>
        <v>8176777.5300000003</v>
      </c>
      <c r="CU79" s="32"/>
      <c r="CV79" s="38">
        <f t="shared" si="116"/>
        <v>6673812.3207647447</v>
      </c>
      <c r="CW79" s="39">
        <f t="shared" si="96"/>
        <v>9.583041704440495</v>
      </c>
      <c r="CX79" s="39">
        <f t="shared" si="117"/>
        <v>1787090.6019707394</v>
      </c>
      <c r="CY79" s="39">
        <f t="shared" si="118"/>
        <v>9.0919527932845039</v>
      </c>
      <c r="CZ79" s="36">
        <f t="shared" si="119"/>
        <v>8460902.9227354843</v>
      </c>
      <c r="DA79" s="40">
        <f t="shared" si="120"/>
        <v>9.4749457239132902</v>
      </c>
      <c r="DB79" s="38">
        <f t="shared" si="121"/>
        <v>9499490.4485557508</v>
      </c>
      <c r="DC79" s="39">
        <f t="shared" si="88"/>
        <v>3.0930478583192671</v>
      </c>
      <c r="DD79" s="36">
        <f t="shared" si="122"/>
        <v>10400480.365382936</v>
      </c>
      <c r="DE79" s="39">
        <f t="shared" si="123"/>
        <v>5.9148461670086236</v>
      </c>
      <c r="DF79" s="36">
        <f t="shared" si="124"/>
        <v>19899970.813938685</v>
      </c>
      <c r="DG79" s="40">
        <f t="shared" si="125"/>
        <v>4.1204110979395381</v>
      </c>
      <c r="DH79" s="152"/>
      <c r="DI79" s="161" t="s">
        <v>78</v>
      </c>
      <c r="DJ79" s="38">
        <f t="shared" si="126"/>
        <v>8460902.9227354843</v>
      </c>
      <c r="DK79" s="36">
        <f t="shared" si="127"/>
        <v>19899970.813938685</v>
      </c>
      <c r="DL79" s="37">
        <f t="shared" si="128"/>
        <v>28360873.736674167</v>
      </c>
      <c r="DM79"/>
    </row>
    <row r="80" spans="1:119" s="19" customFormat="1" ht="15.75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f t="shared" si="129"/>
        <v>0</v>
      </c>
      <c r="I80" s="40">
        <v>0</v>
      </c>
      <c r="J80" s="38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5">
        <v>196485.59365612321</v>
      </c>
      <c r="U80" s="39">
        <v>1.0309604305486959</v>
      </c>
      <c r="V80" s="39">
        <v>54945.271170817214</v>
      </c>
      <c r="W80" s="39">
        <v>0.96927463388108759</v>
      </c>
      <c r="X80" s="36">
        <v>251430.86482694041</v>
      </c>
      <c r="Y80" s="40">
        <v>1.0168189881059739</v>
      </c>
      <c r="Z80" s="38">
        <v>514716.91960991779</v>
      </c>
      <c r="AA80" s="39">
        <v>0.50702784238022169</v>
      </c>
      <c r="AB80" s="36">
        <v>222178.42841192079</v>
      </c>
      <c r="AC80" s="39">
        <v>0.50034326703161069</v>
      </c>
      <c r="AD80" s="36">
        <v>736895.34802183858</v>
      </c>
      <c r="AE80" s="40">
        <v>0.50499366990779204</v>
      </c>
      <c r="AF80" s="116">
        <f t="shared" si="101"/>
        <v>711202.51326604094</v>
      </c>
      <c r="AG80" s="117">
        <f t="shared" si="102"/>
        <v>277123.69958273799</v>
      </c>
      <c r="AH80" s="118">
        <f t="shared" si="103"/>
        <v>988326.21284877893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>
        <v>1875973.0939703973</v>
      </c>
      <c r="BA80" s="39">
        <v>16.970067609595979</v>
      </c>
      <c r="BB80" s="39">
        <v>534791.41602960241</v>
      </c>
      <c r="BC80" s="39">
        <v>15.015482255997371</v>
      </c>
      <c r="BD80" s="36">
        <v>2410764.5099999998</v>
      </c>
      <c r="BE80" s="40">
        <v>16.493784362556614</v>
      </c>
      <c r="BF80" s="38">
        <v>1326895.6069715614</v>
      </c>
      <c r="BG80" s="39">
        <v>2.1680804801386264</v>
      </c>
      <c r="BH80" s="36">
        <v>1272995.9530284386</v>
      </c>
      <c r="BI80" s="39">
        <v>4.0494587546473131</v>
      </c>
      <c r="BJ80" s="36">
        <v>2599891.56</v>
      </c>
      <c r="BK80" s="40">
        <v>2.8065186921940986</v>
      </c>
      <c r="BL80" s="116">
        <f t="shared" si="107"/>
        <v>3202868.7009419585</v>
      </c>
      <c r="BM80" s="117">
        <f t="shared" si="108"/>
        <v>1807787.3690580409</v>
      </c>
      <c r="BN80" s="118">
        <f t="shared" si="109"/>
        <v>5010656.0699999994</v>
      </c>
      <c r="BO80" s="32"/>
      <c r="BP80" s="35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>
        <v>817544.18906664418</v>
      </c>
      <c r="CG80" s="39">
        <v>6.4398404822856392</v>
      </c>
      <c r="CH80" s="39">
        <v>181482.9465573559</v>
      </c>
      <c r="CI80" s="39">
        <v>6.9592356222622858</v>
      </c>
      <c r="CJ80" s="36">
        <v>999027.1356240001</v>
      </c>
      <c r="CK80" s="40">
        <v>6.5283517217259481</v>
      </c>
      <c r="CL80" s="38">
        <v>-127173.21575607611</v>
      </c>
      <c r="CM80" s="39">
        <v>-0.20399185746447615</v>
      </c>
      <c r="CN80" s="36">
        <v>-141608.91305192403</v>
      </c>
      <c r="CO80" s="39">
        <v>-0.43588872317244232</v>
      </c>
      <c r="CP80" s="36">
        <v>-268782.12880800012</v>
      </c>
      <c r="CQ80" s="40">
        <v>-0.283436654136837</v>
      </c>
      <c r="CR80" s="116">
        <f t="shared" si="113"/>
        <v>690370.97331056802</v>
      </c>
      <c r="CS80" s="117">
        <f t="shared" si="114"/>
        <v>39874.033505431871</v>
      </c>
      <c r="CT80" s="118">
        <f t="shared" si="115"/>
        <v>730245.00681599986</v>
      </c>
      <c r="CU80" s="32"/>
      <c r="CV80" s="38">
        <f t="shared" si="116"/>
        <v>2890002.8766931645</v>
      </c>
      <c r="CW80" s="39">
        <f t="shared" si="96"/>
        <v>4.1498047535939779</v>
      </c>
      <c r="CX80" s="39">
        <f t="shared" si="117"/>
        <v>771219.63375777553</v>
      </c>
      <c r="CY80" s="39">
        <f t="shared" si="118"/>
        <v>3.923635710269751</v>
      </c>
      <c r="CZ80" s="36">
        <f t="shared" si="119"/>
        <v>3661222.5104509401</v>
      </c>
      <c r="DA80" s="40">
        <f t="shared" si="120"/>
        <v>4.100021580022652</v>
      </c>
      <c r="DB80" s="38">
        <f t="shared" si="121"/>
        <v>1714439.3108254031</v>
      </c>
      <c r="DC80" s="39">
        <f t="shared" si="88"/>
        <v>0.5582239244603997</v>
      </c>
      <c r="DD80" s="36">
        <f t="shared" si="122"/>
        <v>1353565.4683884354</v>
      </c>
      <c r="DE80" s="39">
        <f t="shared" si="123"/>
        <v>0.76978478312792731</v>
      </c>
      <c r="DF80" s="36">
        <f t="shared" si="124"/>
        <v>3068004.7792138383</v>
      </c>
      <c r="DG80" s="40">
        <f t="shared" si="125"/>
        <v>0.63524922016215735</v>
      </c>
      <c r="DH80" s="152"/>
      <c r="DI80" s="161" t="s">
        <v>79</v>
      </c>
      <c r="DJ80" s="38">
        <f t="shared" si="126"/>
        <v>3661222.5104509401</v>
      </c>
      <c r="DK80" s="36">
        <f t="shared" si="127"/>
        <v>3068004.7792138383</v>
      </c>
      <c r="DL80" s="37">
        <f t="shared" si="128"/>
        <v>6729227.2896647789</v>
      </c>
      <c r="DM80"/>
    </row>
    <row r="81" spans="1:119" s="19" customFormat="1" ht="15.75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f t="shared" si="129"/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5">
        <v>1897914.167443976</v>
      </c>
      <c r="U81" s="39">
        <v>9.9583606655506784</v>
      </c>
      <c r="V81" s="39">
        <v>535169.28639029525</v>
      </c>
      <c r="W81" s="39">
        <v>9.440776304801723</v>
      </c>
      <c r="X81" s="36">
        <v>2433083.4538342711</v>
      </c>
      <c r="Y81" s="40">
        <v>9.839704672725869</v>
      </c>
      <c r="Z81" s="38">
        <v>2167077.1617992157</v>
      </c>
      <c r="AA81" s="39">
        <v>2.134704370027745</v>
      </c>
      <c r="AB81" s="36">
        <v>1155402.2837655034</v>
      </c>
      <c r="AC81" s="39">
        <v>2.6019526626735234</v>
      </c>
      <c r="AD81" s="36">
        <v>3322479.4455647189</v>
      </c>
      <c r="AE81" s="40">
        <v>2.2768919534001584</v>
      </c>
      <c r="AF81" s="116">
        <f t="shared" si="101"/>
        <v>4064991.3292431915</v>
      </c>
      <c r="AG81" s="117">
        <f t="shared" si="102"/>
        <v>1690571.5701557987</v>
      </c>
      <c r="AH81" s="118">
        <f t="shared" si="103"/>
        <v>5755562.89939899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>
        <v>797596.67809427169</v>
      </c>
      <c r="BA81" s="39">
        <v>7.2150659281590626</v>
      </c>
      <c r="BB81" s="39">
        <v>227374.1869057283</v>
      </c>
      <c r="BC81" s="39">
        <v>6.3840461283054895</v>
      </c>
      <c r="BD81" s="36">
        <v>1024970.865</v>
      </c>
      <c r="BE81" s="40">
        <v>7.0125673225598995</v>
      </c>
      <c r="BF81" s="38">
        <v>1257892.2635505178</v>
      </c>
      <c r="BG81" s="39">
        <v>2.055332498195332</v>
      </c>
      <c r="BH81" s="36">
        <v>1206795.5854494821</v>
      </c>
      <c r="BI81" s="39">
        <v>3.8388723365084907</v>
      </c>
      <c r="BJ81" s="36">
        <v>2464687.8489999999</v>
      </c>
      <c r="BK81" s="40">
        <v>2.6605696272355934</v>
      </c>
      <c r="BL81" s="116">
        <f t="shared" si="107"/>
        <v>2055488.9416447897</v>
      </c>
      <c r="BM81" s="117">
        <f t="shared" si="108"/>
        <v>1434169.7723552105</v>
      </c>
      <c r="BN81" s="118">
        <f t="shared" si="109"/>
        <v>3489658.7140000002</v>
      </c>
      <c r="BO81" s="32"/>
      <c r="BP81" s="35">
        <v>565788.60999999987</v>
      </c>
      <c r="BQ81" s="39">
        <v>5.9298901617180038</v>
      </c>
      <c r="BR81" s="39">
        <v>25684.280000000013</v>
      </c>
      <c r="BS81" s="39">
        <v>1.172369910534965</v>
      </c>
      <c r="BT81" s="36">
        <v>591472.8899999999</v>
      </c>
      <c r="BU81" s="40">
        <v>5.041492060244968</v>
      </c>
      <c r="BV81" s="38">
        <v>453381.29000000015</v>
      </c>
      <c r="BW81" s="39">
        <v>1.4723278938737077</v>
      </c>
      <c r="BX81" s="36">
        <v>81388.150000000038</v>
      </c>
      <c r="BY81" s="39">
        <v>0.38712756140718069</v>
      </c>
      <c r="BZ81" s="36">
        <v>534769.44000000018</v>
      </c>
      <c r="CA81" s="40">
        <v>1.0320327459468017</v>
      </c>
      <c r="CB81" s="116">
        <f t="shared" si="110"/>
        <v>1019169.9</v>
      </c>
      <c r="CC81" s="117">
        <f t="shared" si="111"/>
        <v>107072.43000000005</v>
      </c>
      <c r="CD81" s="118">
        <f t="shared" si="112"/>
        <v>1126242.33</v>
      </c>
      <c r="CE81" s="32"/>
      <c r="CF81" s="35">
        <v>474354.78263555682</v>
      </c>
      <c r="CG81" s="39">
        <v>3.7365186775650199</v>
      </c>
      <c r="CH81" s="39">
        <v>105299.87836444314</v>
      </c>
      <c r="CI81" s="39">
        <v>4.037881676679314</v>
      </c>
      <c r="CJ81" s="36">
        <v>579654.66099999996</v>
      </c>
      <c r="CK81" s="40">
        <v>3.787874592397519</v>
      </c>
      <c r="CL81" s="38">
        <v>908345.09423005302</v>
      </c>
      <c r="CM81" s="39">
        <v>1.4570285251427249</v>
      </c>
      <c r="CN81" s="36">
        <v>1011453.242769947</v>
      </c>
      <c r="CO81" s="39">
        <v>3.1133708538385561</v>
      </c>
      <c r="CP81" s="36">
        <v>1919798.3370000001</v>
      </c>
      <c r="CQ81" s="40">
        <v>2.0244694826620773</v>
      </c>
      <c r="CR81" s="116">
        <f t="shared" si="113"/>
        <v>1382699.8768656098</v>
      </c>
      <c r="CS81" s="117">
        <f t="shared" si="114"/>
        <v>1116753.1211343901</v>
      </c>
      <c r="CT81" s="118">
        <f t="shared" si="115"/>
        <v>2499452.9979999997</v>
      </c>
      <c r="CU81" s="32"/>
      <c r="CV81" s="38">
        <f t="shared" si="116"/>
        <v>3735654.2381738047</v>
      </c>
      <c r="CW81" s="39">
        <f t="shared" si="96"/>
        <v>5.3640900638463407</v>
      </c>
      <c r="CX81" s="39">
        <f t="shared" si="117"/>
        <v>893527.63166046678</v>
      </c>
      <c r="CY81" s="39">
        <f t="shared" si="118"/>
        <v>4.5458865026728414</v>
      </c>
      <c r="CZ81" s="36">
        <f t="shared" si="119"/>
        <v>4629181.8698342713</v>
      </c>
      <c r="DA81" s="40">
        <f t="shared" si="120"/>
        <v>5.1839912788672482</v>
      </c>
      <c r="DB81" s="38">
        <f t="shared" si="121"/>
        <v>4786695.8095797868</v>
      </c>
      <c r="DC81" s="39">
        <f t="shared" si="88"/>
        <v>1.5585550932889787</v>
      </c>
      <c r="DD81" s="36">
        <f t="shared" si="122"/>
        <v>3455039.2619849322</v>
      </c>
      <c r="DE81" s="39">
        <f t="shared" si="123"/>
        <v>1.9649117173121498</v>
      </c>
      <c r="DF81" s="36">
        <f t="shared" si="124"/>
        <v>8241735.0715647191</v>
      </c>
      <c r="DG81" s="40">
        <f t="shared" si="125"/>
        <v>1.7065018322221051</v>
      </c>
      <c r="DH81" s="152"/>
      <c r="DI81" s="161" t="s">
        <v>80</v>
      </c>
      <c r="DJ81" s="38">
        <f t="shared" si="126"/>
        <v>4629181.8698342713</v>
      </c>
      <c r="DK81" s="36">
        <f t="shared" si="127"/>
        <v>8241735.0715647191</v>
      </c>
      <c r="DL81" s="37">
        <f t="shared" si="128"/>
        <v>12870916.941398989</v>
      </c>
      <c r="DM81"/>
    </row>
    <row r="82" spans="1:119" s="19" customFormat="1" ht="15.75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f t="shared" si="129"/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5">
        <v>1891658.1189968106</v>
      </c>
      <c r="U82" s="39">
        <v>9.9255351627715225</v>
      </c>
      <c r="V82" s="39">
        <v>520844.02518827131</v>
      </c>
      <c r="W82" s="39">
        <v>9.188068255301415</v>
      </c>
      <c r="X82" s="36">
        <v>2412502.1441850821</v>
      </c>
      <c r="Y82" s="40">
        <v>9.7564711903696413</v>
      </c>
      <c r="Z82" s="38">
        <v>6145278.7677219603</v>
      </c>
      <c r="AA82" s="39">
        <v>6.0534777772302633</v>
      </c>
      <c r="AB82" s="36">
        <v>2612849.1546350988</v>
      </c>
      <c r="AC82" s="39">
        <v>5.8841062637598718</v>
      </c>
      <c r="AD82" s="36">
        <v>8758127.92235706</v>
      </c>
      <c r="AE82" s="40">
        <v>6.0019366018604909</v>
      </c>
      <c r="AF82" s="116">
        <f t="shared" si="101"/>
        <v>8036936.8867187705</v>
      </c>
      <c r="AG82" s="117">
        <f t="shared" si="102"/>
        <v>3133693.1798233702</v>
      </c>
      <c r="AH82" s="118">
        <f t="shared" si="103"/>
        <v>11170630.066542141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>
        <v>688077.16428381915</v>
      </c>
      <c r="BA82" s="39">
        <v>6.2243515304381809</v>
      </c>
      <c r="BB82" s="39">
        <v>196153.00571618095</v>
      </c>
      <c r="BC82" s="39">
        <v>5.5074406366852244</v>
      </c>
      <c r="BD82" s="36">
        <v>884230.17000000016</v>
      </c>
      <c r="BE82" s="40">
        <v>6.0496583927423009</v>
      </c>
      <c r="BF82" s="38">
        <v>1404876.6406877569</v>
      </c>
      <c r="BG82" s="39">
        <v>2.2954975551012837</v>
      </c>
      <c r="BH82" s="36">
        <v>1347809.3293122433</v>
      </c>
      <c r="BI82" s="39">
        <v>4.2874435501499653</v>
      </c>
      <c r="BJ82" s="36">
        <v>2752685.97</v>
      </c>
      <c r="BK82" s="40">
        <v>2.9714564820332137</v>
      </c>
      <c r="BL82" s="116">
        <f t="shared" si="107"/>
        <v>2092953.8049715762</v>
      </c>
      <c r="BM82" s="117">
        <f t="shared" si="108"/>
        <v>1543962.3350284242</v>
      </c>
      <c r="BN82" s="118">
        <f t="shared" si="109"/>
        <v>3636916.1400000006</v>
      </c>
      <c r="BO82" s="32"/>
      <c r="BP82" s="35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>
        <v>518773.47622097877</v>
      </c>
      <c r="CG82" s="39">
        <v>4.0864071667098232</v>
      </c>
      <c r="CH82" s="39">
        <v>115160.18377902124</v>
      </c>
      <c r="CI82" s="39">
        <v>4.4159898680505121</v>
      </c>
      <c r="CJ82" s="36">
        <v>633933.66</v>
      </c>
      <c r="CK82" s="40">
        <v>4.1425720615046826</v>
      </c>
      <c r="CL82" s="38">
        <v>1126892.6036376313</v>
      </c>
      <c r="CM82" s="39">
        <v>1.8075890745731731</v>
      </c>
      <c r="CN82" s="36">
        <v>1254808.5363623688</v>
      </c>
      <c r="CO82" s="39">
        <v>3.8624467835603</v>
      </c>
      <c r="CP82" s="36">
        <v>2381701.14</v>
      </c>
      <c r="CQ82" s="40">
        <v>2.5115561264034372</v>
      </c>
      <c r="CR82" s="116">
        <f t="shared" si="113"/>
        <v>1645666.0798586099</v>
      </c>
      <c r="CS82" s="117">
        <f t="shared" si="114"/>
        <v>1369968.7201413901</v>
      </c>
      <c r="CT82" s="118">
        <f t="shared" si="115"/>
        <v>3015634.8</v>
      </c>
      <c r="CU82" s="32"/>
      <c r="CV82" s="38">
        <f t="shared" si="116"/>
        <v>3098508.7595016086</v>
      </c>
      <c r="CW82" s="39">
        <f t="shared" si="96"/>
        <v>4.4492019308801289</v>
      </c>
      <c r="CX82" s="39">
        <f t="shared" si="117"/>
        <v>832157.21468347358</v>
      </c>
      <c r="CY82" s="39">
        <f t="shared" si="118"/>
        <v>4.233660064100734</v>
      </c>
      <c r="CZ82" s="36">
        <f t="shared" si="119"/>
        <v>3930665.9741850821</v>
      </c>
      <c r="DA82" s="40">
        <f t="shared" si="120"/>
        <v>4.4017579570804806</v>
      </c>
      <c r="DB82" s="38">
        <f t="shared" si="121"/>
        <v>8677048.0120473485</v>
      </c>
      <c r="DC82" s="39">
        <f t="shared" si="88"/>
        <v>2.8252594089693397</v>
      </c>
      <c r="DD82" s="36">
        <f t="shared" si="122"/>
        <v>5215467.0203097109</v>
      </c>
      <c r="DE82" s="39">
        <f t="shared" si="123"/>
        <v>2.966082722190011</v>
      </c>
      <c r="DF82" s="36">
        <f t="shared" si="124"/>
        <v>13892515.032357059</v>
      </c>
      <c r="DG82" s="40">
        <f t="shared" si="125"/>
        <v>2.8765305061412874</v>
      </c>
      <c r="DH82" s="152"/>
      <c r="DI82" s="161" t="s">
        <v>81</v>
      </c>
      <c r="DJ82" s="38">
        <f t="shared" si="126"/>
        <v>3930665.9741850821</v>
      </c>
      <c r="DK82" s="36">
        <f t="shared" si="127"/>
        <v>13892515.032357059</v>
      </c>
      <c r="DL82" s="37">
        <f t="shared" si="128"/>
        <v>17823181.006542142</v>
      </c>
      <c r="DM82"/>
    </row>
    <row r="83" spans="1:119" s="19" customFormat="1" ht="15.75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f t="shared" si="129"/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>
        <v>29165.34</v>
      </c>
      <c r="BQ83" s="39">
        <v>0.30567469841635836</v>
      </c>
      <c r="BR83" s="39">
        <v>6630.2099999999982</v>
      </c>
      <c r="BS83" s="39">
        <v>0.30263876209603791</v>
      </c>
      <c r="BT83" s="36">
        <v>35795.549999999996</v>
      </c>
      <c r="BU83" s="40">
        <v>0.30510778121563908</v>
      </c>
      <c r="BV83" s="38">
        <v>92263.209999999992</v>
      </c>
      <c r="BW83" s="39">
        <v>0.29961910792862129</v>
      </c>
      <c r="BX83" s="36">
        <v>63567.169999999955</v>
      </c>
      <c r="BY83" s="39">
        <v>0.30236101333739207</v>
      </c>
      <c r="BZ83" s="36">
        <v>155830.37999999995</v>
      </c>
      <c r="CA83" s="40">
        <v>0.30073157316793092</v>
      </c>
      <c r="CB83" s="116">
        <f t="shared" si="110"/>
        <v>121428.54999999999</v>
      </c>
      <c r="CC83" s="117">
        <f t="shared" si="111"/>
        <v>70197.379999999946</v>
      </c>
      <c r="CD83" s="118">
        <f t="shared" si="112"/>
        <v>191625.92999999993</v>
      </c>
      <c r="CE83" s="32"/>
      <c r="CF83" s="35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29165.34</v>
      </c>
      <c r="CW83" s="39">
        <f t="shared" si="96"/>
        <v>4.187901249104347E-2</v>
      </c>
      <c r="CX83" s="39">
        <f t="shared" si="117"/>
        <v>6630.2099999999982</v>
      </c>
      <c r="CY83" s="39">
        <f t="shared" si="118"/>
        <v>3.3731673292381761E-2</v>
      </c>
      <c r="CZ83" s="36">
        <f t="shared" si="119"/>
        <v>35795.549999999996</v>
      </c>
      <c r="DA83" s="40">
        <f t="shared" si="120"/>
        <v>4.0085661838319575E-2</v>
      </c>
      <c r="DB83" s="38">
        <f t="shared" si="121"/>
        <v>92263.209999999992</v>
      </c>
      <c r="DC83" s="39">
        <f t="shared" si="88"/>
        <v>3.0041034899461107E-2</v>
      </c>
      <c r="DD83" s="36">
        <f t="shared" si="122"/>
        <v>63567.169999999955</v>
      </c>
      <c r="DE83" s="39">
        <f t="shared" si="123"/>
        <v>3.6151217887352038E-2</v>
      </c>
      <c r="DF83" s="36">
        <f t="shared" si="124"/>
        <v>155830.37999999995</v>
      </c>
      <c r="DG83" s="40">
        <f t="shared" si="125"/>
        <v>3.2265636625878599E-2</v>
      </c>
      <c r="DH83" s="152"/>
      <c r="DI83" s="161" t="s">
        <v>82</v>
      </c>
      <c r="DJ83" s="38">
        <f t="shared" si="126"/>
        <v>35795.549999999996</v>
      </c>
      <c r="DK83" s="36">
        <f t="shared" si="127"/>
        <v>155830.37999999995</v>
      </c>
      <c r="DL83" s="37">
        <f t="shared" si="128"/>
        <v>191625.92999999993</v>
      </c>
      <c r="DM83"/>
    </row>
    <row r="84" spans="1:119" s="19" customFormat="1" ht="15.75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f t="shared" si="129"/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-51.55231084655631</v>
      </c>
      <c r="AA84" s="39">
        <v>-5.07821988017281E-5</v>
      </c>
      <c r="AB84" s="36">
        <v>0</v>
      </c>
      <c r="AC84" s="39">
        <v>0</v>
      </c>
      <c r="AD84" s="36">
        <v>-51.55231084655631</v>
      </c>
      <c r="AE84" s="40">
        <v>-3.5328748806076347E-5</v>
      </c>
      <c r="AF84" s="116">
        <f t="shared" si="101"/>
        <v>-51.55231084655631</v>
      </c>
      <c r="AG84" s="117">
        <f t="shared" si="102"/>
        <v>0</v>
      </c>
      <c r="AH84" s="118">
        <f t="shared" si="103"/>
        <v>-51.55231084655631</v>
      </c>
      <c r="AI84" s="32"/>
      <c r="AJ84" s="35">
        <v>545431.17978238501</v>
      </c>
      <c r="AK84" s="39">
        <v>8.6853481708687248</v>
      </c>
      <c r="AL84" s="36">
        <v>14183.901031586487</v>
      </c>
      <c r="AM84" s="39">
        <v>0.53606283708574221</v>
      </c>
      <c r="AN84" s="36">
        <v>559615.08081397146</v>
      </c>
      <c r="AO84" s="40">
        <v>6.2696069032603265</v>
      </c>
      <c r="AP84" s="38">
        <v>127988.24223176144</v>
      </c>
      <c r="AQ84" s="39">
        <v>0.79821334854918524</v>
      </c>
      <c r="AR84" s="36">
        <v>327497.43883138557</v>
      </c>
      <c r="AS84" s="39">
        <v>2.1143776794306279</v>
      </c>
      <c r="AT84" s="36">
        <v>455485.68106314703</v>
      </c>
      <c r="AU84" s="40">
        <v>1.4449124668401896</v>
      </c>
      <c r="AV84" s="116">
        <f t="shared" si="104"/>
        <v>673419.42201414646</v>
      </c>
      <c r="AW84" s="117">
        <f t="shared" si="105"/>
        <v>341681.33986297203</v>
      </c>
      <c r="AX84" s="118">
        <f t="shared" si="106"/>
        <v>1015100.7618771185</v>
      </c>
      <c r="AY84" s="32"/>
      <c r="AZ84" s="35">
        <v>201.48253862042102</v>
      </c>
      <c r="BA84" s="39">
        <v>1.8226126555499161E-3</v>
      </c>
      <c r="BB84" s="39">
        <v>57.437461379578998</v>
      </c>
      <c r="BC84" s="39">
        <v>1.6126870333439745E-3</v>
      </c>
      <c r="BD84" s="36">
        <v>258.92</v>
      </c>
      <c r="BE84" s="40">
        <v>1.7714590659678986E-3</v>
      </c>
      <c r="BF84" s="38">
        <v>2819.2450942233518</v>
      </c>
      <c r="BG84" s="39">
        <v>4.6065042535356248E-3</v>
      </c>
      <c r="BH84" s="36">
        <v>2704.7249057766485</v>
      </c>
      <c r="BI84" s="39">
        <v>8.6038544918808531E-3</v>
      </c>
      <c r="BJ84" s="36">
        <v>5523.97</v>
      </c>
      <c r="BK84" s="40">
        <v>5.9629891102532884E-3</v>
      </c>
      <c r="BL84" s="116">
        <f t="shared" si="107"/>
        <v>3020.7276328437729</v>
      </c>
      <c r="BM84" s="117">
        <f t="shared" si="108"/>
        <v>2762.1623671562274</v>
      </c>
      <c r="BN84" s="118">
        <f t="shared" si="109"/>
        <v>5782.89</v>
      </c>
      <c r="BO84" s="32"/>
      <c r="BP84" s="35">
        <v>356275.10120014782</v>
      </c>
      <c r="BQ84" s="39">
        <v>3.7340310146431599</v>
      </c>
      <c r="BR84" s="39">
        <v>70347.657323355961</v>
      </c>
      <c r="BS84" s="39">
        <v>3.2110488097204657</v>
      </c>
      <c r="BT84" s="36">
        <v>426622.75852350378</v>
      </c>
      <c r="BU84" s="40">
        <v>3.636371651481864</v>
      </c>
      <c r="BV84" s="38">
        <v>150550.7279767181</v>
      </c>
      <c r="BW84" s="39">
        <v>0.48890424270290189</v>
      </c>
      <c r="BX84" s="36">
        <v>188070.07349977817</v>
      </c>
      <c r="BY84" s="39">
        <v>0.89456645626713871</v>
      </c>
      <c r="BZ84" s="36">
        <v>338620.80147649627</v>
      </c>
      <c r="CA84" s="40">
        <v>0.65349238277807187</v>
      </c>
      <c r="CB84" s="116">
        <f t="shared" si="110"/>
        <v>506825.82917686593</v>
      </c>
      <c r="CC84" s="117">
        <f t="shared" si="111"/>
        <v>258417.73082313413</v>
      </c>
      <c r="CD84" s="118">
        <f t="shared" si="112"/>
        <v>765243.56</v>
      </c>
      <c r="CE84" s="32"/>
      <c r="CF84" s="35">
        <v>-41.383470144959482</v>
      </c>
      <c r="CG84" s="39">
        <v>-3.2597986738946115E-4</v>
      </c>
      <c r="CH84" s="39">
        <v>-9.1865298550405168</v>
      </c>
      <c r="CI84" s="39">
        <v>-3.5227125757498725E-4</v>
      </c>
      <c r="CJ84" s="36">
        <v>-50.57</v>
      </c>
      <c r="CK84" s="40">
        <v>-3.3046023956243589E-4</v>
      </c>
      <c r="CL84" s="38">
        <v>1033305.8051067417</v>
      </c>
      <c r="CM84" s="39">
        <v>1.6574714200578768</v>
      </c>
      <c r="CN84" s="36">
        <v>1150598.5048932582</v>
      </c>
      <c r="CO84" s="39">
        <v>3.5416761725877053</v>
      </c>
      <c r="CP84" s="36">
        <v>2183904.31</v>
      </c>
      <c r="CQ84" s="40">
        <v>2.3029750278657426</v>
      </c>
      <c r="CR84" s="116">
        <f t="shared" si="113"/>
        <v>1033264.4216365968</v>
      </c>
      <c r="CS84" s="117">
        <f t="shared" si="114"/>
        <v>1150589.3183634032</v>
      </c>
      <c r="CT84" s="118">
        <f t="shared" si="115"/>
        <v>2183853.7400000002</v>
      </c>
      <c r="CU84" s="32"/>
      <c r="CV84" s="38">
        <f t="shared" si="116"/>
        <v>901866.38005100831</v>
      </c>
      <c r="CW84" s="39">
        <f t="shared" si="96"/>
        <v>1.2950054206605626</v>
      </c>
      <c r="CX84" s="39">
        <f t="shared" si="117"/>
        <v>84579.809286466989</v>
      </c>
      <c r="CY84" s="39">
        <f t="shared" si="118"/>
        <v>0.43030590192212043</v>
      </c>
      <c r="CZ84" s="36">
        <f t="shared" si="119"/>
        <v>986446.18933747534</v>
      </c>
      <c r="DA84" s="40">
        <f t="shared" si="120"/>
        <v>1.1046721832038062</v>
      </c>
      <c r="DB84" s="38">
        <f t="shared" si="121"/>
        <v>1314612.4680985981</v>
      </c>
      <c r="DC84" s="39">
        <f t="shared" si="88"/>
        <v>0.4280397249718137</v>
      </c>
      <c r="DD84" s="36">
        <f t="shared" si="122"/>
        <v>1668870.7421301985</v>
      </c>
      <c r="DE84" s="39">
        <f t="shared" si="123"/>
        <v>0.94910171122256592</v>
      </c>
      <c r="DF84" s="36">
        <f t="shared" si="124"/>
        <v>2983483.2102287966</v>
      </c>
      <c r="DG84" s="40">
        <f t="shared" si="125"/>
        <v>0.61774851053210644</v>
      </c>
      <c r="DH84" s="152"/>
      <c r="DI84" s="161" t="s">
        <v>83</v>
      </c>
      <c r="DJ84" s="38">
        <f t="shared" si="126"/>
        <v>986446.18933747534</v>
      </c>
      <c r="DK84" s="36">
        <f t="shared" si="127"/>
        <v>2983483.2102287966</v>
      </c>
      <c r="DL84" s="37">
        <f t="shared" si="128"/>
        <v>3969929.3995662718</v>
      </c>
      <c r="DM84"/>
    </row>
    <row r="85" spans="1:119" s="19" customFormat="1" ht="15.75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f t="shared" si="129"/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5">
        <v>1510226.4474525009</v>
      </c>
      <c r="U85" s="39">
        <v>7.9241621714851691</v>
      </c>
      <c r="V85" s="39">
        <v>483044.1685881961</v>
      </c>
      <c r="W85" s="39">
        <v>8.5212512319966862</v>
      </c>
      <c r="X85" s="36">
        <v>1993270.6160406971</v>
      </c>
      <c r="Y85" s="40">
        <v>8.0610445826486501</v>
      </c>
      <c r="Z85" s="38">
        <v>3686018.810784338</v>
      </c>
      <c r="AA85" s="39">
        <v>3.6309553725594736</v>
      </c>
      <c r="AB85" s="36">
        <v>1619368.5519076593</v>
      </c>
      <c r="AC85" s="39">
        <v>3.6467993656320865</v>
      </c>
      <c r="AD85" s="36">
        <v>5305387.3626919976</v>
      </c>
      <c r="AE85" s="40">
        <v>3.6357768328439137</v>
      </c>
      <c r="AF85" s="116">
        <f t="shared" si="101"/>
        <v>5196245.2582368385</v>
      </c>
      <c r="AG85" s="117">
        <f t="shared" si="102"/>
        <v>2102412.7204958554</v>
      </c>
      <c r="AH85" s="118">
        <f t="shared" si="103"/>
        <v>7298657.9787326939</v>
      </c>
      <c r="AI85" s="32"/>
      <c r="AJ85" s="35">
        <v>5600143.4650283158</v>
      </c>
      <c r="AK85" s="39">
        <v>89.175678992154587</v>
      </c>
      <c r="AL85" s="36">
        <v>2266286.0340467957</v>
      </c>
      <c r="AM85" s="39">
        <v>85.651452188893003</v>
      </c>
      <c r="AN85" s="36">
        <v>7866429.499075111</v>
      </c>
      <c r="AO85" s="40">
        <v>88.130971416416955</v>
      </c>
      <c r="AP85" s="38">
        <v>1780004.5969839247</v>
      </c>
      <c r="AQ85" s="39">
        <v>11.10120277469434</v>
      </c>
      <c r="AR85" s="36">
        <v>3035639.0364248785</v>
      </c>
      <c r="AS85" s="39">
        <v>19.598588142637862</v>
      </c>
      <c r="AT85" s="36">
        <v>4815643.6334088035</v>
      </c>
      <c r="AU85" s="40">
        <v>15.276404530502262</v>
      </c>
      <c r="AV85" s="116">
        <f t="shared" si="104"/>
        <v>7380148.0620122403</v>
      </c>
      <c r="AW85" s="117">
        <f t="shared" si="105"/>
        <v>5301925.0704716742</v>
      </c>
      <c r="AX85" s="118">
        <f t="shared" si="106"/>
        <v>12682073.132483914</v>
      </c>
      <c r="AY85" s="32"/>
      <c r="AZ85" s="35">
        <v>2295189.7393919211</v>
      </c>
      <c r="BA85" s="39">
        <v>20.762304736416706</v>
      </c>
      <c r="BB85" s="39">
        <v>654299.24060807913</v>
      </c>
      <c r="BC85" s="39">
        <v>18.370935551664395</v>
      </c>
      <c r="BD85" s="36">
        <v>2949488.9800000004</v>
      </c>
      <c r="BE85" s="40">
        <v>20.17958826507574</v>
      </c>
      <c r="BF85" s="38">
        <v>1635367.7503884339</v>
      </c>
      <c r="BG85" s="39">
        <v>2.6721084001157389</v>
      </c>
      <c r="BH85" s="36">
        <v>1568937.689611566</v>
      </c>
      <c r="BI85" s="39">
        <v>4.9908630483696061</v>
      </c>
      <c r="BJ85" s="36">
        <v>3204305.44</v>
      </c>
      <c r="BK85" s="40">
        <v>3.4589685397721874</v>
      </c>
      <c r="BL85" s="116">
        <f t="shared" si="107"/>
        <v>3930557.4897803552</v>
      </c>
      <c r="BM85" s="117">
        <f t="shared" si="108"/>
        <v>2223236.9302196451</v>
      </c>
      <c r="BN85" s="118">
        <f t="shared" si="109"/>
        <v>6153794.4199999999</v>
      </c>
      <c r="BO85" s="32"/>
      <c r="BP85" s="35">
        <v>4256677.290000001</v>
      </c>
      <c r="BQ85" s="39">
        <v>44.613179440956692</v>
      </c>
      <c r="BR85" s="39">
        <v>963515.62000000034</v>
      </c>
      <c r="BS85" s="39">
        <v>43.98008124885888</v>
      </c>
      <c r="BT85" s="36">
        <v>5220192.9100000011</v>
      </c>
      <c r="BU85" s="40">
        <v>44.494957509738249</v>
      </c>
      <c r="BV85" s="38">
        <v>8617749.7400000002</v>
      </c>
      <c r="BW85" s="39">
        <v>27.985613002744085</v>
      </c>
      <c r="BX85" s="36">
        <v>10564647.440000001</v>
      </c>
      <c r="BY85" s="39">
        <v>50.251371981963132</v>
      </c>
      <c r="BZ85" s="36">
        <v>19182397.18</v>
      </c>
      <c r="CA85" s="40">
        <v>37.019434086430927</v>
      </c>
      <c r="CB85" s="116">
        <f t="shared" si="110"/>
        <v>12874427.030000001</v>
      </c>
      <c r="CC85" s="117">
        <f t="shared" si="111"/>
        <v>11528163.060000002</v>
      </c>
      <c r="CD85" s="118">
        <f t="shared" si="112"/>
        <v>24402590.090000004</v>
      </c>
      <c r="CE85" s="32"/>
      <c r="CF85" s="35">
        <v>2470416.7416637996</v>
      </c>
      <c r="CG85" s="39">
        <v>19.459608365934884</v>
      </c>
      <c r="CH85" s="39">
        <v>548396.66833620076</v>
      </c>
      <c r="CI85" s="39">
        <v>21.02909227456863</v>
      </c>
      <c r="CJ85" s="36">
        <v>3018813.41</v>
      </c>
      <c r="CK85" s="40">
        <v>19.727067483940953</v>
      </c>
      <c r="CL85" s="38">
        <v>1490404.9981275343</v>
      </c>
      <c r="CM85" s="39">
        <v>2.3906801611867614</v>
      </c>
      <c r="CN85" s="36">
        <v>1659583.9818724657</v>
      </c>
      <c r="CO85" s="39">
        <v>5.1083927364838848</v>
      </c>
      <c r="CP85" s="36">
        <v>3149988.98</v>
      </c>
      <c r="CQ85" s="40">
        <v>3.3217325162897278</v>
      </c>
      <c r="CR85" s="116">
        <f t="shared" si="113"/>
        <v>3960821.7397913337</v>
      </c>
      <c r="CS85" s="117">
        <f t="shared" si="114"/>
        <v>2207980.6502086665</v>
      </c>
      <c r="CT85" s="118">
        <f t="shared" si="115"/>
        <v>6168802.3900000006</v>
      </c>
      <c r="CU85" s="32"/>
      <c r="CV85" s="38">
        <f t="shared" si="116"/>
        <v>16132653.683536537</v>
      </c>
      <c r="CW85" s="39">
        <f t="shared" si="96"/>
        <v>23.165154430790281</v>
      </c>
      <c r="CX85" s="39">
        <f t="shared" si="117"/>
        <v>4915541.7315792711</v>
      </c>
      <c r="CY85" s="39">
        <f t="shared" si="118"/>
        <v>25.008174363210294</v>
      </c>
      <c r="CZ85" s="36">
        <f t="shared" si="119"/>
        <v>21048195.415115807</v>
      </c>
      <c r="DA85" s="40">
        <f t="shared" si="120"/>
        <v>23.570830556233968</v>
      </c>
      <c r="DB85" s="38">
        <f t="shared" si="121"/>
        <v>17209545.89628423</v>
      </c>
      <c r="DC85" s="39">
        <f t="shared" si="88"/>
        <v>5.603453086817078</v>
      </c>
      <c r="DD85" s="36">
        <f t="shared" si="122"/>
        <v>18448176.69981657</v>
      </c>
      <c r="DE85" s="39">
        <f t="shared" si="123"/>
        <v>10.491643021066384</v>
      </c>
      <c r="DF85" s="36">
        <f t="shared" si="124"/>
        <v>35657722.5961008</v>
      </c>
      <c r="DG85" s="40">
        <f t="shared" si="125"/>
        <v>7.3831503214724199</v>
      </c>
      <c r="DH85" s="152"/>
      <c r="DI85" s="161" t="s">
        <v>84</v>
      </c>
      <c r="DJ85" s="38">
        <f t="shared" si="126"/>
        <v>21048195.415115807</v>
      </c>
      <c r="DK85" s="36">
        <f t="shared" si="127"/>
        <v>35657722.5961008</v>
      </c>
      <c r="DL85" s="37">
        <f t="shared" si="128"/>
        <v>56705918.011216611</v>
      </c>
      <c r="DM85"/>
    </row>
    <row r="86" spans="1:119" s="19" customFormat="1" ht="15.75">
      <c r="A86" s="26">
        <v>71</v>
      </c>
      <c r="B86" s="26" t="s">
        <v>85</v>
      </c>
      <c r="C86" s="34"/>
      <c r="D86" s="35">
        <v>14288.052775</v>
      </c>
      <c r="E86" s="39">
        <v>0.12974395255391599</v>
      </c>
      <c r="F86" s="39">
        <v>2421.7897400000002</v>
      </c>
      <c r="G86" s="39">
        <v>8.124357543023919E-2</v>
      </c>
      <c r="H86" s="36">
        <f t="shared" si="129"/>
        <v>16709.842515</v>
      </c>
      <c r="I86" s="40">
        <v>0.11941231234010319</v>
      </c>
      <c r="J86" s="38">
        <v>4893.2313899999999</v>
      </c>
      <c r="K86" s="39">
        <v>1.3887062314287418E-2</v>
      </c>
      <c r="L86" s="36">
        <v>3550.4004260000002</v>
      </c>
      <c r="M86" s="39">
        <v>1.1454604315479072E-2</v>
      </c>
      <c r="N86" s="36">
        <v>8443.631816000001</v>
      </c>
      <c r="O86" s="40">
        <v>1.2748703129789089E-2</v>
      </c>
      <c r="P86" s="116">
        <f t="shared" si="98"/>
        <v>19181.284165000001</v>
      </c>
      <c r="Q86" s="117">
        <f t="shared" si="99"/>
        <v>5972.1901660000003</v>
      </c>
      <c r="R86" s="118">
        <f t="shared" si="100"/>
        <v>25153.474331000001</v>
      </c>
      <c r="S86" s="32"/>
      <c r="T86" s="35">
        <v>30400.932547418852</v>
      </c>
      <c r="U86" s="39">
        <v>0.15951377363076241</v>
      </c>
      <c r="V86" s="39">
        <v>8615.9826563122224</v>
      </c>
      <c r="W86" s="39">
        <v>0.15199221437564561</v>
      </c>
      <c r="X86" s="36">
        <v>39016.915203731071</v>
      </c>
      <c r="Y86" s="40">
        <v>0.15778945939585182</v>
      </c>
      <c r="Z86" s="38">
        <v>20076.197058443504</v>
      </c>
      <c r="AA86" s="39">
        <v>1.9776289626261254E-2</v>
      </c>
      <c r="AB86" s="36">
        <v>15072.373379103286</v>
      </c>
      <c r="AC86" s="39">
        <v>3.3942811605630167E-2</v>
      </c>
      <c r="AD86" s="36">
        <v>35148.57043754679</v>
      </c>
      <c r="AE86" s="40">
        <v>2.4087281355375377E-2</v>
      </c>
      <c r="AF86" s="116">
        <f t="shared" si="101"/>
        <v>50477.129605862356</v>
      </c>
      <c r="AG86" s="117">
        <f t="shared" si="102"/>
        <v>23688.356035415509</v>
      </c>
      <c r="AH86" s="118">
        <f t="shared" si="103"/>
        <v>74165.485641277861</v>
      </c>
      <c r="AI86" s="32"/>
      <c r="AJ86" s="35">
        <v>1205.0774197736012</v>
      </c>
      <c r="AK86" s="39">
        <v>1.9189436452389387E-2</v>
      </c>
      <c r="AL86" s="36">
        <v>455.44909581390903</v>
      </c>
      <c r="AM86" s="39">
        <v>1.7213130147089844E-2</v>
      </c>
      <c r="AN86" s="36">
        <v>1660.5265155875102</v>
      </c>
      <c r="AO86" s="40">
        <v>1.8603588184277448E-2</v>
      </c>
      <c r="AP86" s="38">
        <v>408.46373001078314</v>
      </c>
      <c r="AQ86" s="39">
        <v>2.5474308890218312E-3</v>
      </c>
      <c r="AR86" s="36">
        <v>730.3097434780409</v>
      </c>
      <c r="AS86" s="39">
        <v>4.7150006002816235E-3</v>
      </c>
      <c r="AT86" s="36">
        <v>1138.773473488824</v>
      </c>
      <c r="AU86" s="40">
        <v>3.6124691887356852E-3</v>
      </c>
      <c r="AV86" s="116">
        <f t="shared" si="104"/>
        <v>1613.5411497843843</v>
      </c>
      <c r="AW86" s="117">
        <f t="shared" si="105"/>
        <v>1185.7588392919499</v>
      </c>
      <c r="AX86" s="118">
        <f t="shared" si="106"/>
        <v>2799.299989076334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45894.062742192458</v>
      </c>
      <c r="CW86" s="39">
        <f t="shared" si="96"/>
        <v>6.590007271799371E-2</v>
      </c>
      <c r="CX86" s="39">
        <f t="shared" si="117"/>
        <v>11493.221492126131</v>
      </c>
      <c r="CY86" s="39">
        <f t="shared" si="118"/>
        <v>5.8472596260054986E-2</v>
      </c>
      <c r="CZ86" s="36">
        <f t="shared" si="119"/>
        <v>57387.284234318591</v>
      </c>
      <c r="DA86" s="40">
        <f t="shared" si="120"/>
        <v>6.4265174571599637E-2</v>
      </c>
      <c r="DB86" s="38">
        <f t="shared" si="121"/>
        <v>25377.892178454287</v>
      </c>
      <c r="DC86" s="39">
        <f t="shared" si="88"/>
        <v>8.2630784752417176E-3</v>
      </c>
      <c r="DD86" s="36">
        <f t="shared" si="122"/>
        <v>19353.083548581326</v>
      </c>
      <c r="DE86" s="39">
        <f t="shared" si="123"/>
        <v>1.1006271636080263E-2</v>
      </c>
      <c r="DF86" s="36">
        <f t="shared" si="124"/>
        <v>44730.975727035613</v>
      </c>
      <c r="DG86" s="40">
        <f t="shared" si="125"/>
        <v>9.2618230715315417E-3</v>
      </c>
      <c r="DH86" s="152"/>
      <c r="DI86" s="161" t="s">
        <v>85</v>
      </c>
      <c r="DJ86" s="38">
        <f t="shared" si="126"/>
        <v>57387.284234318591</v>
      </c>
      <c r="DK86" s="36">
        <f t="shared" si="127"/>
        <v>44730.975727035613</v>
      </c>
      <c r="DL86" s="37">
        <f t="shared" si="128"/>
        <v>102118.2599613542</v>
      </c>
      <c r="DM86"/>
    </row>
    <row r="87" spans="1:119" s="19" customFormat="1" ht="15.75">
      <c r="A87" s="26">
        <v>72</v>
      </c>
      <c r="B87" s="26" t="s">
        <v>86</v>
      </c>
      <c r="C87" s="34"/>
      <c r="D87" s="35">
        <v>44021.215296150593</v>
      </c>
      <c r="E87" s="39">
        <v>0.39973861789921084</v>
      </c>
      <c r="F87" s="39">
        <v>7461.6023988494017</v>
      </c>
      <c r="G87" s="39">
        <v>0.25031374413262442</v>
      </c>
      <c r="H87" s="36">
        <f t="shared" si="129"/>
        <v>51482.817694999991</v>
      </c>
      <c r="I87" s="40">
        <v>0.36790785438135115</v>
      </c>
      <c r="J87" s="38">
        <v>28414.7320244404</v>
      </c>
      <c r="K87" s="39">
        <v>8.0641425433834249E-2</v>
      </c>
      <c r="L87" s="36">
        <v>20558.873358559613</v>
      </c>
      <c r="M87" s="39">
        <v>6.6328788654315199E-2</v>
      </c>
      <c r="N87" s="36">
        <v>48973.605383000016</v>
      </c>
      <c r="O87" s="40">
        <v>7.3943294760936321E-2</v>
      </c>
      <c r="P87" s="116">
        <f t="shared" si="98"/>
        <v>72435.947320590989</v>
      </c>
      <c r="Q87" s="117">
        <f t="shared" si="99"/>
        <v>28020.475757409014</v>
      </c>
      <c r="R87" s="118">
        <f t="shared" si="100"/>
        <v>100456.42307800001</v>
      </c>
      <c r="S87" s="32"/>
      <c r="T87" s="35">
        <v>2730.6456525425119</v>
      </c>
      <c r="U87" s="39">
        <v>1.4327704974381572E-2</v>
      </c>
      <c r="V87" s="39">
        <v>754.40960805318673</v>
      </c>
      <c r="W87" s="39">
        <v>1.3308335386476383E-2</v>
      </c>
      <c r="X87" s="36">
        <v>3485.0552605956987</v>
      </c>
      <c r="Y87" s="40">
        <v>1.409401493333535E-2</v>
      </c>
      <c r="Z87" s="38">
        <v>1873.5285103251799</v>
      </c>
      <c r="AA87" s="39">
        <v>1.8455408828369575E-3</v>
      </c>
      <c r="AB87" s="36">
        <v>1513.895253960053</v>
      </c>
      <c r="AC87" s="39">
        <v>3.4092747109799146E-3</v>
      </c>
      <c r="AD87" s="36">
        <v>3387.4237642852331</v>
      </c>
      <c r="AE87" s="40">
        <v>2.321398232261023E-3</v>
      </c>
      <c r="AF87" s="116">
        <f t="shared" si="101"/>
        <v>4604.1741628676918</v>
      </c>
      <c r="AG87" s="117">
        <f t="shared" si="102"/>
        <v>2268.3048620132395</v>
      </c>
      <c r="AH87" s="118">
        <f t="shared" si="103"/>
        <v>6872.4790248809313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46751.860948693102</v>
      </c>
      <c r="CW87" s="39">
        <f t="shared" si="96"/>
        <v>6.7131799891578345E-2</v>
      </c>
      <c r="CX87" s="39">
        <f t="shared" si="117"/>
        <v>8216.0120069025888</v>
      </c>
      <c r="CY87" s="39">
        <f t="shared" si="118"/>
        <v>4.1799555788296902E-2</v>
      </c>
      <c r="CZ87" s="36">
        <f t="shared" si="119"/>
        <v>54967.872955595689</v>
      </c>
      <c r="DA87" s="40">
        <f t="shared" si="120"/>
        <v>6.1555795825730321E-2</v>
      </c>
      <c r="DB87" s="38">
        <f t="shared" si="121"/>
        <v>30288.260534765581</v>
      </c>
      <c r="DC87" s="39">
        <f t="shared" si="88"/>
        <v>9.8619015289936642E-3</v>
      </c>
      <c r="DD87" s="36">
        <f t="shared" si="122"/>
        <v>22072.768612519667</v>
      </c>
      <c r="DE87" s="39">
        <f t="shared" si="123"/>
        <v>1.2552980846690268E-2</v>
      </c>
      <c r="DF87" s="36">
        <f t="shared" si="124"/>
        <v>52361.029147285248</v>
      </c>
      <c r="DG87" s="40">
        <f t="shared" si="125"/>
        <v>1.0841672463503871E-2</v>
      </c>
      <c r="DH87" s="152"/>
      <c r="DI87" s="161" t="s">
        <v>86</v>
      </c>
      <c r="DJ87" s="38">
        <f t="shared" si="126"/>
        <v>54967.872955595689</v>
      </c>
      <c r="DK87" s="36">
        <f t="shared" si="127"/>
        <v>52361.029147285248</v>
      </c>
      <c r="DL87" s="37">
        <f t="shared" si="128"/>
        <v>107328.90210288094</v>
      </c>
      <c r="DM87"/>
    </row>
    <row r="88" spans="1:119" s="19" customFormat="1" ht="15.75">
      <c r="A88" s="26">
        <v>73</v>
      </c>
      <c r="B88" s="26" t="s">
        <v>87</v>
      </c>
      <c r="C88" s="34"/>
      <c r="D88" s="35">
        <v>15891.829119798451</v>
      </c>
      <c r="E88" s="39">
        <v>0.1443071883750143</v>
      </c>
      <c r="F88" s="39">
        <v>3497.4208802015519</v>
      </c>
      <c r="G88" s="39">
        <v>0.11732768225037914</v>
      </c>
      <c r="H88" s="36">
        <f t="shared" si="129"/>
        <v>19389.250000000004</v>
      </c>
      <c r="I88" s="40">
        <v>0.13855996398302059</v>
      </c>
      <c r="J88" s="38">
        <v>6215.2674692011788</v>
      </c>
      <c r="K88" s="39">
        <v>1.7639020059658412E-2</v>
      </c>
      <c r="L88" s="36">
        <v>9062.1725307988199</v>
      </c>
      <c r="M88" s="39">
        <v>2.9237153031736386E-2</v>
      </c>
      <c r="N88" s="36">
        <v>15277.439999999999</v>
      </c>
      <c r="O88" s="40">
        <v>2.3066797722526962E-2</v>
      </c>
      <c r="P88" s="116">
        <f t="shared" si="98"/>
        <v>22107.09658899963</v>
      </c>
      <c r="Q88" s="117">
        <f t="shared" si="99"/>
        <v>12559.593411000373</v>
      </c>
      <c r="R88" s="118">
        <f t="shared" si="100"/>
        <v>34666.69</v>
      </c>
      <c r="S88" s="32"/>
      <c r="T88" s="35">
        <v>74266.474406070469</v>
      </c>
      <c r="U88" s="39">
        <v>0.38967638799522769</v>
      </c>
      <c r="V88" s="39">
        <v>20493.540591283898</v>
      </c>
      <c r="W88" s="39">
        <v>0.36152099407772326</v>
      </c>
      <c r="X88" s="36">
        <v>94760.014997354359</v>
      </c>
      <c r="Y88" s="40">
        <v>0.38322177600923013</v>
      </c>
      <c r="Z88" s="38">
        <v>50442.217568213302</v>
      </c>
      <c r="AA88" s="39">
        <v>4.9688688605510734E-2</v>
      </c>
      <c r="AB88" s="36">
        <v>38513.582200812547</v>
      </c>
      <c r="AC88" s="39">
        <v>8.6732144435364658E-2</v>
      </c>
      <c r="AD88" s="36">
        <v>88955.799769025849</v>
      </c>
      <c r="AE88" s="40">
        <v>6.0961323620150977E-2</v>
      </c>
      <c r="AF88" s="116">
        <f t="shared" si="101"/>
        <v>124708.69197428378</v>
      </c>
      <c r="AG88" s="117">
        <f t="shared" si="102"/>
        <v>59007.122792096445</v>
      </c>
      <c r="AH88" s="118">
        <f t="shared" si="103"/>
        <v>183715.81476638024</v>
      </c>
      <c r="AI88" s="32"/>
      <c r="AJ88" s="35">
        <v>88876.622659524452</v>
      </c>
      <c r="AK88" s="39">
        <v>1.4152553808105934</v>
      </c>
      <c r="AL88" s="36">
        <v>33604.667186376581</v>
      </c>
      <c r="AM88" s="39">
        <v>1.2700464555650006</v>
      </c>
      <c r="AN88" s="36">
        <v>122481.28984590103</v>
      </c>
      <c r="AO88" s="40">
        <v>1.3722102328285186</v>
      </c>
      <c r="AP88" s="38">
        <v>11168.174112231873</v>
      </c>
      <c r="AQ88" s="39">
        <v>6.9651598458258163E-2</v>
      </c>
      <c r="AR88" s="36">
        <v>20093.472723587121</v>
      </c>
      <c r="AS88" s="39">
        <v>0.1297267862020581</v>
      </c>
      <c r="AT88" s="36">
        <v>31261.646835818996</v>
      </c>
      <c r="AU88" s="40">
        <v>9.9169622943136526E-2</v>
      </c>
      <c r="AV88" s="116">
        <f t="shared" si="104"/>
        <v>100044.79677175633</v>
      </c>
      <c r="AW88" s="117">
        <f t="shared" si="105"/>
        <v>53698.139909963706</v>
      </c>
      <c r="AX88" s="118">
        <f t="shared" si="106"/>
        <v>153742.93668172002</v>
      </c>
      <c r="AY88" s="32"/>
      <c r="AZ88" s="35">
        <v>67737.5236998701</v>
      </c>
      <c r="BA88" s="39">
        <v>0.61275418106372104</v>
      </c>
      <c r="BB88" s="39">
        <v>19310.216300129901</v>
      </c>
      <c r="BC88" s="39">
        <v>0.54217813061910103</v>
      </c>
      <c r="BD88" s="36">
        <v>87047.74</v>
      </c>
      <c r="BE88" s="40">
        <v>0.59555657421217556</v>
      </c>
      <c r="BF88" s="38">
        <v>41926.117687925384</v>
      </c>
      <c r="BG88" s="39">
        <v>6.8505161136714815E-2</v>
      </c>
      <c r="BH88" s="36">
        <v>40223.04231207462</v>
      </c>
      <c r="BI88" s="39">
        <v>0.12795135007435574</v>
      </c>
      <c r="BJ88" s="36">
        <v>82149.16</v>
      </c>
      <c r="BK88" s="40">
        <v>8.8677988203494054E-2</v>
      </c>
      <c r="BL88" s="116">
        <f t="shared" si="107"/>
        <v>109663.64138779548</v>
      </c>
      <c r="BM88" s="117">
        <f t="shared" si="108"/>
        <v>59533.258612204518</v>
      </c>
      <c r="BN88" s="118">
        <f t="shared" si="109"/>
        <v>169196.9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>
        <v>97458.489544944416</v>
      </c>
      <c r="CG88" s="39">
        <v>0.76768587521913512</v>
      </c>
      <c r="CH88" s="39">
        <v>21634.370455055578</v>
      </c>
      <c r="CI88" s="39">
        <v>0.82960236425552492</v>
      </c>
      <c r="CJ88" s="36">
        <v>119092.85999999999</v>
      </c>
      <c r="CK88" s="40">
        <v>0.7782371968711812</v>
      </c>
      <c r="CL88" s="38">
        <v>31838.417377701477</v>
      </c>
      <c r="CM88" s="39">
        <v>5.1070328457085278E-2</v>
      </c>
      <c r="CN88" s="36">
        <v>35452.462622298532</v>
      </c>
      <c r="CO88" s="39">
        <v>0.10912680800032791</v>
      </c>
      <c r="CP88" s="36">
        <v>67290.880000000005</v>
      </c>
      <c r="CQ88" s="40">
        <v>7.095970987992159E-2</v>
      </c>
      <c r="CR88" s="116">
        <f t="shared" si="113"/>
        <v>129296.9069226459</v>
      </c>
      <c r="CS88" s="117">
        <f t="shared" si="114"/>
        <v>57086.833077354109</v>
      </c>
      <c r="CT88" s="118">
        <f t="shared" si="115"/>
        <v>186383.74</v>
      </c>
      <c r="CU88" s="32"/>
      <c r="CV88" s="38">
        <f t="shared" si="116"/>
        <v>344230.93943020789</v>
      </c>
      <c r="CW88" s="39">
        <f t="shared" si="96"/>
        <v>0.49428711656374669</v>
      </c>
      <c r="CX88" s="39">
        <f t="shared" si="117"/>
        <v>98540.215413047525</v>
      </c>
      <c r="CY88" s="39">
        <f t="shared" si="118"/>
        <v>0.50133047859326352</v>
      </c>
      <c r="CZ88" s="36">
        <f t="shared" si="119"/>
        <v>442771.15484325541</v>
      </c>
      <c r="DA88" s="40">
        <f t="shared" si="120"/>
        <v>0.49583746540586671</v>
      </c>
      <c r="DB88" s="38">
        <f t="shared" si="121"/>
        <v>141590.19421527319</v>
      </c>
      <c r="DC88" s="39">
        <f t="shared" si="88"/>
        <v>4.6101972452969049E-2</v>
      </c>
      <c r="DD88" s="36">
        <f t="shared" si="122"/>
        <v>143344.73238957164</v>
      </c>
      <c r="DE88" s="39">
        <f t="shared" si="123"/>
        <v>8.1521430852114038E-2</v>
      </c>
      <c r="DF88" s="36">
        <f t="shared" si="124"/>
        <v>284934.92660484486</v>
      </c>
      <c r="DG88" s="40">
        <f t="shared" si="125"/>
        <v>5.8997525410984152E-2</v>
      </c>
      <c r="DH88" s="152"/>
      <c r="DI88" s="161" t="s">
        <v>87</v>
      </c>
      <c r="DJ88" s="38">
        <f t="shared" si="126"/>
        <v>442771.15484325541</v>
      </c>
      <c r="DK88" s="36">
        <f t="shared" si="127"/>
        <v>284934.92660484486</v>
      </c>
      <c r="DL88" s="37">
        <f t="shared" si="128"/>
        <v>727706.08144810027</v>
      </c>
      <c r="DM88"/>
    </row>
    <row r="89" spans="1:119" s="19" customFormat="1" ht="15.75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f t="shared" si="129"/>
        <v>0</v>
      </c>
      <c r="I89" s="40">
        <v>0</v>
      </c>
      <c r="J89" s="38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5">
        <v>115440.56999999995</v>
      </c>
      <c r="U89" s="39">
        <v>0.60571697667707292</v>
      </c>
      <c r="V89" s="39">
        <v>22195.240000000005</v>
      </c>
      <c r="W89" s="39">
        <v>0.39154021204156164</v>
      </c>
      <c r="X89" s="36">
        <v>137635.80999999994</v>
      </c>
      <c r="Y89" s="40">
        <v>0.55661704519719146</v>
      </c>
      <c r="Z89" s="38">
        <v>61378.100000000151</v>
      </c>
      <c r="AA89" s="39">
        <v>6.0461205813833366E-2</v>
      </c>
      <c r="AB89" s="36">
        <v>36671.430000000008</v>
      </c>
      <c r="AC89" s="39">
        <v>8.2583638853107308E-2</v>
      </c>
      <c r="AD89" s="36">
        <v>98049.530000000159</v>
      </c>
      <c r="AE89" s="40">
        <v>6.7193248159800878E-2</v>
      </c>
      <c r="AF89" s="116">
        <f t="shared" si="101"/>
        <v>176818.6700000001</v>
      </c>
      <c r="AG89" s="117">
        <f t="shared" si="102"/>
        <v>58866.670000000013</v>
      </c>
      <c r="AH89" s="118">
        <f t="shared" si="103"/>
        <v>235685.34000000011</v>
      </c>
      <c r="AI89" s="32"/>
      <c r="AJ89" s="35">
        <v>24680.959999999999</v>
      </c>
      <c r="AK89" s="39">
        <v>0.39301517540088216</v>
      </c>
      <c r="AL89" s="36">
        <v>15951.330000000002</v>
      </c>
      <c r="AM89" s="39">
        <v>0.60286060908410621</v>
      </c>
      <c r="AN89" s="36">
        <v>40632.29</v>
      </c>
      <c r="AO89" s="40">
        <v>0.45522090918053654</v>
      </c>
      <c r="AP89" s="38">
        <v>16662.559999999998</v>
      </c>
      <c r="AQ89" s="39">
        <v>0.10391796606533225</v>
      </c>
      <c r="AR89" s="36">
        <v>9357.7700000000041</v>
      </c>
      <c r="AS89" s="39">
        <v>6.0415312216937515E-2</v>
      </c>
      <c r="AT89" s="36">
        <v>26020.33</v>
      </c>
      <c r="AU89" s="40">
        <v>8.2542878451284302E-2</v>
      </c>
      <c r="AV89" s="116">
        <f t="shared" si="104"/>
        <v>41343.519999999997</v>
      </c>
      <c r="AW89" s="117">
        <f t="shared" si="105"/>
        <v>25309.100000000006</v>
      </c>
      <c r="AX89" s="118">
        <f t="shared" si="106"/>
        <v>66652.62</v>
      </c>
      <c r="AY89" s="32"/>
      <c r="AZ89" s="35">
        <v>141536.30080048423</v>
      </c>
      <c r="BA89" s="39">
        <v>1.2803385088604222</v>
      </c>
      <c r="BB89" s="39">
        <v>40348.339199515794</v>
      </c>
      <c r="BC89" s="39">
        <v>1.1328711590160545</v>
      </c>
      <c r="BD89" s="36">
        <v>181884.64</v>
      </c>
      <c r="BE89" s="40">
        <v>1.2444044279634927</v>
      </c>
      <c r="BF89" s="38">
        <v>113911.51747086082</v>
      </c>
      <c r="BG89" s="39">
        <v>0.18612567273111535</v>
      </c>
      <c r="BH89" s="36">
        <v>109284.33252913918</v>
      </c>
      <c r="BI89" s="39">
        <v>0.34763849488532067</v>
      </c>
      <c r="BJ89" s="36">
        <v>223195.85</v>
      </c>
      <c r="BK89" s="40">
        <v>0.2409344046046098</v>
      </c>
      <c r="BL89" s="116">
        <f t="shared" si="107"/>
        <v>255447.81827134505</v>
      </c>
      <c r="BM89" s="117">
        <f t="shared" si="108"/>
        <v>149632.67172865497</v>
      </c>
      <c r="BN89" s="118">
        <f t="shared" si="109"/>
        <v>405080.49</v>
      </c>
      <c r="BO89" s="32"/>
      <c r="BP89" s="35">
        <v>-387.05000000000609</v>
      </c>
      <c r="BQ89" s="39">
        <v>-4.056575099829228E-3</v>
      </c>
      <c r="BR89" s="39">
        <v>3675.2000000000071</v>
      </c>
      <c r="BS89" s="39">
        <v>0.16775607084170199</v>
      </c>
      <c r="BT89" s="36">
        <v>3288.150000000001</v>
      </c>
      <c r="BU89" s="40">
        <v>2.8026951696627212E-2</v>
      </c>
      <c r="BV89" s="38">
        <v>5071.5300000000097</v>
      </c>
      <c r="BW89" s="39">
        <v>1.6469482195918001E-2</v>
      </c>
      <c r="BX89" s="36">
        <v>3151.2300000000155</v>
      </c>
      <c r="BY89" s="39">
        <v>1.4989012348028003E-2</v>
      </c>
      <c r="BZ89" s="36">
        <v>8222.7600000000257</v>
      </c>
      <c r="CA89" s="40">
        <v>1.5868815506850105E-2</v>
      </c>
      <c r="CB89" s="116">
        <f t="shared" si="110"/>
        <v>4684.4800000000032</v>
      </c>
      <c r="CC89" s="117">
        <f t="shared" si="111"/>
        <v>6826.4300000000221</v>
      </c>
      <c r="CD89" s="118">
        <f t="shared" si="112"/>
        <v>11510.910000000025</v>
      </c>
      <c r="CE89" s="32"/>
      <c r="CF89" s="35">
        <v>5205.4218789515526</v>
      </c>
      <c r="CG89" s="39">
        <v>4.1003394057168137E-2</v>
      </c>
      <c r="CH89" s="39">
        <v>1155.5281210484472</v>
      </c>
      <c r="CI89" s="39">
        <v>4.4310457897401921E-2</v>
      </c>
      <c r="CJ89" s="36">
        <v>6360.95</v>
      </c>
      <c r="CK89" s="40">
        <v>4.1566957896869219E-2</v>
      </c>
      <c r="CL89" s="38">
        <v>-1660.913140472946</v>
      </c>
      <c r="CM89" s="39">
        <v>-2.6641832920391868E-3</v>
      </c>
      <c r="CN89" s="36">
        <v>-1849.4468595270541</v>
      </c>
      <c r="CO89" s="39">
        <v>-5.6928127813461651E-3</v>
      </c>
      <c r="CP89" s="36">
        <v>-3510.36</v>
      </c>
      <c r="CQ89" s="40">
        <v>-3.7017516664083088E-3</v>
      </c>
      <c r="CR89" s="116">
        <f t="shared" si="113"/>
        <v>3544.5087384786066</v>
      </c>
      <c r="CS89" s="117">
        <f t="shared" si="114"/>
        <v>-693.91873847860688</v>
      </c>
      <c r="CT89" s="118">
        <f t="shared" si="115"/>
        <v>2850.5899999999997</v>
      </c>
      <c r="CU89" s="32"/>
      <c r="CV89" s="38">
        <f t="shared" si="116"/>
        <v>286476.20267943572</v>
      </c>
      <c r="CW89" s="39">
        <f t="shared" si="96"/>
        <v>0.4113560983824906</v>
      </c>
      <c r="CX89" s="39">
        <f t="shared" si="117"/>
        <v>83325.637320564259</v>
      </c>
      <c r="CY89" s="39">
        <f t="shared" si="118"/>
        <v>0.42392521126431393</v>
      </c>
      <c r="CZ89" s="36">
        <f t="shared" si="119"/>
        <v>369801.83999999997</v>
      </c>
      <c r="DA89" s="40">
        <f t="shared" si="120"/>
        <v>0.41412274725289488</v>
      </c>
      <c r="DB89" s="38">
        <f t="shared" si="121"/>
        <v>195362.79433038802</v>
      </c>
      <c r="DC89" s="39">
        <f t="shared" si="88"/>
        <v>6.3610408986804493E-2</v>
      </c>
      <c r="DD89" s="36">
        <f t="shared" si="122"/>
        <v>156615.31566961214</v>
      </c>
      <c r="DE89" s="39">
        <f t="shared" si="123"/>
        <v>8.9068530206214511E-2</v>
      </c>
      <c r="DF89" s="36">
        <f t="shared" si="124"/>
        <v>351978.11000000016</v>
      </c>
      <c r="DG89" s="40">
        <f t="shared" si="125"/>
        <v>7.2879228026804119E-2</v>
      </c>
      <c r="DH89" s="152"/>
      <c r="DI89" s="161" t="s">
        <v>88</v>
      </c>
      <c r="DJ89" s="38">
        <f t="shared" si="126"/>
        <v>369801.83999999997</v>
      </c>
      <c r="DK89" s="36">
        <f t="shared" si="127"/>
        <v>351978.11000000016</v>
      </c>
      <c r="DL89" s="37">
        <f t="shared" si="128"/>
        <v>721779.95000000019</v>
      </c>
      <c r="DM89"/>
    </row>
    <row r="90" spans="1:119" s="19" customFormat="1" ht="15.75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f t="shared" si="129"/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>
        <f t="shared" si="96"/>
        <v>0</v>
      </c>
      <c r="CX90" s="39">
        <f t="shared" si="117"/>
        <v>0</v>
      </c>
      <c r="CY90" s="39">
        <f t="shared" si="118"/>
        <v>0</v>
      </c>
      <c r="CZ90" s="36">
        <f t="shared" si="119"/>
        <v>0</v>
      </c>
      <c r="DA90" s="40">
        <f t="shared" si="120"/>
        <v>0</v>
      </c>
      <c r="DB90" s="38">
        <f t="shared" si="121"/>
        <v>0</v>
      </c>
      <c r="DC90" s="39">
        <f t="shared" si="88"/>
        <v>0</v>
      </c>
      <c r="DD90" s="36">
        <f t="shared" si="122"/>
        <v>0</v>
      </c>
      <c r="DE90" s="39">
        <f t="shared" si="123"/>
        <v>0</v>
      </c>
      <c r="DF90" s="36">
        <f t="shared" si="124"/>
        <v>0</v>
      </c>
      <c r="DG90" s="40">
        <f t="shared" si="125"/>
        <v>0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75">
      <c r="A91" s="26">
        <v>76</v>
      </c>
      <c r="B91" s="26" t="s">
        <v>100</v>
      </c>
      <c r="C91" s="34"/>
      <c r="D91" s="35">
        <v>159431.7753206433</v>
      </c>
      <c r="E91" s="39">
        <v>1.4477346226619141</v>
      </c>
      <c r="F91" s="39">
        <v>35087.214679356694</v>
      </c>
      <c r="G91" s="39">
        <v>1.1770678211062664</v>
      </c>
      <c r="H91" s="36">
        <f t="shared" si="129"/>
        <v>194518.99</v>
      </c>
      <c r="I91" s="39">
        <v>1.390076679005817</v>
      </c>
      <c r="J91" s="38">
        <v>316541.91674801556</v>
      </c>
      <c r="K91" s="39">
        <v>0.89835059342322898</v>
      </c>
      <c r="L91" s="36">
        <v>461534.03325198434</v>
      </c>
      <c r="M91" s="39">
        <v>1.4890404164875573</v>
      </c>
      <c r="N91" s="36">
        <v>778075.95</v>
      </c>
      <c r="O91" s="40">
        <v>1.1747858640854096</v>
      </c>
      <c r="P91" s="116">
        <f t="shared" si="98"/>
        <v>475973.69206865889</v>
      </c>
      <c r="Q91" s="117">
        <f t="shared" si="99"/>
        <v>496621.24793134106</v>
      </c>
      <c r="R91" s="118">
        <f t="shared" si="100"/>
        <v>972594.94</v>
      </c>
      <c r="S91" s="32"/>
      <c r="T91" s="35">
        <v>737293.54999999981</v>
      </c>
      <c r="U91" s="39">
        <v>3.8685812104835104</v>
      </c>
      <c r="V91" s="39">
        <v>411600.09000000008</v>
      </c>
      <c r="W91" s="39">
        <v>7.2609256090461676</v>
      </c>
      <c r="X91" s="36">
        <v>1148893.6399999999</v>
      </c>
      <c r="Y91" s="40">
        <v>4.6462747096314985</v>
      </c>
      <c r="Z91" s="38">
        <v>1218231.5200000009</v>
      </c>
      <c r="AA91" s="39">
        <v>1.2000330192628794</v>
      </c>
      <c r="AB91" s="36">
        <v>1076119.4499999997</v>
      </c>
      <c r="AC91" s="39">
        <v>2.4234086323223401</v>
      </c>
      <c r="AD91" s="36">
        <v>2294350.9700000007</v>
      </c>
      <c r="AE91" s="40">
        <v>1.5723165026175001</v>
      </c>
      <c r="AF91" s="116">
        <f t="shared" si="101"/>
        <v>1955525.0700000008</v>
      </c>
      <c r="AG91" s="117">
        <f t="shared" si="102"/>
        <v>1487719.5399999998</v>
      </c>
      <c r="AH91" s="118">
        <f t="shared" si="103"/>
        <v>3443244.6100000003</v>
      </c>
      <c r="AI91" s="32"/>
      <c r="AJ91" s="35">
        <v>125257.46999999999</v>
      </c>
      <c r="AK91" s="39">
        <v>1.9945774614245448</v>
      </c>
      <c r="AL91" s="36">
        <v>104524.31999999999</v>
      </c>
      <c r="AM91" s="39">
        <v>3.9503662214562683</v>
      </c>
      <c r="AN91" s="36">
        <v>229781.78999999998</v>
      </c>
      <c r="AO91" s="40">
        <v>2.5743435911914174</v>
      </c>
      <c r="AP91" s="38">
        <v>65564.27</v>
      </c>
      <c r="AQ91" s="39">
        <v>0.40889908783273893</v>
      </c>
      <c r="AR91" s="36">
        <v>160421.12000000002</v>
      </c>
      <c r="AS91" s="39">
        <v>1.0357053070326367</v>
      </c>
      <c r="AT91" s="36">
        <v>225985.39</v>
      </c>
      <c r="AU91" s="40">
        <v>0.71688116862991658</v>
      </c>
      <c r="AV91" s="116">
        <f t="shared" si="104"/>
        <v>190821.74</v>
      </c>
      <c r="AW91" s="117">
        <f t="shared" si="105"/>
        <v>264945.44</v>
      </c>
      <c r="AX91" s="118">
        <f t="shared" si="106"/>
        <v>455767.18</v>
      </c>
      <c r="AY91" s="32"/>
      <c r="AZ91" s="35">
        <v>537379.78114925302</v>
      </c>
      <c r="BA91" s="39">
        <v>4.8611417975254918</v>
      </c>
      <c r="BB91" s="39">
        <v>153193.078850747</v>
      </c>
      <c r="BC91" s="39">
        <v>4.3012432291876408</v>
      </c>
      <c r="BD91" s="36">
        <v>690572.86</v>
      </c>
      <c r="BE91" s="40">
        <v>4.7247086109932814</v>
      </c>
      <c r="BF91" s="38">
        <v>927178.98857693048</v>
      </c>
      <c r="BG91" s="39">
        <v>1.5149636913157714</v>
      </c>
      <c r="BH91" s="36">
        <v>889516.17142306943</v>
      </c>
      <c r="BI91" s="39">
        <v>2.8295919081284295</v>
      </c>
      <c r="BJ91" s="36">
        <v>1816695.16</v>
      </c>
      <c r="BK91" s="40">
        <v>1.961077532233132</v>
      </c>
      <c r="BL91" s="116">
        <f t="shared" si="107"/>
        <v>1464558.7697261835</v>
      </c>
      <c r="BM91" s="117">
        <f t="shared" si="108"/>
        <v>1042709.2502738164</v>
      </c>
      <c r="BN91" s="118">
        <f t="shared" si="109"/>
        <v>2507268.02</v>
      </c>
      <c r="BO91" s="32"/>
      <c r="BP91" s="35">
        <v>225639.93000000011</v>
      </c>
      <c r="BQ91" s="39">
        <v>2.3648761699139542</v>
      </c>
      <c r="BR91" s="39">
        <v>147017.67999999996</v>
      </c>
      <c r="BS91" s="39">
        <v>6.7106846813949224</v>
      </c>
      <c r="BT91" s="36">
        <v>372657.6100000001</v>
      </c>
      <c r="BU91" s="40">
        <v>3.1763930583612492</v>
      </c>
      <c r="BV91" s="38">
        <v>307164.67999999993</v>
      </c>
      <c r="BW91" s="39">
        <v>0.9974984331108836</v>
      </c>
      <c r="BX91" s="36">
        <v>500199.11999999988</v>
      </c>
      <c r="BY91" s="39">
        <v>2.3792267737209607</v>
      </c>
      <c r="BZ91" s="36">
        <v>807363.79999999981</v>
      </c>
      <c r="CA91" s="40">
        <v>1.5581030200455059</v>
      </c>
      <c r="CB91" s="116">
        <f t="shared" si="110"/>
        <v>532804.6100000001</v>
      </c>
      <c r="CC91" s="117">
        <f t="shared" si="111"/>
        <v>647216.79999999981</v>
      </c>
      <c r="CD91" s="118">
        <f t="shared" si="112"/>
        <v>1180021.4099999999</v>
      </c>
      <c r="CE91" s="32"/>
      <c r="CF91" s="35">
        <v>371302.91979629424</v>
      </c>
      <c r="CG91" s="39">
        <v>2.9247734936809811</v>
      </c>
      <c r="CH91" s="39">
        <v>82423.860203705772</v>
      </c>
      <c r="CI91" s="39">
        <v>3.1606664699634086</v>
      </c>
      <c r="CJ91" s="36">
        <v>453726.78</v>
      </c>
      <c r="CK91" s="40">
        <v>2.9649725215482037</v>
      </c>
      <c r="CL91" s="38">
        <v>419407.25340940867</v>
      </c>
      <c r="CM91" s="39">
        <v>0.67274908594871974</v>
      </c>
      <c r="CN91" s="36">
        <v>467015.04659059137</v>
      </c>
      <c r="CO91" s="39">
        <v>1.4375266921655514</v>
      </c>
      <c r="CP91" s="36">
        <v>886422.3</v>
      </c>
      <c r="CQ91" s="40">
        <v>0.93475177080598171</v>
      </c>
      <c r="CR91" s="116">
        <f t="shared" si="113"/>
        <v>790710.17320570291</v>
      </c>
      <c r="CS91" s="117">
        <f t="shared" si="114"/>
        <v>549438.90679429716</v>
      </c>
      <c r="CT91" s="118">
        <f t="shared" si="115"/>
        <v>1340149.08</v>
      </c>
      <c r="CU91" s="32"/>
      <c r="CV91" s="38">
        <f t="shared" si="116"/>
        <v>2156305.4262661906</v>
      </c>
      <c r="CW91" s="39">
        <f t="shared" si="96"/>
        <v>3.0962759865342426</v>
      </c>
      <c r="CX91" s="39">
        <f t="shared" si="117"/>
        <v>933846.24373380933</v>
      </c>
      <c r="CY91" s="39">
        <f t="shared" si="118"/>
        <v>4.7510103599956519</v>
      </c>
      <c r="CZ91" s="36">
        <f t="shared" si="119"/>
        <v>3090151.67</v>
      </c>
      <c r="DA91" s="40">
        <f t="shared" si="120"/>
        <v>3.4605076573132276</v>
      </c>
      <c r="DB91" s="38">
        <f t="shared" si="121"/>
        <v>3254088.6287343553</v>
      </c>
      <c r="DC91" s="39">
        <f t="shared" si="88"/>
        <v>1.059535973891959</v>
      </c>
      <c r="DD91" s="36">
        <f t="shared" si="122"/>
        <v>3554804.941265645</v>
      </c>
      <c r="DE91" s="39">
        <f t="shared" si="123"/>
        <v>2.0216493510522824</v>
      </c>
      <c r="DF91" s="36">
        <f t="shared" si="124"/>
        <v>6808893.5700000003</v>
      </c>
      <c r="DG91" s="40">
        <f t="shared" si="125"/>
        <v>1.4098232049097319</v>
      </c>
      <c r="DH91" s="152"/>
      <c r="DI91" s="161" t="s">
        <v>100</v>
      </c>
      <c r="DJ91" s="38">
        <f t="shared" si="126"/>
        <v>3090151.67</v>
      </c>
      <c r="DK91" s="36">
        <f t="shared" si="127"/>
        <v>6808893.5700000003</v>
      </c>
      <c r="DL91" s="37">
        <f t="shared" si="128"/>
        <v>9899045.2400000002</v>
      </c>
      <c r="DM91"/>
    </row>
    <row r="92" spans="1:119" s="19" customFormat="1" ht="15.75">
      <c r="A92" s="26">
        <v>77</v>
      </c>
      <c r="B92" s="26" t="s">
        <v>101</v>
      </c>
      <c r="C92" s="34"/>
      <c r="D92" s="35">
        <v>765857.06</v>
      </c>
      <c r="E92" s="39">
        <v>6.9544341430192969</v>
      </c>
      <c r="F92" s="39">
        <v>191464.27000000002</v>
      </c>
      <c r="G92" s="39">
        <v>6.4230356603710295</v>
      </c>
      <c r="H92" s="36">
        <f t="shared" si="129"/>
        <v>957321.33000000007</v>
      </c>
      <c r="I92" s="40">
        <v>6.8412346534794981</v>
      </c>
      <c r="J92" s="38">
        <v>198855.77000000002</v>
      </c>
      <c r="K92" s="39">
        <v>0.5643555862061137</v>
      </c>
      <c r="L92" s="36">
        <v>176343.78999999998</v>
      </c>
      <c r="M92" s="39">
        <v>0.56893535814991891</v>
      </c>
      <c r="N92" s="36">
        <v>375199.56</v>
      </c>
      <c r="O92" s="40">
        <v>0.56649886081052314</v>
      </c>
      <c r="P92" s="116">
        <f t="shared" si="98"/>
        <v>964712.83000000007</v>
      </c>
      <c r="Q92" s="117">
        <f t="shared" si="99"/>
        <v>367808.06</v>
      </c>
      <c r="R92" s="118">
        <f t="shared" si="100"/>
        <v>1332520.8900000001</v>
      </c>
      <c r="S92" s="32"/>
      <c r="T92" s="35">
        <v>1382747.4299999997</v>
      </c>
      <c r="U92" s="39">
        <v>7.2552794291261105</v>
      </c>
      <c r="V92" s="39">
        <v>452640.46000000008</v>
      </c>
      <c r="W92" s="39">
        <v>7.9849076507841321</v>
      </c>
      <c r="X92" s="36">
        <v>1835387.8899999997</v>
      </c>
      <c r="Y92" s="40">
        <v>7.4225463861658403</v>
      </c>
      <c r="Z92" s="38">
        <v>449234.94000000029</v>
      </c>
      <c r="AA92" s="39">
        <v>0.44252406259081067</v>
      </c>
      <c r="AB92" s="36">
        <v>501068.74</v>
      </c>
      <c r="AC92" s="39">
        <v>1.1284010431210758</v>
      </c>
      <c r="AD92" s="36">
        <v>950303.68000000028</v>
      </c>
      <c r="AE92" s="40">
        <v>0.651242193587383</v>
      </c>
      <c r="AF92" s="116">
        <f t="shared" si="101"/>
        <v>1831982.37</v>
      </c>
      <c r="AG92" s="117">
        <f t="shared" si="102"/>
        <v>953709.20000000007</v>
      </c>
      <c r="AH92" s="118">
        <f t="shared" si="103"/>
        <v>2785691.5700000003</v>
      </c>
      <c r="AI92" s="32"/>
      <c r="AJ92" s="35">
        <v>219794.697200005</v>
      </c>
      <c r="AK92" s="39">
        <v>3.4999712925365851</v>
      </c>
      <c r="AL92" s="36">
        <v>158963.93739999895</v>
      </c>
      <c r="AM92" s="39">
        <v>6.0078436170131955</v>
      </c>
      <c r="AN92" s="36">
        <v>378758.63460000395</v>
      </c>
      <c r="AO92" s="40">
        <v>4.2433948468715998</v>
      </c>
      <c r="AP92" s="38">
        <v>57653.62999999999</v>
      </c>
      <c r="AQ92" s="39">
        <v>0.35956347439308373</v>
      </c>
      <c r="AR92" s="36">
        <v>185591.49590000787</v>
      </c>
      <c r="AS92" s="39">
        <v>1.1982094205785618</v>
      </c>
      <c r="AT92" s="36">
        <v>243245.12590000784</v>
      </c>
      <c r="AU92" s="40">
        <v>0.77163329062435759</v>
      </c>
      <c r="AV92" s="116">
        <f t="shared" si="104"/>
        <v>277448.32720000501</v>
      </c>
      <c r="AW92" s="117">
        <f t="shared" si="105"/>
        <v>344555.43330000679</v>
      </c>
      <c r="AX92" s="118">
        <f t="shared" si="106"/>
        <v>622003.76050001173</v>
      </c>
      <c r="AY92" s="32"/>
      <c r="AZ92" s="35">
        <v>1934036.3058712464</v>
      </c>
      <c r="BA92" s="39">
        <v>17.495307888763467</v>
      </c>
      <c r="BB92" s="39">
        <v>368192.88100875315</v>
      </c>
      <c r="BC92" s="39">
        <v>10.337850432635701</v>
      </c>
      <c r="BD92" s="36">
        <v>2302229.1868799995</v>
      </c>
      <c r="BE92" s="40">
        <v>15.75121568451444</v>
      </c>
      <c r="BF92" s="38">
        <v>483425.31298962224</v>
      </c>
      <c r="BG92" s="39">
        <v>0.789892572701968</v>
      </c>
      <c r="BH92" s="36">
        <v>772998.92266037769</v>
      </c>
      <c r="BI92" s="39">
        <v>2.4589451735908847</v>
      </c>
      <c r="BJ92" s="36">
        <v>1256424.2356499999</v>
      </c>
      <c r="BK92" s="40">
        <v>1.3562789144472653</v>
      </c>
      <c r="BL92" s="116">
        <f t="shared" si="107"/>
        <v>2417461.6188608687</v>
      </c>
      <c r="BM92" s="117">
        <f t="shared" si="108"/>
        <v>1141191.8036691309</v>
      </c>
      <c r="BN92" s="118">
        <f t="shared" si="109"/>
        <v>3558653.4225299996</v>
      </c>
      <c r="BO92" s="32"/>
      <c r="BP92" s="35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38">
        <v>0</v>
      </c>
      <c r="BW92" s="39">
        <v>0</v>
      </c>
      <c r="BX92" s="36">
        <v>0</v>
      </c>
      <c r="BY92" s="39">
        <v>0</v>
      </c>
      <c r="BZ92" s="36">
        <v>0</v>
      </c>
      <c r="CA92" s="40">
        <v>0</v>
      </c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>
        <v>1207488.3815028903</v>
      </c>
      <c r="CG92" s="39">
        <v>9.5114523044551849</v>
      </c>
      <c r="CH92" s="39">
        <v>252709.61849710974</v>
      </c>
      <c r="CI92" s="39">
        <v>9.6905291240551321</v>
      </c>
      <c r="CJ92" s="36">
        <v>1460198</v>
      </c>
      <c r="CK92" s="40">
        <v>9.5419691692424315</v>
      </c>
      <c r="CL92" s="38">
        <v>566896.71488523704</v>
      </c>
      <c r="CM92" s="39">
        <v>0.90932916316086676</v>
      </c>
      <c r="CN92" s="36">
        <v>273876.28511476296</v>
      </c>
      <c r="CO92" s="39">
        <v>0.84302309546089549</v>
      </c>
      <c r="CP92" s="36">
        <v>840773</v>
      </c>
      <c r="CQ92" s="40">
        <v>0.88661358203178964</v>
      </c>
      <c r="CR92" s="116">
        <f t="shared" si="113"/>
        <v>1774385.0963881272</v>
      </c>
      <c r="CS92" s="117">
        <f t="shared" si="114"/>
        <v>526585.90361187269</v>
      </c>
      <c r="CT92" s="118">
        <f t="shared" si="115"/>
        <v>2300971</v>
      </c>
      <c r="CU92" s="32"/>
      <c r="CV92" s="38">
        <f t="shared" si="116"/>
        <v>5509923.8745741406</v>
      </c>
      <c r="CW92" s="39">
        <f t="shared" si="96"/>
        <v>7.9117942999460675</v>
      </c>
      <c r="CX92" s="39">
        <f t="shared" si="117"/>
        <v>1423971.1669058618</v>
      </c>
      <c r="CY92" s="39">
        <f t="shared" si="118"/>
        <v>7.2445563835595195</v>
      </c>
      <c r="CZ92" s="36">
        <f t="shared" si="119"/>
        <v>6933895.0414800029</v>
      </c>
      <c r="DA92" s="40">
        <f t="shared" si="120"/>
        <v>7.7649253009150101</v>
      </c>
      <c r="DB92" s="38">
        <f t="shared" si="121"/>
        <v>1756066.3678748598</v>
      </c>
      <c r="DC92" s="39">
        <f t="shared" si="88"/>
        <v>0.57177775456867996</v>
      </c>
      <c r="DD92" s="36">
        <f t="shared" si="122"/>
        <v>1909879.2336751483</v>
      </c>
      <c r="DE92" s="39">
        <f t="shared" si="123"/>
        <v>1.0861653950477783</v>
      </c>
      <c r="DF92" s="36">
        <f t="shared" si="124"/>
        <v>3665945.6015500082</v>
      </c>
      <c r="DG92" s="40">
        <f t="shared" si="125"/>
        <v>0.75905653743416746</v>
      </c>
      <c r="DH92" s="152"/>
      <c r="DI92" s="161" t="s">
        <v>101</v>
      </c>
      <c r="DJ92" s="38">
        <f t="shared" si="126"/>
        <v>6933895.0414800029</v>
      </c>
      <c r="DK92" s="36">
        <f t="shared" si="127"/>
        <v>3665945.6015500082</v>
      </c>
      <c r="DL92" s="37">
        <f t="shared" si="128"/>
        <v>10599840.64303001</v>
      </c>
      <c r="DM92"/>
    </row>
    <row r="93" spans="1:119" s="19" customFormat="1" ht="15.75">
      <c r="A93" s="26">
        <v>78</v>
      </c>
      <c r="B93" s="26" t="s">
        <v>90</v>
      </c>
      <c r="C93" s="34"/>
      <c r="D93" s="35">
        <v>9635146.4512697179</v>
      </c>
      <c r="E93" s="39">
        <v>89.015005901647655</v>
      </c>
      <c r="F93" s="39">
        <v>4004324.1023628428</v>
      </c>
      <c r="G93" s="39">
        <v>134.39082357795411</v>
      </c>
      <c r="H93" s="36">
        <f t="shared" si="129"/>
        <v>13639470.553632561</v>
      </c>
      <c r="I93" s="40">
        <v>98.681046671675091</v>
      </c>
      <c r="J93" s="38">
        <v>9415959.4242104627</v>
      </c>
      <c r="K93" s="39">
        <v>26.722630681238346</v>
      </c>
      <c r="L93" s="36">
        <v>7610516.7907474358</v>
      </c>
      <c r="M93" s="39">
        <v>24.553697615605657</v>
      </c>
      <c r="N93" s="36">
        <v>17026476.2149579</v>
      </c>
      <c r="O93" s="40">
        <v>25.70759778980316</v>
      </c>
      <c r="P93" s="116">
        <f t="shared" si="98"/>
        <v>19051105.875480182</v>
      </c>
      <c r="Q93" s="117">
        <f t="shared" si="99"/>
        <v>11614840.893110279</v>
      </c>
      <c r="R93" s="118">
        <f t="shared" si="100"/>
        <v>30665946.768590461</v>
      </c>
      <c r="S93" s="32"/>
      <c r="T93" s="35">
        <v>-192993.7799999998</v>
      </c>
      <c r="U93" s="39">
        <v>-1.0126388750426307</v>
      </c>
      <c r="V93" s="39">
        <v>-41258.680000000284</v>
      </c>
      <c r="W93" s="39">
        <v>-0.72783318926738549</v>
      </c>
      <c r="X93" s="36">
        <v>-234252.46000000008</v>
      </c>
      <c r="Y93" s="40">
        <v>-0.94734729366851111</v>
      </c>
      <c r="Z93" s="38">
        <v>-286153.37999999849</v>
      </c>
      <c r="AA93" s="39">
        <v>-0.28187868967113572</v>
      </c>
      <c r="AB93" s="36">
        <v>-99560.459999999963</v>
      </c>
      <c r="AC93" s="39">
        <v>-0.22420901155720493</v>
      </c>
      <c r="AD93" s="36">
        <v>-385713.83999999845</v>
      </c>
      <c r="AE93" s="40">
        <v>-0.26432932182122226</v>
      </c>
      <c r="AF93" s="116">
        <f t="shared" si="101"/>
        <v>-479147.15999999829</v>
      </c>
      <c r="AG93" s="117">
        <f t="shared" si="102"/>
        <v>-140819.14000000025</v>
      </c>
      <c r="AH93" s="118">
        <f t="shared" si="103"/>
        <v>-619966.29999999853</v>
      </c>
      <c r="AI93" s="32"/>
      <c r="AJ93" s="35">
        <v>534437.08098099264</v>
      </c>
      <c r="AK93" s="39">
        <v>8.5102801156227432</v>
      </c>
      <c r="AL93" s="36">
        <v>398646.65076845075</v>
      </c>
      <c r="AM93" s="39">
        <v>15.066352629630707</v>
      </c>
      <c r="AN93" s="36">
        <v>933083.73174944334</v>
      </c>
      <c r="AO93" s="40">
        <v>10.453735802450451</v>
      </c>
      <c r="AP93" s="38">
        <v>-244764.48989432282</v>
      </c>
      <c r="AQ93" s="39">
        <v>-1.5265018073355234</v>
      </c>
      <c r="AR93" s="36">
        <v>118970.60863771351</v>
      </c>
      <c r="AS93" s="39">
        <v>0.76809394390827535</v>
      </c>
      <c r="AT93" s="36">
        <v>-125793.88125660931</v>
      </c>
      <c r="AU93" s="40">
        <v>-0.39904909163256547</v>
      </c>
      <c r="AV93" s="116">
        <f t="shared" si="104"/>
        <v>289672.59108666983</v>
      </c>
      <c r="AW93" s="126">
        <f t="shared" si="105"/>
        <v>517617.25940616429</v>
      </c>
      <c r="AX93" s="118">
        <f t="shared" si="106"/>
        <v>807289.85049283411</v>
      </c>
      <c r="AY93" s="32"/>
      <c r="AZ93" s="35">
        <v>1047583.1302789858</v>
      </c>
      <c r="BA93" s="39">
        <v>9.4764453736814165</v>
      </c>
      <c r="BB93" s="39">
        <v>298638.8597210141</v>
      </c>
      <c r="BC93" s="39">
        <v>8.3849634917176008</v>
      </c>
      <c r="BD93" s="36">
        <v>1346221.99</v>
      </c>
      <c r="BE93" s="40">
        <v>9.2104787153979828</v>
      </c>
      <c r="BF93" s="38">
        <v>803357.60236110864</v>
      </c>
      <c r="BG93" s="39">
        <v>1.3126457930065467</v>
      </c>
      <c r="BH93" s="36">
        <v>770724.51763889147</v>
      </c>
      <c r="BI93" s="39">
        <v>2.4517101864693935</v>
      </c>
      <c r="BJ93" s="36">
        <v>1574082.12</v>
      </c>
      <c r="BK93" s="40">
        <v>1.6991827508484676</v>
      </c>
      <c r="BL93" s="116">
        <f t="shared" si="107"/>
        <v>1850940.7326400946</v>
      </c>
      <c r="BM93" s="117">
        <f t="shared" si="108"/>
        <v>1069363.3773599055</v>
      </c>
      <c r="BN93" s="118">
        <f t="shared" si="109"/>
        <v>2920304.1100000003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11029.440000000002</v>
      </c>
      <c r="BW93" s="39">
        <v>3.5817429002873991E-2</v>
      </c>
      <c r="BX93" s="36">
        <v>0</v>
      </c>
      <c r="BY93" s="39">
        <v>0</v>
      </c>
      <c r="BZ93" s="36">
        <v>11029.440000000002</v>
      </c>
      <c r="CA93" s="40">
        <v>2.1285328588438956E-2</v>
      </c>
      <c r="CB93" s="116">
        <f t="shared" si="110"/>
        <v>11029.440000000002</v>
      </c>
      <c r="CC93" s="117">
        <f t="shared" si="111"/>
        <v>0</v>
      </c>
      <c r="CD93" s="118">
        <f t="shared" si="112"/>
        <v>11029.440000000002</v>
      </c>
      <c r="CE93" s="32"/>
      <c r="CF93" s="35">
        <v>701274.15402328211</v>
      </c>
      <c r="CG93" s="39">
        <v>5.5239750299192769</v>
      </c>
      <c r="CH93" s="39">
        <v>155672.685976718</v>
      </c>
      <c r="CI93" s="39">
        <v>5.9695024916296493</v>
      </c>
      <c r="CJ93" s="36">
        <v>856946.84000000008</v>
      </c>
      <c r="CK93" s="40">
        <v>5.5998983199262886</v>
      </c>
      <c r="CL93" s="38">
        <v>-1072022.6122890257</v>
      </c>
      <c r="CM93" s="39">
        <v>-1.7195750113310315</v>
      </c>
      <c r="CN93" s="36">
        <v>-1193710.1377109743</v>
      </c>
      <c r="CO93" s="39">
        <v>-3.6743787982755602</v>
      </c>
      <c r="CP93" s="36">
        <v>-2265732.75</v>
      </c>
      <c r="CQ93" s="40">
        <v>-2.3892649138402842</v>
      </c>
      <c r="CR93" s="116">
        <f t="shared" si="113"/>
        <v>-370748.45826574357</v>
      </c>
      <c r="CS93" s="117">
        <f t="shared" si="114"/>
        <v>-1038037.4517342563</v>
      </c>
      <c r="CT93" s="118">
        <f t="shared" si="115"/>
        <v>-1408785.91</v>
      </c>
      <c r="CU93" s="32"/>
      <c r="CV93" s="38">
        <f t="shared" si="116"/>
        <v>11725447.036552979</v>
      </c>
      <c r="CW93" s="39">
        <f t="shared" si="96"/>
        <v>16.83677073220716</v>
      </c>
      <c r="CX93" s="39">
        <f t="shared" si="117"/>
        <v>4816023.618829025</v>
      </c>
      <c r="CY93" s="39">
        <f t="shared" si="118"/>
        <v>24.501868761130464</v>
      </c>
      <c r="CZ93" s="36">
        <f t="shared" si="119"/>
        <v>16541470.655382004</v>
      </c>
      <c r="DA93" s="40">
        <f t="shared" si="120"/>
        <v>18.52397292401233</v>
      </c>
      <c r="DB93" s="38">
        <f t="shared" si="121"/>
        <v>8627405.9843882229</v>
      </c>
      <c r="DC93" s="39">
        <f t="shared" si="88"/>
        <v>2.8090958928138989</v>
      </c>
      <c r="DD93" s="36">
        <f t="shared" si="122"/>
        <v>7206941.319313067</v>
      </c>
      <c r="DE93" s="39">
        <f t="shared" si="123"/>
        <v>4.0986519603727407</v>
      </c>
      <c r="DF93" s="36">
        <f t="shared" si="124"/>
        <v>15834347.303701289</v>
      </c>
      <c r="DG93" s="40">
        <f t="shared" si="125"/>
        <v>3.2785987963912206</v>
      </c>
      <c r="DH93" s="152"/>
      <c r="DI93" s="161" t="s">
        <v>90</v>
      </c>
      <c r="DJ93" s="38">
        <f t="shared" si="126"/>
        <v>16541470.655382004</v>
      </c>
      <c r="DK93" s="36">
        <f t="shared" si="127"/>
        <v>15834347.303701289</v>
      </c>
      <c r="DL93" s="37">
        <f t="shared" si="128"/>
        <v>32375817.959083293</v>
      </c>
      <c r="DM93"/>
    </row>
    <row r="94" spans="1:119" s="19" customFormat="1" ht="15.75">
      <c r="A94" s="26">
        <v>79</v>
      </c>
      <c r="B94" s="26" t="s">
        <v>91</v>
      </c>
      <c r="C94" s="34"/>
      <c r="D94" s="35">
        <v>35855.199999999997</v>
      </c>
      <c r="E94" s="39">
        <v>0.32558637911464244</v>
      </c>
      <c r="F94" s="39">
        <v>1629.492</v>
      </c>
      <c r="G94" s="39">
        <v>5.4664430205642593E-2</v>
      </c>
      <c r="H94" s="36">
        <f t="shared" si="129"/>
        <v>37484.691999999995</v>
      </c>
      <c r="I94" s="40">
        <v>0.26787408349650549</v>
      </c>
      <c r="J94" s="38">
        <v>73199.364000000001</v>
      </c>
      <c r="K94" s="39">
        <v>0.20774086655938973</v>
      </c>
      <c r="L94" s="36">
        <v>65622.012000000002</v>
      </c>
      <c r="M94" s="39">
        <v>0.2117153254999129</v>
      </c>
      <c r="N94" s="36">
        <v>138821.37599999999</v>
      </c>
      <c r="O94" s="40">
        <v>0.2096008624321129</v>
      </c>
      <c r="P94" s="116">
        <f t="shared" si="98"/>
        <v>109054.564</v>
      </c>
      <c r="Q94" s="117">
        <f t="shared" si="99"/>
        <v>67251.504000000001</v>
      </c>
      <c r="R94" s="118">
        <f t="shared" si="100"/>
        <v>176306.068</v>
      </c>
      <c r="S94" s="32"/>
      <c r="T94" s="35">
        <v>1068580.98</v>
      </c>
      <c r="U94" s="39">
        <v>5.6068472335178532</v>
      </c>
      <c r="V94" s="39">
        <v>0</v>
      </c>
      <c r="W94" s="39">
        <v>0</v>
      </c>
      <c r="X94" s="36">
        <v>1068580.98</v>
      </c>
      <c r="Y94" s="40">
        <v>4.3214799087644371</v>
      </c>
      <c r="Z94" s="38">
        <v>-1.1641532182693481E-9</v>
      </c>
      <c r="AA94" s="39">
        <v>-1.1467625639864931E-15</v>
      </c>
      <c r="AB94" s="36">
        <v>0</v>
      </c>
      <c r="AC94" s="39">
        <v>0</v>
      </c>
      <c r="AD94" s="36">
        <v>-1.1641532182693481E-9</v>
      </c>
      <c r="AE94" s="40">
        <v>-7.9779307551196849E-16</v>
      </c>
      <c r="AF94" s="116">
        <f t="shared" si="101"/>
        <v>1068580.9799999988</v>
      </c>
      <c r="AG94" s="117">
        <f t="shared" si="102"/>
        <v>0</v>
      </c>
      <c r="AH94" s="118">
        <f t="shared" si="103"/>
        <v>1068580.9799999988</v>
      </c>
      <c r="AI94" s="32"/>
      <c r="AJ94" s="35">
        <v>1544936.0641146381</v>
      </c>
      <c r="AK94" s="39">
        <v>24.601284480877691</v>
      </c>
      <c r="AL94" s="36">
        <v>677059.76164508192</v>
      </c>
      <c r="AM94" s="39">
        <v>25.588628678091034</v>
      </c>
      <c r="AN94" s="36">
        <v>2221995.8257597201</v>
      </c>
      <c r="AO94" s="40">
        <v>24.893968811447664</v>
      </c>
      <c r="AP94" s="38">
        <v>471539.82556413114</v>
      </c>
      <c r="AQ94" s="39">
        <v>2.9408121916095773</v>
      </c>
      <c r="AR94" s="36">
        <v>793047.50443376158</v>
      </c>
      <c r="AS94" s="39">
        <v>5.1200459706990902</v>
      </c>
      <c r="AT94" s="36">
        <v>1264587.3299978927</v>
      </c>
      <c r="AU94" s="40">
        <v>4.0115816467758174</v>
      </c>
      <c r="AV94" s="116">
        <f t="shared" si="104"/>
        <v>2016475.8896787693</v>
      </c>
      <c r="AW94" s="117">
        <f t="shared" si="105"/>
        <v>1470107.2660788435</v>
      </c>
      <c r="AX94" s="118">
        <f t="shared" si="106"/>
        <v>3486583.1557576125</v>
      </c>
      <c r="AY94" s="32"/>
      <c r="AZ94" s="35">
        <v>2220239.4411812145</v>
      </c>
      <c r="BA94" s="39">
        <v>20.084303739449773</v>
      </c>
      <c r="BB94" s="39">
        <v>632932.84881878574</v>
      </c>
      <c r="BC94" s="39">
        <v>17.771025629458268</v>
      </c>
      <c r="BD94" s="36">
        <v>2853172.29</v>
      </c>
      <c r="BE94" s="40">
        <v>19.52061609720721</v>
      </c>
      <c r="BF94" s="38">
        <v>2688721.0695039015</v>
      </c>
      <c r="BG94" s="39">
        <v>4.3932345820584198</v>
      </c>
      <c r="BH94" s="36">
        <v>2579502.8804960977</v>
      </c>
      <c r="BI94" s="39">
        <v>8.2055174623399072</v>
      </c>
      <c r="BJ94" s="36">
        <v>5268223.9499999993</v>
      </c>
      <c r="BK94" s="40">
        <v>5.6869175691080072</v>
      </c>
      <c r="BL94" s="116">
        <f t="shared" si="107"/>
        <v>4908960.5106851161</v>
      </c>
      <c r="BM94" s="117">
        <f t="shared" si="108"/>
        <v>3212435.7293148832</v>
      </c>
      <c r="BN94" s="118">
        <f t="shared" si="109"/>
        <v>8121396.2399999993</v>
      </c>
      <c r="BO94" s="32"/>
      <c r="BP94" s="35">
        <v>548316.84999999986</v>
      </c>
      <c r="BQ94" s="39">
        <v>5.7467729764287867</v>
      </c>
      <c r="BR94" s="39">
        <v>704.57999999999993</v>
      </c>
      <c r="BS94" s="39">
        <v>3.216085448238086E-2</v>
      </c>
      <c r="BT94" s="36">
        <v>549021.42999999982</v>
      </c>
      <c r="BU94" s="40">
        <v>4.6796518099913893</v>
      </c>
      <c r="BV94" s="38">
        <v>14603.3</v>
      </c>
      <c r="BW94" s="39">
        <v>4.7423319856463211E-2</v>
      </c>
      <c r="BX94" s="36">
        <v>10306.720000000005</v>
      </c>
      <c r="BY94" s="39">
        <v>4.9024524819726426E-2</v>
      </c>
      <c r="BZ94" s="36">
        <v>24910.020000000004</v>
      </c>
      <c r="CA94" s="40">
        <v>4.8072972049767362E-2</v>
      </c>
      <c r="CB94" s="116">
        <f t="shared" si="110"/>
        <v>562920.14999999991</v>
      </c>
      <c r="CC94" s="117">
        <f t="shared" si="111"/>
        <v>11011.300000000005</v>
      </c>
      <c r="CD94" s="118">
        <f t="shared" si="112"/>
        <v>573931.44999999995</v>
      </c>
      <c r="CE94" s="32"/>
      <c r="CF94" s="35">
        <v>2658359.292598044</v>
      </c>
      <c r="CG94" s="39">
        <v>20.940042162708792</v>
      </c>
      <c r="CH94" s="39">
        <v>590117.1874019563</v>
      </c>
      <c r="CI94" s="39">
        <v>22.628928115728058</v>
      </c>
      <c r="CJ94" s="36">
        <v>3248476.4800000004</v>
      </c>
      <c r="CK94" s="40">
        <v>21.22784883910893</v>
      </c>
      <c r="CL94" s="38">
        <v>902753.89980753884</v>
      </c>
      <c r="CM94" s="39">
        <v>1.4480599846453193</v>
      </c>
      <c r="CN94" s="36">
        <v>1005227.3801924617</v>
      </c>
      <c r="CO94" s="39">
        <v>3.0942069238919139</v>
      </c>
      <c r="CP94" s="36">
        <v>1907981.2800000005</v>
      </c>
      <c r="CQ94" s="40">
        <v>2.0120081366913536</v>
      </c>
      <c r="CR94" s="116">
        <f t="shared" si="113"/>
        <v>3561113.1924055829</v>
      </c>
      <c r="CS94" s="117">
        <f t="shared" si="114"/>
        <v>1595344.5675944178</v>
      </c>
      <c r="CT94" s="118">
        <f t="shared" si="115"/>
        <v>5156457.7600000007</v>
      </c>
      <c r="CU94" s="32"/>
      <c r="CV94" s="38">
        <f t="shared" si="116"/>
        <v>8076287.827893896</v>
      </c>
      <c r="CW94" s="39">
        <f t="shared" si="96"/>
        <v>11.596880366408579</v>
      </c>
      <c r="CX94" s="39">
        <f t="shared" si="117"/>
        <v>1902443.869865824</v>
      </c>
      <c r="CY94" s="39">
        <f t="shared" si="118"/>
        <v>9.6788208933666411</v>
      </c>
      <c r="CZ94" s="36">
        <f t="shared" si="119"/>
        <v>9978731.6977597196</v>
      </c>
      <c r="DA94" s="40">
        <f t="shared" si="120"/>
        <v>11.174686920908234</v>
      </c>
      <c r="DB94" s="38">
        <f t="shared" si="121"/>
        <v>4150817.4588755704</v>
      </c>
      <c r="DC94" s="39">
        <f t="shared" si="88"/>
        <v>1.3515121806771464</v>
      </c>
      <c r="DD94" s="36">
        <f t="shared" si="122"/>
        <v>4453706.4971223213</v>
      </c>
      <c r="DE94" s="39">
        <f t="shared" si="123"/>
        <v>2.5328627023003318</v>
      </c>
      <c r="DF94" s="36">
        <f t="shared" si="124"/>
        <v>8604523.9559978917</v>
      </c>
      <c r="DG94" s="40">
        <f t="shared" si="125"/>
        <v>1.7816194974490565</v>
      </c>
      <c r="DH94" s="152"/>
      <c r="DI94" s="161" t="s">
        <v>91</v>
      </c>
      <c r="DJ94" s="38">
        <f t="shared" si="126"/>
        <v>9978731.6977597196</v>
      </c>
      <c r="DK94" s="36">
        <f t="shared" si="127"/>
        <v>8604523.9559978917</v>
      </c>
      <c r="DL94" s="37">
        <f t="shared" si="128"/>
        <v>18583255.653757609</v>
      </c>
      <c r="DM94"/>
    </row>
    <row r="95" spans="1:119" s="19" customFormat="1" ht="15.75">
      <c r="A95" s="26">
        <v>80</v>
      </c>
      <c r="B95" s="26" t="s">
        <v>175</v>
      </c>
      <c r="C95" s="41"/>
      <c r="D95" s="42">
        <f>SUM(D75:D94)</f>
        <v>16345712.980381599</v>
      </c>
      <c r="E95" s="46">
        <v>149.9509108198032</v>
      </c>
      <c r="F95" s="43">
        <f>SUM(F75:F94)</f>
        <v>5494869.7354319608</v>
      </c>
      <c r="G95" s="46">
        <v>184.39403177242954</v>
      </c>
      <c r="H95" s="43">
        <f>SUM(H75:H94)</f>
        <v>21840582.715813562</v>
      </c>
      <c r="I95" s="47">
        <v>157.28804827372318</v>
      </c>
      <c r="J95" s="45">
        <v>11975311.099231929</v>
      </c>
      <c r="K95" s="46">
        <v>33.98610819996631</v>
      </c>
      <c r="L95" s="43">
        <v>15409114.43411796</v>
      </c>
      <c r="M95" s="46">
        <v>49.714197700684487</v>
      </c>
      <c r="N95" s="43">
        <v>27384425.533349887</v>
      </c>
      <c r="O95" s="47">
        <v>41.346652614926604</v>
      </c>
      <c r="P95" s="122">
        <f t="shared" si="98"/>
        <v>28321024.079613529</v>
      </c>
      <c r="Q95" s="128">
        <f t="shared" si="99"/>
        <v>20903984.16954992</v>
      </c>
      <c r="R95" s="129">
        <f t="shared" si="100"/>
        <v>49225008.249163449</v>
      </c>
      <c r="S95" s="32"/>
      <c r="T95" s="42">
        <v>13411168.950574508</v>
      </c>
      <c r="U95" s="46">
        <v>70.368439019726154</v>
      </c>
      <c r="V95" s="43">
        <v>3762890.9000190119</v>
      </c>
      <c r="W95" s="46">
        <v>66.380138303650071</v>
      </c>
      <c r="X95" s="43">
        <v>17174059.850593518</v>
      </c>
      <c r="Y95" s="47">
        <v>69.454122790261408</v>
      </c>
      <c r="Z95" s="45">
        <v>22347188.910210233</v>
      </c>
      <c r="AA95" s="46">
        <v>22.013356360995733</v>
      </c>
      <c r="AB95" s="43">
        <v>11077108.596015871</v>
      </c>
      <c r="AC95" s="46">
        <v>24.945521236287352</v>
      </c>
      <c r="AD95" s="43">
        <v>33424297.506226104</v>
      </c>
      <c r="AE95" s="47">
        <v>22.905638781775501</v>
      </c>
      <c r="AF95" s="122">
        <f t="shared" si="101"/>
        <v>35758357.860784739</v>
      </c>
      <c r="AG95" s="128">
        <f t="shared" si="102"/>
        <v>14839999.496034883</v>
      </c>
      <c r="AH95" s="129">
        <f t="shared" si="103"/>
        <v>50598357.356819622</v>
      </c>
      <c r="AI95" s="32"/>
      <c r="AJ95" s="42">
        <v>10316013.486639053</v>
      </c>
      <c r="AK95" s="46">
        <v>164.27034644881371</v>
      </c>
      <c r="AL95" s="43">
        <v>4376754.5011897236</v>
      </c>
      <c r="AM95" s="46">
        <v>165.41397390680527</v>
      </c>
      <c r="AN95" s="43">
        <v>14692767.987828776</v>
      </c>
      <c r="AO95" s="47">
        <v>164.60935875871377</v>
      </c>
      <c r="AP95" s="45">
        <v>2745255.6777842063</v>
      </c>
      <c r="AQ95" s="46">
        <v>17.121101821367176</v>
      </c>
      <c r="AR95" s="43">
        <v>5418288.1036426751</v>
      </c>
      <c r="AS95" s="46">
        <v>34.981364947299447</v>
      </c>
      <c r="AT95" s="43">
        <v>8163543.7814268814</v>
      </c>
      <c r="AU95" s="47">
        <v>25.896766185596295</v>
      </c>
      <c r="AV95" s="122">
        <f t="shared" si="104"/>
        <v>13061269.164423259</v>
      </c>
      <c r="AW95" s="128">
        <f t="shared" si="105"/>
        <v>9795042.6048323996</v>
      </c>
      <c r="AX95" s="129">
        <f t="shared" si="106"/>
        <v>22856311.76925566</v>
      </c>
      <c r="AY95" s="32"/>
      <c r="AZ95" s="42">
        <v>16315506.685895072</v>
      </c>
      <c r="BA95" s="46">
        <v>147.5902039503471</v>
      </c>
      <c r="BB95" s="43">
        <v>4467978.1784849288</v>
      </c>
      <c r="BC95" s="46">
        <v>125.44862360975205</v>
      </c>
      <c r="BD95" s="36">
        <v>20783484.864379998</v>
      </c>
      <c r="BE95" s="47">
        <v>142.19485820103719</v>
      </c>
      <c r="BF95" s="45">
        <v>15173772.174485262</v>
      </c>
      <c r="BG95" s="46">
        <v>24.79317821893823</v>
      </c>
      <c r="BH95" s="43">
        <v>14866611.114164734</v>
      </c>
      <c r="BI95" s="46">
        <v>47.29137463868004</v>
      </c>
      <c r="BJ95" s="43">
        <v>30040383.288650002</v>
      </c>
      <c r="BK95" s="47">
        <v>32.427851421722934</v>
      </c>
      <c r="BL95" s="122">
        <f t="shared" si="107"/>
        <v>31489278.860380337</v>
      </c>
      <c r="BM95" s="128">
        <f t="shared" si="108"/>
        <v>19334589.292649664</v>
      </c>
      <c r="BN95" s="129">
        <f t="shared" si="109"/>
        <v>50823868.153030001</v>
      </c>
      <c r="BO95" s="32"/>
      <c r="BP95" s="42">
        <v>6019147.5712001482</v>
      </c>
      <c r="BQ95" s="46">
        <v>63.085193539665958</v>
      </c>
      <c r="BR95" s="43">
        <v>1229325.1573233563</v>
      </c>
      <c r="BS95" s="46">
        <v>56.11307090210682</v>
      </c>
      <c r="BT95" s="36">
        <v>7248472.7285235049</v>
      </c>
      <c r="BU95" s="47">
        <v>61.783250471130529</v>
      </c>
      <c r="BV95" s="45">
        <v>9855619.2579767182</v>
      </c>
      <c r="BW95" s="46">
        <v>32.005518235915758</v>
      </c>
      <c r="BX95" s="43">
        <v>11637258.17349978</v>
      </c>
      <c r="BY95" s="46">
        <v>55.353308536595918</v>
      </c>
      <c r="BZ95" s="43">
        <v>21492877.4314765</v>
      </c>
      <c r="CA95" s="47">
        <v>41.478348713989206</v>
      </c>
      <c r="CB95" s="122">
        <f t="shared" si="110"/>
        <v>15874766.829176866</v>
      </c>
      <c r="CC95" s="128">
        <f t="shared" si="111"/>
        <v>12866583.330823136</v>
      </c>
      <c r="CD95" s="129">
        <f t="shared" si="112"/>
        <v>28741350.160000004</v>
      </c>
      <c r="CE95" s="32"/>
      <c r="CF95" s="42">
        <v>12525886.854190649</v>
      </c>
      <c r="CG95" s="46">
        <v>98.667098756139367</v>
      </c>
      <c r="CH95" s="43">
        <v>2765229.8377145277</v>
      </c>
      <c r="CI95" s="46">
        <v>106.0368831089243</v>
      </c>
      <c r="CJ95" s="43">
        <v>15291116.691905174</v>
      </c>
      <c r="CK95" s="47">
        <v>99.922999509277162</v>
      </c>
      <c r="CL95" s="45">
        <v>9268886.5375445969</v>
      </c>
      <c r="CM95" s="46">
        <v>14.867732723278731</v>
      </c>
      <c r="CN95" s="43">
        <v>9963647.1448786892</v>
      </c>
      <c r="CO95" s="46">
        <v>30.66926606893346</v>
      </c>
      <c r="CP95" s="43">
        <v>19232533.68242329</v>
      </c>
      <c r="CQ95" s="47">
        <v>20.2811288893915</v>
      </c>
      <c r="CR95" s="122">
        <f t="shared" si="113"/>
        <v>21794773.391735248</v>
      </c>
      <c r="CS95" s="128">
        <f t="shared" si="114"/>
        <v>12728876.982593216</v>
      </c>
      <c r="CT95" s="129">
        <f t="shared" si="115"/>
        <v>34523650.374328464</v>
      </c>
      <c r="CU95" s="32"/>
      <c r="CV95" s="45">
        <f>SUM(CV75:CV94)</f>
        <v>74933436.528881028</v>
      </c>
      <c r="CW95" s="46">
        <f t="shared" si="96"/>
        <v>107.59820816043363</v>
      </c>
      <c r="CX95" s="46">
        <f>SUM(CX75:CX94)</f>
        <v>22097048.310163509</v>
      </c>
      <c r="CY95" s="46">
        <f t="shared" si="118"/>
        <v>112.42033273824089</v>
      </c>
      <c r="CZ95" s="43">
        <f t="shared" si="119"/>
        <v>97030484.839044541</v>
      </c>
      <c r="DA95" s="47">
        <f t="shared" si="120"/>
        <v>108.65962957032744</v>
      </c>
      <c r="DB95" s="45">
        <f>SUM(DB75:DB94)</f>
        <v>71366033.65723294</v>
      </c>
      <c r="DC95" s="46">
        <f t="shared" si="88"/>
        <v>23.236883994530984</v>
      </c>
      <c r="DD95" s="43">
        <f>SUM(DD75:DD94)</f>
        <v>68372027.566319704</v>
      </c>
      <c r="DE95" s="46">
        <f t="shared" si="123"/>
        <v>38.883783342094127</v>
      </c>
      <c r="DF95" s="43">
        <f>SUM(DF75:DF94)</f>
        <v>139738061.22355264</v>
      </c>
      <c r="DG95" s="47">
        <f t="shared" si="125"/>
        <v>28.933623252692627</v>
      </c>
      <c r="DH95" s="153"/>
      <c r="DI95" s="161" t="s">
        <v>175</v>
      </c>
      <c r="DJ95" s="45">
        <f t="shared" ref="DJ95:DK95" si="130">SUM(DJ75:DJ94)</f>
        <v>97030484.839044526</v>
      </c>
      <c r="DK95" s="43">
        <f t="shared" si="130"/>
        <v>139738061.22355264</v>
      </c>
      <c r="DL95" s="44">
        <f>SUM(DL75:DL94)</f>
        <v>236768546.06259722</v>
      </c>
      <c r="DM95"/>
      <c r="DO95" s="48"/>
    </row>
    <row r="96" spans="1:119" s="19" customFormat="1" ht="15.75">
      <c r="A96" s="26">
        <v>81</v>
      </c>
      <c r="B96" s="25" t="s">
        <v>176</v>
      </c>
      <c r="C96" s="41"/>
      <c r="D96" s="42">
        <f>+D73+D95</f>
        <v>23218587</v>
      </c>
      <c r="E96" s="46">
        <v>212.36066355186588</v>
      </c>
      <c r="F96" s="43">
        <f>+F73+F95</f>
        <v>5565879.9999999991</v>
      </c>
      <c r="G96" s="46">
        <v>186.77620710766513</v>
      </c>
      <c r="H96" s="43">
        <f>+H73+H95</f>
        <v>28784467.000000004</v>
      </c>
      <c r="I96" s="47">
        <v>206.91061522804767</v>
      </c>
      <c r="J96" s="45">
        <v>12841850</v>
      </c>
      <c r="K96" s="46">
        <v>36.445358285158036</v>
      </c>
      <c r="L96" s="43">
        <v>16385686</v>
      </c>
      <c r="M96" s="46">
        <v>52.864896081354004</v>
      </c>
      <c r="N96" s="43">
        <v>29227536</v>
      </c>
      <c r="O96" s="47">
        <v>44.129491645188907</v>
      </c>
      <c r="P96" s="122">
        <f t="shared" si="98"/>
        <v>36060437</v>
      </c>
      <c r="Q96" s="128">
        <f t="shared" si="99"/>
        <v>21951566</v>
      </c>
      <c r="R96" s="129">
        <f t="shared" si="100"/>
        <v>58012003</v>
      </c>
      <c r="S96" s="32"/>
      <c r="T96" s="42">
        <v>23370720.771291643</v>
      </c>
      <c r="U96" s="46">
        <v>122.62623381321532</v>
      </c>
      <c r="V96" s="43">
        <v>6561168.5081660524</v>
      </c>
      <c r="W96" s="46">
        <v>115.74379501765929</v>
      </c>
      <c r="X96" s="43">
        <v>29931889.279457696</v>
      </c>
      <c r="Y96" s="47">
        <v>121.04843766968236</v>
      </c>
      <c r="Z96" s="45">
        <v>25559514.748788916</v>
      </c>
      <c r="AA96" s="46">
        <v>25.17769500405246</v>
      </c>
      <c r="AB96" s="43">
        <v>12529316.90494689</v>
      </c>
      <c r="AC96" s="46">
        <v>28.21587765610084</v>
      </c>
      <c r="AD96" s="43">
        <v>38088831.653735802</v>
      </c>
      <c r="AE96" s="47">
        <v>26.10223952553719</v>
      </c>
      <c r="AF96" s="122">
        <f t="shared" si="101"/>
        <v>48930235.520080559</v>
      </c>
      <c r="AG96" s="128">
        <f t="shared" si="102"/>
        <v>19090485.413112942</v>
      </c>
      <c r="AH96" s="129">
        <f t="shared" si="103"/>
        <v>68020720.933193505</v>
      </c>
      <c r="AI96" s="32"/>
      <c r="AJ96" s="42">
        <v>13260882.964856597</v>
      </c>
      <c r="AK96" s="46">
        <v>211.16391924802301</v>
      </c>
      <c r="AL96" s="43">
        <v>5653709.6201302847</v>
      </c>
      <c r="AM96" s="46">
        <v>213.67489890663751</v>
      </c>
      <c r="AN96" s="43">
        <v>18914592.58498688</v>
      </c>
      <c r="AO96" s="47">
        <v>211.90826392795393</v>
      </c>
      <c r="AP96" s="45">
        <v>3459877.4594493625</v>
      </c>
      <c r="AQ96" s="46">
        <v>21.577922505381338</v>
      </c>
      <c r="AR96" s="43">
        <v>6604152.1358215464</v>
      </c>
      <c r="AS96" s="46">
        <v>42.637499448459756</v>
      </c>
      <c r="AT96" s="43">
        <v>10064029.595270909</v>
      </c>
      <c r="AU96" s="47">
        <v>31.925574026638959</v>
      </c>
      <c r="AV96" s="122">
        <f t="shared" si="104"/>
        <v>16720760.424305959</v>
      </c>
      <c r="AW96" s="128">
        <f t="shared" si="105"/>
        <v>12257861.755951831</v>
      </c>
      <c r="AX96" s="129">
        <f t="shared" si="106"/>
        <v>28978622.18025779</v>
      </c>
      <c r="AY96" s="32"/>
      <c r="AZ96" s="42">
        <v>23196075.719800487</v>
      </c>
      <c r="BA96" s="46">
        <v>209.83188645270283</v>
      </c>
      <c r="BB96" s="43">
        <v>6429450.4770795135</v>
      </c>
      <c r="BC96" s="46">
        <v>180.52140827379586</v>
      </c>
      <c r="BD96" s="36">
        <v>29625526.196879998</v>
      </c>
      <c r="BE96" s="47">
        <v>202.68966076599935</v>
      </c>
      <c r="BF96" s="45">
        <v>19248124.240777552</v>
      </c>
      <c r="BG96" s="46">
        <v>31.450463944905756</v>
      </c>
      <c r="BH96" s="43">
        <v>18775459.454872444</v>
      </c>
      <c r="BI96" s="46">
        <v>59.725601233203896</v>
      </c>
      <c r="BJ96" s="43">
        <v>38023583.695650004</v>
      </c>
      <c r="BK96" s="47">
        <v>41.045518985433567</v>
      </c>
      <c r="BL96" s="122">
        <f t="shared" si="107"/>
        <v>42444199.960578039</v>
      </c>
      <c r="BM96" s="128">
        <f t="shared" si="108"/>
        <v>25204909.931951959</v>
      </c>
      <c r="BN96" s="129">
        <f t="shared" si="109"/>
        <v>67649109.892529994</v>
      </c>
      <c r="BO96" s="32"/>
      <c r="BP96" s="42">
        <v>6573238.2112001488</v>
      </c>
      <c r="BQ96" s="46">
        <v>68.892480177755118</v>
      </c>
      <c r="BR96" s="43">
        <v>1408660.6073233562</v>
      </c>
      <c r="BS96" s="46">
        <v>64.298913973131107</v>
      </c>
      <c r="BT96" s="36">
        <v>7981898.8185235057</v>
      </c>
      <c r="BU96" s="47">
        <v>68.034698123298526</v>
      </c>
      <c r="BV96" s="45">
        <v>10197107.447976718</v>
      </c>
      <c r="BW96" s="46">
        <v>33.114480159698374</v>
      </c>
      <c r="BX96" s="43">
        <v>12047985.90349978</v>
      </c>
      <c r="BY96" s="46">
        <v>57.30695933855182</v>
      </c>
      <c r="BZ96" s="43">
        <v>22245093.351476502</v>
      </c>
      <c r="CA96" s="47">
        <v>42.930023778784417</v>
      </c>
      <c r="CB96" s="122">
        <f t="shared" si="110"/>
        <v>16770345.659176867</v>
      </c>
      <c r="CC96" s="128">
        <f t="shared" si="111"/>
        <v>13456646.510823136</v>
      </c>
      <c r="CD96" s="129">
        <f t="shared" si="112"/>
        <v>30226992.170000002</v>
      </c>
      <c r="CE96" s="32"/>
      <c r="CF96" s="42">
        <v>21825179.633337174</v>
      </c>
      <c r="CG96" s="46">
        <v>171.91813875697846</v>
      </c>
      <c r="CH96" s="43">
        <v>4829537.8922868297</v>
      </c>
      <c r="CI96" s="46">
        <v>185.19586978628843</v>
      </c>
      <c r="CJ96" s="43">
        <v>26654717.525624</v>
      </c>
      <c r="CK96" s="47">
        <v>174.18082537051146</v>
      </c>
      <c r="CL96" s="45">
        <v>12769473.446764559</v>
      </c>
      <c r="CM96" s="46">
        <v>20.482839816247651</v>
      </c>
      <c r="CN96" s="43">
        <v>13861592.984427443</v>
      </c>
      <c r="CO96" s="46">
        <v>42.667597235935908</v>
      </c>
      <c r="CP96" s="43">
        <v>26631066.431192003</v>
      </c>
      <c r="CQ96" s="47">
        <v>28.08304405812947</v>
      </c>
      <c r="CR96" s="122">
        <f t="shared" si="113"/>
        <v>34594653.080101728</v>
      </c>
      <c r="CS96" s="128">
        <f t="shared" si="114"/>
        <v>18691130.876714274</v>
      </c>
      <c r="CT96" s="129">
        <f t="shared" si="115"/>
        <v>53285783.956816003</v>
      </c>
      <c r="CU96" s="32"/>
      <c r="CV96" s="45">
        <f>+CV73+CV95</f>
        <v>111444684.30048606</v>
      </c>
      <c r="CW96" s="46">
        <f t="shared" si="96"/>
        <v>160.02533575403035</v>
      </c>
      <c r="CX96" s="46">
        <f>+CX73+CX95</f>
        <v>30448407.104986034</v>
      </c>
      <c r="CY96" s="46">
        <f t="shared" si="118"/>
        <v>154.90847510694604</v>
      </c>
      <c r="CZ96" s="43">
        <f t="shared" si="119"/>
        <v>141893091.4054721</v>
      </c>
      <c r="DA96" s="47">
        <f t="shared" si="120"/>
        <v>158.89903854734806</v>
      </c>
      <c r="DB96" s="45">
        <f>+DB73+DB95</f>
        <v>84075947.343757093</v>
      </c>
      <c r="DC96" s="46">
        <f t="shared" si="88"/>
        <v>27.375250312221539</v>
      </c>
      <c r="DD96" s="43">
        <f>+DD73+DD95</f>
        <v>80204193.383568093</v>
      </c>
      <c r="DE96" s="46">
        <f t="shared" si="123"/>
        <v>45.612841825248651</v>
      </c>
      <c r="DF96" s="43">
        <f>+DF73+DF95</f>
        <v>164280140.7273252</v>
      </c>
      <c r="DG96" s="47">
        <f t="shared" si="125"/>
        <v>34.015211446934011</v>
      </c>
      <c r="DH96" s="153"/>
      <c r="DI96" s="160" t="s">
        <v>176</v>
      </c>
      <c r="DJ96" s="45">
        <f>+DJ73+DJ95</f>
        <v>141893091.40547207</v>
      </c>
      <c r="DK96" s="43">
        <f t="shared" ref="DK96:DL96" si="131">+DK73+DK95</f>
        <v>164280140.7273252</v>
      </c>
      <c r="DL96" s="44">
        <f t="shared" si="131"/>
        <v>306173232.13279736</v>
      </c>
      <c r="DM96"/>
      <c r="DO96" s="48"/>
    </row>
    <row r="97" spans="1:119" s="19" customFormat="1" ht="15.75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75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38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32">+D98+J98</f>
        <v>0</v>
      </c>
      <c r="Q98" s="117">
        <f t="shared" ref="Q98:Q102" si="133">+F98+L98</f>
        <v>0</v>
      </c>
      <c r="R98" s="118">
        <f t="shared" ref="R98:R102" si="134">+P98+Q98</f>
        <v>0</v>
      </c>
      <c r="S98" s="32"/>
      <c r="T98" s="35">
        <v>12883.550000000003</v>
      </c>
      <c r="U98" s="39">
        <v>6.7600020988010615E-2</v>
      </c>
      <c r="V98" s="39">
        <v>2227.5199999999968</v>
      </c>
      <c r="W98" s="39">
        <v>3.9295076472559788E-2</v>
      </c>
      <c r="X98" s="36">
        <v>15111.07</v>
      </c>
      <c r="Y98" s="40">
        <v>6.1111124591542915E-2</v>
      </c>
      <c r="Z98" s="38">
        <v>2190185.3999999994</v>
      </c>
      <c r="AA98" s="39">
        <v>2.1574674067762376</v>
      </c>
      <c r="AB98" s="36">
        <v>12402.98000000004</v>
      </c>
      <c r="AC98" s="39">
        <v>2.7931368398295783E-2</v>
      </c>
      <c r="AD98" s="36">
        <v>2202588.3799999994</v>
      </c>
      <c r="AE98" s="40">
        <v>1.5094316883643759</v>
      </c>
      <c r="AF98" s="116">
        <f t="shared" ref="AF98:AF102" si="135">+T98+Z98</f>
        <v>2203068.9499999993</v>
      </c>
      <c r="AG98" s="117">
        <f t="shared" ref="AG98:AG102" si="136">+V98+AB98</f>
        <v>14630.500000000036</v>
      </c>
      <c r="AH98" s="118">
        <f t="shared" ref="AH98:AH102" si="137">+AF98+AG98</f>
        <v>2217699.4499999993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38">+AJ98+AP98</f>
        <v>0</v>
      </c>
      <c r="AW98" s="117">
        <f t="shared" ref="AW98:AW102" si="139">+AL98+AR98</f>
        <v>0</v>
      </c>
      <c r="AX98" s="118">
        <f t="shared" ref="AX98:AX101" si="140">+AV98+AW98</f>
        <v>0</v>
      </c>
      <c r="AY98" s="32"/>
      <c r="AZ98" s="35">
        <v>1214000.5554725134</v>
      </c>
      <c r="BA98" s="39">
        <v>10.981858732767476</v>
      </c>
      <c r="BB98" s="39">
        <v>372520.58452748659</v>
      </c>
      <c r="BC98" s="39">
        <v>10.459360526939763</v>
      </c>
      <c r="BD98" s="36">
        <v>1586521.1400000001</v>
      </c>
      <c r="BE98" s="40">
        <v>10.854539073083291</v>
      </c>
      <c r="BF98" s="38">
        <v>4084497.1411134866</v>
      </c>
      <c r="BG98" s="39">
        <v>6.6738622664080998</v>
      </c>
      <c r="BH98" s="36">
        <v>1732363.748886514</v>
      </c>
      <c r="BI98" s="39">
        <v>5.5107288695405741</v>
      </c>
      <c r="BJ98" s="36">
        <v>5816860.8900000006</v>
      </c>
      <c r="BK98" s="40">
        <v>6.2791575882794897</v>
      </c>
      <c r="BL98" s="116">
        <f t="shared" ref="BL98:BL102" si="141">+AZ98+BF98</f>
        <v>5298497.6965859998</v>
      </c>
      <c r="BM98" s="117">
        <f t="shared" ref="BM98:BM102" si="142">+BB98+BH98</f>
        <v>2104884.3334140005</v>
      </c>
      <c r="BN98" s="118">
        <f t="shared" ref="BN98:BN101" si="143">+BL98+BM98</f>
        <v>7403382.0300000003</v>
      </c>
      <c r="BO98" s="32"/>
      <c r="BP98" s="35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44">+BP98+BV98</f>
        <v>0</v>
      </c>
      <c r="CC98" s="117">
        <f t="shared" ref="CC98:CC102" si="145">+BR98+BX98</f>
        <v>0</v>
      </c>
      <c r="CD98" s="118">
        <f t="shared" ref="CD98:CD101" si="146">+CB98+CC98</f>
        <v>0</v>
      </c>
      <c r="CE98" s="32"/>
      <c r="CF98" s="35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>
        <v>0</v>
      </c>
      <c r="CP98" s="36">
        <v>0</v>
      </c>
      <c r="CQ98" s="40">
        <v>0</v>
      </c>
      <c r="CR98" s="116">
        <f t="shared" ref="CR98:CR102" si="147">+CF98+CL98</f>
        <v>0</v>
      </c>
      <c r="CS98" s="117">
        <f t="shared" ref="CS98:CS102" si="148">+CH98+CN98</f>
        <v>0</v>
      </c>
      <c r="CT98" s="118">
        <f t="shared" ref="CT98:CT101" si="149">+CR98+CS98</f>
        <v>0</v>
      </c>
      <c r="CU98" s="32"/>
      <c r="CV98" s="38">
        <f>+D98+T98+AJ98+AZ98+BP98+CF98</f>
        <v>1226884.1054725135</v>
      </c>
      <c r="CW98" s="39">
        <f t="shared" si="96"/>
        <v>1.7617039533276857</v>
      </c>
      <c r="CX98" s="39">
        <f>+F98+V98+AL98+BB98+BR98+CH98</f>
        <v>374748.1045274866</v>
      </c>
      <c r="CY98" s="39">
        <f t="shared" ref="CY98:CY102" si="150">+CX98/$CX$111</f>
        <v>1.9065581073390603</v>
      </c>
      <c r="CZ98" s="36">
        <f t="shared" ref="CZ98:CZ100" si="151">+CV98+CX98</f>
        <v>1601632.21</v>
      </c>
      <c r="DA98" s="40">
        <f t="shared" ref="DA98:DA102" si="152">+CZ98/$CZ$111</f>
        <v>1.793588509170007</v>
      </c>
      <c r="DB98" s="38">
        <f t="shared" ref="DB98:DB100" si="153">+J98+Z98+AP98+BF98+BV98+CL98</f>
        <v>6274682.5411134865</v>
      </c>
      <c r="DC98" s="39">
        <f t="shared" si="88"/>
        <v>2.0430457297185907</v>
      </c>
      <c r="DD98" s="36">
        <f t="shared" ref="DD98:DD100" si="154">+L98+AB98+AR98+BH98+BX98+CN98</f>
        <v>1744766.728886514</v>
      </c>
      <c r="DE98" s="202">
        <f t="shared" ref="DE98:DE102" si="155">+DD98/$DD$111</f>
        <v>0.99226443742231873</v>
      </c>
      <c r="DF98" s="36">
        <f t="shared" ref="DF98:DF100" si="156">+DB98+DD98</f>
        <v>8019449.2700000005</v>
      </c>
      <c r="DG98" s="40">
        <f t="shared" ref="DG98:DG102" si="157">+DF98/$DF$111</f>
        <v>1.6604761926749296</v>
      </c>
      <c r="DH98" s="152"/>
      <c r="DI98" s="163" t="s">
        <v>54</v>
      </c>
      <c r="DJ98" s="38">
        <f t="shared" ref="DJ98:DJ100" si="158">+CZ98</f>
        <v>1601632.21</v>
      </c>
      <c r="DK98" s="36">
        <f t="shared" ref="DK98:DK100" si="159">+DF98</f>
        <v>8019449.2700000005</v>
      </c>
      <c r="DL98" s="37">
        <f t="shared" ref="DL98:DL100" si="160">+DJ98+DK98</f>
        <v>9621081.4800000004</v>
      </c>
      <c r="DM98"/>
    </row>
    <row r="99" spans="1:119" s="19" customFormat="1" ht="15.75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32"/>
        <v>0</v>
      </c>
      <c r="Q99" s="117">
        <f t="shared" si="133"/>
        <v>0</v>
      </c>
      <c r="R99" s="118">
        <f t="shared" si="134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35"/>
        <v>0</v>
      </c>
      <c r="AG99" s="117">
        <f t="shared" si="136"/>
        <v>0</v>
      </c>
      <c r="AH99" s="118">
        <f t="shared" si="137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38"/>
        <v>0</v>
      </c>
      <c r="AW99" s="117">
        <f t="shared" si="139"/>
        <v>0</v>
      </c>
      <c r="AX99" s="118">
        <f t="shared" si="140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41"/>
        <v>0</v>
      </c>
      <c r="BM99" s="117">
        <f t="shared" si="142"/>
        <v>0</v>
      </c>
      <c r="BN99" s="118">
        <f t="shared" si="143"/>
        <v>0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44"/>
        <v>0</v>
      </c>
      <c r="CC99" s="117">
        <f t="shared" si="145"/>
        <v>0</v>
      </c>
      <c r="CD99" s="118">
        <f t="shared" si="146"/>
        <v>0</v>
      </c>
      <c r="CE99" s="32"/>
      <c r="CF99" s="35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47"/>
        <v>0</v>
      </c>
      <c r="CS99" s="117">
        <f t="shared" si="148"/>
        <v>0</v>
      </c>
      <c r="CT99" s="118">
        <f t="shared" si="149"/>
        <v>0</v>
      </c>
      <c r="CU99" s="32"/>
      <c r="CV99" s="38">
        <f>+D99+T99+AJ99+AZ99+BP99+CF99</f>
        <v>0</v>
      </c>
      <c r="CW99" s="39">
        <f t="shared" si="96"/>
        <v>0</v>
      </c>
      <c r="CX99" s="39">
        <f>+F99+V99+AL99+BB99+BR99+CH99</f>
        <v>0</v>
      </c>
      <c r="CY99" s="39">
        <f t="shared" si="150"/>
        <v>0</v>
      </c>
      <c r="CZ99" s="36">
        <f t="shared" si="151"/>
        <v>0</v>
      </c>
      <c r="DA99" s="40">
        <f t="shared" si="152"/>
        <v>0</v>
      </c>
      <c r="DB99" s="38">
        <f t="shared" si="153"/>
        <v>0</v>
      </c>
      <c r="DC99" s="39">
        <f t="shared" si="88"/>
        <v>0</v>
      </c>
      <c r="DD99" s="36">
        <f t="shared" si="154"/>
        <v>0</v>
      </c>
      <c r="DE99" s="202">
        <f t="shared" si="155"/>
        <v>0</v>
      </c>
      <c r="DF99" s="36">
        <f t="shared" si="156"/>
        <v>0</v>
      </c>
      <c r="DG99" s="40">
        <f t="shared" si="157"/>
        <v>0</v>
      </c>
      <c r="DH99" s="152"/>
      <c r="DI99" s="164" t="s">
        <v>13</v>
      </c>
      <c r="DJ99" s="38">
        <f t="shared" si="158"/>
        <v>0</v>
      </c>
      <c r="DK99" s="36">
        <f t="shared" si="159"/>
        <v>0</v>
      </c>
      <c r="DL99" s="37">
        <f t="shared" si="160"/>
        <v>0</v>
      </c>
      <c r="DM99"/>
    </row>
    <row r="100" spans="1:119" s="19" customFormat="1" ht="15.75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2"/>
        <v>0</v>
      </c>
      <c r="Q100" s="117">
        <f t="shared" si="133"/>
        <v>0</v>
      </c>
      <c r="R100" s="118">
        <f t="shared" si="134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35"/>
        <v>0</v>
      </c>
      <c r="AG100" s="117">
        <f t="shared" si="136"/>
        <v>0</v>
      </c>
      <c r="AH100" s="118">
        <f t="shared" si="137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38"/>
        <v>0</v>
      </c>
      <c r="AW100" s="117">
        <f t="shared" si="139"/>
        <v>0</v>
      </c>
      <c r="AX100" s="118">
        <f t="shared" si="140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1"/>
        <v>0</v>
      </c>
      <c r="BM100" s="117">
        <f t="shared" si="142"/>
        <v>0</v>
      </c>
      <c r="BN100" s="118">
        <f t="shared" si="143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44"/>
        <v>0</v>
      </c>
      <c r="CC100" s="117">
        <f t="shared" si="145"/>
        <v>0</v>
      </c>
      <c r="CD100" s="118">
        <f t="shared" si="146"/>
        <v>0</v>
      </c>
      <c r="CE100" s="32"/>
      <c r="CF100" s="35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47"/>
        <v>0</v>
      </c>
      <c r="CS100" s="117">
        <f t="shared" si="148"/>
        <v>0</v>
      </c>
      <c r="CT100" s="118">
        <f t="shared" si="149"/>
        <v>0</v>
      </c>
      <c r="CU100" s="32"/>
      <c r="CV100" s="38">
        <f>+D100+T100+AJ100+AZ100+BP100+CF100</f>
        <v>0</v>
      </c>
      <c r="CW100" s="39">
        <f t="shared" si="96"/>
        <v>0</v>
      </c>
      <c r="CX100" s="39">
        <f>+F100+V100+AL100+BB100+BR100+CH100</f>
        <v>0</v>
      </c>
      <c r="CY100" s="39">
        <f t="shared" si="150"/>
        <v>0</v>
      </c>
      <c r="CZ100" s="36">
        <f t="shared" si="151"/>
        <v>0</v>
      </c>
      <c r="DA100" s="40">
        <f t="shared" si="152"/>
        <v>0</v>
      </c>
      <c r="DB100" s="38">
        <f t="shared" si="153"/>
        <v>0</v>
      </c>
      <c r="DC100" s="39">
        <f t="shared" si="88"/>
        <v>0</v>
      </c>
      <c r="DD100" s="36">
        <f t="shared" si="154"/>
        <v>0</v>
      </c>
      <c r="DE100" s="202">
        <f t="shared" si="155"/>
        <v>0</v>
      </c>
      <c r="DF100" s="36">
        <f t="shared" si="156"/>
        <v>0</v>
      </c>
      <c r="DG100" s="40">
        <f t="shared" si="157"/>
        <v>0</v>
      </c>
      <c r="DH100" s="152"/>
      <c r="DI100" s="161" t="s">
        <v>9</v>
      </c>
      <c r="DJ100" s="38">
        <f t="shared" si="158"/>
        <v>0</v>
      </c>
      <c r="DK100" s="36">
        <f t="shared" si="159"/>
        <v>0</v>
      </c>
      <c r="DL100" s="37">
        <f t="shared" si="160"/>
        <v>0</v>
      </c>
      <c r="DM100"/>
      <c r="DN100" s="19" t="s">
        <v>169</v>
      </c>
    </row>
    <row r="101" spans="1:119" s="19" customFormat="1" ht="16.5" thickBot="1">
      <c r="A101" s="26">
        <v>85</v>
      </c>
      <c r="B101" s="26" t="s">
        <v>177</v>
      </c>
      <c r="C101" s="41"/>
      <c r="D101" s="42">
        <f>+D63+D96+D98+D99+D100</f>
        <v>248826242</v>
      </c>
      <c r="E101" s="46">
        <v>2261.0113332453961</v>
      </c>
      <c r="F101" s="43">
        <f>+F63+F96+F98+F99+F100</f>
        <v>69449013</v>
      </c>
      <c r="G101" s="46">
        <v>2329.8582628626382</v>
      </c>
      <c r="H101" s="43">
        <f>+H63+H96+H98+H99+H100</f>
        <v>318275254.99999988</v>
      </c>
      <c r="I101" s="47">
        <v>2275.677233776792</v>
      </c>
      <c r="J101" s="45">
        <v>148740650</v>
      </c>
      <c r="K101" s="46">
        <v>422.1281420369566</v>
      </c>
      <c r="L101" s="43">
        <v>200657857</v>
      </c>
      <c r="M101" s="46">
        <v>647.37947243784561</v>
      </c>
      <c r="N101" s="43">
        <v>349398507</v>
      </c>
      <c r="O101" s="47">
        <v>527.54287927309292</v>
      </c>
      <c r="P101" s="122">
        <f t="shared" si="132"/>
        <v>397566892</v>
      </c>
      <c r="Q101" s="128">
        <f t="shared" si="133"/>
        <v>270106870</v>
      </c>
      <c r="R101" s="129">
        <f t="shared" si="134"/>
        <v>667673762</v>
      </c>
      <c r="S101" s="32"/>
      <c r="T101" s="42">
        <v>440410790.25129169</v>
      </c>
      <c r="U101" s="46">
        <v>2310.8365834210022</v>
      </c>
      <c r="V101" s="43">
        <v>111604960.90816604</v>
      </c>
      <c r="W101" s="46">
        <v>1968.7928609410631</v>
      </c>
      <c r="X101" s="43">
        <v>552015751.15945768</v>
      </c>
      <c r="Y101" s="47">
        <v>2232.4232066690029</v>
      </c>
      <c r="Z101" s="45">
        <v>301754046.14878869</v>
      </c>
      <c r="AA101" s="46">
        <v>297.24630591951916</v>
      </c>
      <c r="AB101" s="43">
        <v>179523726.04494694</v>
      </c>
      <c r="AC101" s="46">
        <v>404.28536758070436</v>
      </c>
      <c r="AD101" s="43">
        <v>481277772.1937356</v>
      </c>
      <c r="AE101" s="47">
        <v>329.81919220632409</v>
      </c>
      <c r="AF101" s="122">
        <f t="shared" si="135"/>
        <v>742164836.40008044</v>
      </c>
      <c r="AG101" s="128">
        <f t="shared" si="136"/>
        <v>291128686.95311296</v>
      </c>
      <c r="AH101" s="129">
        <f t="shared" si="137"/>
        <v>1033293523.3531934</v>
      </c>
      <c r="AI101" s="32"/>
      <c r="AJ101" s="42">
        <v>119198542.4469811</v>
      </c>
      <c r="AK101" s="46">
        <v>1898.0961869931225</v>
      </c>
      <c r="AL101" s="43">
        <v>50776479.409981452</v>
      </c>
      <c r="AM101" s="46">
        <v>1919.0336670514619</v>
      </c>
      <c r="AN101" s="43">
        <v>169975021.85696256</v>
      </c>
      <c r="AO101" s="47">
        <v>1904.3028091133447</v>
      </c>
      <c r="AP101" s="45">
        <v>51656324.274111934</v>
      </c>
      <c r="AQ101" s="46">
        <v>322.16058954788241</v>
      </c>
      <c r="AR101" s="43">
        <v>65843903.182980485</v>
      </c>
      <c r="AS101" s="46">
        <v>425.09913883132094</v>
      </c>
      <c r="AT101" s="43">
        <v>117500227.45709242</v>
      </c>
      <c r="AU101" s="47">
        <v>372.73958450907566</v>
      </c>
      <c r="AV101" s="122">
        <f t="shared" si="138"/>
        <v>170854866.72109303</v>
      </c>
      <c r="AW101" s="128">
        <f t="shared" si="139"/>
        <v>116620382.59296194</v>
      </c>
      <c r="AX101" s="129">
        <f t="shared" si="140"/>
        <v>287475249.31405497</v>
      </c>
      <c r="AY101" s="32"/>
      <c r="AZ101" s="42">
        <v>258792529.56961116</v>
      </c>
      <c r="BA101" s="46">
        <v>2341.0392919654369</v>
      </c>
      <c r="BB101" s="43">
        <v>62988964.472327597</v>
      </c>
      <c r="BC101" s="46">
        <v>1768.5580770532231</v>
      </c>
      <c r="BD101" s="36">
        <v>321781494.04193878</v>
      </c>
      <c r="BE101" s="47">
        <v>2201.5400312115239</v>
      </c>
      <c r="BF101" s="45">
        <v>189711183.92143008</v>
      </c>
      <c r="BG101" s="46">
        <v>309.97850363133864</v>
      </c>
      <c r="BH101" s="43">
        <v>168711829.52495098</v>
      </c>
      <c r="BI101" s="46">
        <v>536.68009977335362</v>
      </c>
      <c r="BJ101" s="43">
        <v>358423013.44638109</v>
      </c>
      <c r="BK101" s="47">
        <v>386.90878589944157</v>
      </c>
      <c r="BL101" s="122">
        <f t="shared" si="141"/>
        <v>448503713.49104124</v>
      </c>
      <c r="BM101" s="128">
        <f t="shared" si="142"/>
        <v>231700793.99727857</v>
      </c>
      <c r="BN101" s="129">
        <f t="shared" si="143"/>
        <v>680204507.48831987</v>
      </c>
      <c r="BO101" s="32"/>
      <c r="BP101" s="42">
        <v>172574238.54120043</v>
      </c>
      <c r="BQ101" s="46">
        <v>1808.7078127844259</v>
      </c>
      <c r="BR101" s="43">
        <v>39840203.257323354</v>
      </c>
      <c r="BS101" s="46">
        <v>1818.52306268593</v>
      </c>
      <c r="BT101" s="43">
        <v>212414441.79852375</v>
      </c>
      <c r="BU101" s="47">
        <v>1810.5406687508951</v>
      </c>
      <c r="BV101" s="45">
        <v>96087092.067976832</v>
      </c>
      <c r="BW101" s="46">
        <v>312.03693009231438</v>
      </c>
      <c r="BX101" s="43">
        <v>106584199.58349989</v>
      </c>
      <c r="BY101" s="46">
        <v>506.97406525761477</v>
      </c>
      <c r="BZ101" s="43">
        <v>202671291.65147671</v>
      </c>
      <c r="CA101" s="47">
        <v>391.12820217935143</v>
      </c>
      <c r="CB101" s="122">
        <f t="shared" si="144"/>
        <v>268661330.60917723</v>
      </c>
      <c r="CC101" s="128">
        <f t="shared" si="145"/>
        <v>146424402.84082323</v>
      </c>
      <c r="CD101" s="129">
        <f t="shared" si="146"/>
        <v>415085733.45000046</v>
      </c>
      <c r="CE101" s="32"/>
      <c r="CF101" s="42">
        <v>258833336.62889999</v>
      </c>
      <c r="CG101" s="46">
        <v>2038.8444094879126</v>
      </c>
      <c r="CH101" s="43">
        <v>61486163.396737948</v>
      </c>
      <c r="CI101" s="46">
        <v>2357.7791010329761</v>
      </c>
      <c r="CJ101" s="43">
        <v>320319500.02563798</v>
      </c>
      <c r="CK101" s="47">
        <v>2093.1947541030654</v>
      </c>
      <c r="CL101" s="45">
        <v>176764664.70451629</v>
      </c>
      <c r="CM101" s="46">
        <v>283.53888885157636</v>
      </c>
      <c r="CN101" s="43">
        <v>134620123.40917468</v>
      </c>
      <c r="CO101" s="46">
        <v>414.37641488446189</v>
      </c>
      <c r="CP101" s="43">
        <v>311384788.11369097</v>
      </c>
      <c r="CQ101" s="47">
        <v>328.36209343031874</v>
      </c>
      <c r="CR101" s="122">
        <f t="shared" si="147"/>
        <v>435598001.33341628</v>
      </c>
      <c r="CS101" s="128">
        <f t="shared" si="148"/>
        <v>196106286.80591261</v>
      </c>
      <c r="CT101" s="129">
        <f t="shared" si="149"/>
        <v>631704288.13932896</v>
      </c>
      <c r="CU101" s="32"/>
      <c r="CV101" s="54">
        <f>+CV63+CV96+CV98+CV99+CV100</f>
        <v>1498635679.4379845</v>
      </c>
      <c r="CW101" s="55">
        <f t="shared" si="96"/>
        <v>2151.9167045097629</v>
      </c>
      <c r="CX101" s="56">
        <f>+CX63+CX96+CX98+CX99+CX100</f>
        <v>396145784.44453627</v>
      </c>
      <c r="CY101" s="55">
        <f t="shared" si="150"/>
        <v>2015.4203527546472</v>
      </c>
      <c r="CZ101" s="56">
        <f>+CZ63+CZ96+CZ98+CZ99+CZ100</f>
        <v>1894781463.8825207</v>
      </c>
      <c r="DA101" s="47">
        <f t="shared" si="152"/>
        <v>2121.8718253724519</v>
      </c>
      <c r="DB101" s="45">
        <f>+DB63+DB96+DB98+DB99+DB100</f>
        <v>964713960.76438296</v>
      </c>
      <c r="DC101" s="46">
        <f t="shared" si="88"/>
        <v>314.11226385164991</v>
      </c>
      <c r="DD101" s="43">
        <f>+DD63+DD96+DD98+DD99+DD100</f>
        <v>855941639.10099411</v>
      </c>
      <c r="DE101" s="201">
        <f t="shared" si="155"/>
        <v>486.78166251537243</v>
      </c>
      <c r="DF101" s="56">
        <f>+DF63+DF96+DF98+DF99+DF100</f>
        <v>1820655599.8653767</v>
      </c>
      <c r="DG101" s="47">
        <f t="shared" si="157"/>
        <v>376.97791666892743</v>
      </c>
      <c r="DH101" s="153"/>
      <c r="DI101" s="161" t="s">
        <v>177</v>
      </c>
      <c r="DJ101" s="45">
        <f>+DJ63+DJ96+DJ98+DJ99+DJ100</f>
        <v>1894781463.8825214</v>
      </c>
      <c r="DK101" s="43">
        <f t="shared" ref="DK101:DL101" si="161">+DK63+DK96+DK98+DK99+DK100</f>
        <v>1820655599.8653767</v>
      </c>
      <c r="DL101" s="44">
        <f t="shared" si="161"/>
        <v>3715437063.7478981</v>
      </c>
      <c r="DM101"/>
      <c r="DN101" s="48">
        <f>+R102+AH102+AX102+BN102+CD102+CT102</f>
        <v>95824570.723016068</v>
      </c>
      <c r="DO101" s="48"/>
    </row>
    <row r="102" spans="1:119" s="19" customFormat="1" ht="16.5" thickBot="1">
      <c r="A102" s="26">
        <v>86</v>
      </c>
      <c r="B102" s="26" t="s">
        <v>178</v>
      </c>
      <c r="C102" s="34"/>
      <c r="D102" s="57">
        <f>+D16-D101</f>
        <v>27461292</v>
      </c>
      <c r="E102" s="58">
        <v>247.84255097707853</v>
      </c>
      <c r="F102" s="61">
        <f>+F16-F101</f>
        <v>8061905</v>
      </c>
      <c r="G102" s="58">
        <v>270.39394284704662</v>
      </c>
      <c r="H102" s="61">
        <f>+H16-H101</f>
        <v>35523197.000000119</v>
      </c>
      <c r="I102" s="60">
        <v>252.64649026454154</v>
      </c>
      <c r="J102" s="59">
        <v>17158138</v>
      </c>
      <c r="K102" s="58">
        <v>48.695046813051462</v>
      </c>
      <c r="L102" s="61">
        <v>-7269708</v>
      </c>
      <c r="M102" s="58">
        <v>-23.45415126115488</v>
      </c>
      <c r="N102" s="61">
        <v>9888430</v>
      </c>
      <c r="O102" s="60">
        <v>14.930146320546328</v>
      </c>
      <c r="P102" s="96">
        <f t="shared" si="132"/>
        <v>44619430</v>
      </c>
      <c r="Q102" s="97">
        <f t="shared" si="133"/>
        <v>792197</v>
      </c>
      <c r="R102" s="98">
        <f t="shared" si="134"/>
        <v>45411627</v>
      </c>
      <c r="S102" s="32"/>
      <c r="T102" s="57">
        <v>-18806604.321291864</v>
      </c>
      <c r="U102" s="58">
        <v>-98.678302706361279</v>
      </c>
      <c r="V102" s="61">
        <v>34024353.472833917</v>
      </c>
      <c r="W102" s="58">
        <v>600.21439611963797</v>
      </c>
      <c r="X102" s="61">
        <v>15217749.151542053</v>
      </c>
      <c r="Y102" s="60">
        <v>61.542548899762416</v>
      </c>
      <c r="Z102" s="59">
        <v>-27554372.949790537</v>
      </c>
      <c r="AA102" s="58">
        <v>-27.142753099043542</v>
      </c>
      <c r="AB102" s="61">
        <v>52377437.405053288</v>
      </c>
      <c r="AC102" s="58">
        <v>117.95338700209274</v>
      </c>
      <c r="AD102" s="61">
        <v>24823064.45526275</v>
      </c>
      <c r="AE102" s="60">
        <v>17.011222083667302</v>
      </c>
      <c r="AF102" s="96">
        <f t="shared" si="135"/>
        <v>-46360977.271082401</v>
      </c>
      <c r="AG102" s="97">
        <f t="shared" si="136"/>
        <v>86401790.877887204</v>
      </c>
      <c r="AH102" s="98">
        <f t="shared" si="137"/>
        <v>40040813.606804803</v>
      </c>
      <c r="AI102" s="32"/>
      <c r="AJ102" s="57">
        <v>13509157.653018937</v>
      </c>
      <c r="AK102" s="58">
        <v>215.11740080286208</v>
      </c>
      <c r="AL102" s="61">
        <v>6351070.9500185549</v>
      </c>
      <c r="AM102" s="58">
        <v>240.03080001884226</v>
      </c>
      <c r="AN102" s="61">
        <v>19860228.603037477</v>
      </c>
      <c r="AO102" s="60">
        <v>222.50262835808707</v>
      </c>
      <c r="AP102" s="59">
        <v>-2840789.894111909</v>
      </c>
      <c r="AQ102" s="58">
        <v>-17.716911915999713</v>
      </c>
      <c r="AR102" s="61">
        <v>1383026.4670195356</v>
      </c>
      <c r="AS102" s="58">
        <v>8.9290478190074385</v>
      </c>
      <c r="AT102" s="61">
        <v>-1457763.4270923883</v>
      </c>
      <c r="AU102" s="60">
        <v>-4.6243836789623591</v>
      </c>
      <c r="AV102" s="96">
        <f t="shared" si="138"/>
        <v>10668367.758907028</v>
      </c>
      <c r="AW102" s="97">
        <f t="shared" si="139"/>
        <v>7734097.4170380905</v>
      </c>
      <c r="AX102" s="98">
        <f>+AV102+AW102</f>
        <v>18402465.175945118</v>
      </c>
      <c r="AY102" s="32"/>
      <c r="AZ102" s="57">
        <v>-12490474.723443151</v>
      </c>
      <c r="BA102" s="58">
        <v>-112.9889342304846</v>
      </c>
      <c r="BB102" s="61">
        <v>7225381.9410338029</v>
      </c>
      <c r="BC102" s="58">
        <v>202.86898980890058</v>
      </c>
      <c r="BD102" s="61">
        <v>-5265092.7824093699</v>
      </c>
      <c r="BE102" s="60">
        <v>-36.022309371857048</v>
      </c>
      <c r="BF102" s="59">
        <v>-424274.47742506862</v>
      </c>
      <c r="BG102" s="58">
        <v>-0.69324309153886776</v>
      </c>
      <c r="BH102" s="61">
        <v>12886080.97943002</v>
      </c>
      <c r="BI102" s="58">
        <v>40.991217066407579</v>
      </c>
      <c r="BJ102" s="61">
        <v>12461806.502004921</v>
      </c>
      <c r="BK102" s="60">
        <v>13.452212170873297</v>
      </c>
      <c r="BL102" s="96">
        <f t="shared" si="141"/>
        <v>-12914749.200868219</v>
      </c>
      <c r="BM102" s="97">
        <f t="shared" si="142"/>
        <v>20111462.920463823</v>
      </c>
      <c r="BN102" s="98">
        <f>+BL102+BM102</f>
        <v>7196713.7195956036</v>
      </c>
      <c r="BO102" s="32"/>
      <c r="BP102" s="57">
        <v>15886839.768799603</v>
      </c>
      <c r="BQ102" s="58">
        <v>166.50602924967879</v>
      </c>
      <c r="BR102" s="61">
        <v>-272799.47732339054</v>
      </c>
      <c r="BS102" s="58">
        <v>-12.452048444558633</v>
      </c>
      <c r="BT102" s="61">
        <v>15614040.29147625</v>
      </c>
      <c r="BU102" s="60">
        <v>133.08819641390926</v>
      </c>
      <c r="BV102" s="59">
        <v>-13744325.777976841</v>
      </c>
      <c r="BW102" s="58">
        <v>-44.633853826219301</v>
      </c>
      <c r="BX102" s="61">
        <v>-2463948.2535000294</v>
      </c>
      <c r="BY102" s="58">
        <v>-11.719915968245351</v>
      </c>
      <c r="BZ102" s="61">
        <v>-16208274.031476885</v>
      </c>
      <c r="CA102" s="60">
        <v>-31.279778357871987</v>
      </c>
      <c r="CB102" s="96">
        <f>+BP102+BV102</f>
        <v>2142513.9908227623</v>
      </c>
      <c r="CC102" s="97">
        <f t="shared" si="145"/>
        <v>-2736747.73082342</v>
      </c>
      <c r="CD102" s="98">
        <f>+CB102+CC102</f>
        <v>-594233.74000065774</v>
      </c>
      <c r="CE102" s="32"/>
      <c r="CF102" s="57">
        <v>694434.82674401999</v>
      </c>
      <c r="CG102" s="58">
        <v>5.4701012732788241</v>
      </c>
      <c r="CH102" s="61">
        <v>-2761132.8523818702</v>
      </c>
      <c r="CI102" s="58">
        <v>-105.87977806510737</v>
      </c>
      <c r="CJ102" s="61">
        <v>-2066698.0256378651</v>
      </c>
      <c r="CK102" s="60">
        <v>-13.505270410431129</v>
      </c>
      <c r="CL102" s="59">
        <v>-40565409.063287616</v>
      </c>
      <c r="CM102" s="58">
        <v>-65.068836188731595</v>
      </c>
      <c r="CN102" s="61">
        <v>27999292.049596667</v>
      </c>
      <c r="CO102" s="58">
        <v>86.185081137907829</v>
      </c>
      <c r="CP102" s="61">
        <v>-12566117.013690948</v>
      </c>
      <c r="CQ102" s="60">
        <v>-13.2512461957498</v>
      </c>
      <c r="CR102" s="96">
        <f t="shared" si="147"/>
        <v>-39870974.236543596</v>
      </c>
      <c r="CS102" s="97">
        <f t="shared" si="148"/>
        <v>25238159.197214797</v>
      </c>
      <c r="CT102" s="98">
        <f>+CR102+CS102</f>
        <v>-14632815.039328799</v>
      </c>
      <c r="CU102" s="32"/>
      <c r="CV102" s="62">
        <f>+CV16-CV101</f>
        <v>26254645.20382762</v>
      </c>
      <c r="CW102" s="58">
        <f t="shared" si="96"/>
        <v>37.699495854977563</v>
      </c>
      <c r="CX102" s="62">
        <f>+CX16-CX101</f>
        <v>52628779.034181178</v>
      </c>
      <c r="CY102" s="63">
        <f t="shared" si="150"/>
        <v>267.7527227882602</v>
      </c>
      <c r="CZ102" s="62">
        <f>+CZ16-CZ101</f>
        <v>78883424.238008976</v>
      </c>
      <c r="DA102" s="64">
        <f t="shared" si="152"/>
        <v>88.337636065196094</v>
      </c>
      <c r="DB102" s="62">
        <f>+DB16-DB101</f>
        <v>-67971033.810151219</v>
      </c>
      <c r="DC102" s="58">
        <f t="shared" si="88"/>
        <v>-22.131467123712735</v>
      </c>
      <c r="DD102" s="62">
        <f>+DD16-DD101</f>
        <v>84912180.292158246</v>
      </c>
      <c r="DE102" s="64">
        <f t="shared" si="155"/>
        <v>48.290316070889027</v>
      </c>
      <c r="DF102" s="62">
        <f>+DF16-DF101</f>
        <v>16941146.482007265</v>
      </c>
      <c r="DG102" s="64">
        <f t="shared" si="157"/>
        <v>3.5077683595087699</v>
      </c>
      <c r="DH102" s="153"/>
      <c r="DI102" s="161" t="s">
        <v>178</v>
      </c>
      <c r="DJ102" s="62">
        <f>+DJ16-DJ101</f>
        <v>78883424.238008022</v>
      </c>
      <c r="DK102" s="62">
        <f t="shared" ref="DK102" si="162">+DK16-DK101</f>
        <v>16941146.482007265</v>
      </c>
      <c r="DL102" s="62">
        <f>+DL16-DL101</f>
        <v>95824570.720015526</v>
      </c>
      <c r="DM102"/>
      <c r="DN102" s="48">
        <f>+D102+F102+J102+L102+T102+V102+Z102+AB102++AJ102+AL102+AP102+AR102+AZ102+BB102+BF102+BH102+BP102+BR102+BV102+BX102+CF102+CH102+CL102+CN102</f>
        <v>95824570.723016083</v>
      </c>
      <c r="DO102" s="48"/>
    </row>
    <row r="103" spans="1:119" s="19" customFormat="1" ht="15.75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75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75">
      <c r="A105" s="26">
        <v>87</v>
      </c>
      <c r="B105" s="52" t="s">
        <v>49</v>
      </c>
      <c r="C105" s="34"/>
      <c r="D105" s="35">
        <v>21559820.859999999</v>
      </c>
      <c r="E105" s="36"/>
      <c r="F105" s="36">
        <v>13172987.030000001</v>
      </c>
      <c r="G105" s="36"/>
      <c r="H105" s="36">
        <v>34732807.890000001</v>
      </c>
      <c r="I105" s="37"/>
      <c r="J105" s="38">
        <v>28822037.15000001</v>
      </c>
      <c r="K105" s="36"/>
      <c r="L105" s="36">
        <v>47760096.620000012</v>
      </c>
      <c r="M105" s="36"/>
      <c r="N105" s="36">
        <v>76582133.770000026</v>
      </c>
      <c r="O105" s="37"/>
      <c r="P105" s="116">
        <f t="shared" ref="P105:P107" si="163">+D105+J105</f>
        <v>50381858.010000005</v>
      </c>
      <c r="Q105" s="117">
        <f t="shared" ref="Q105:Q107" si="164">+F105+L105</f>
        <v>60933083.650000013</v>
      </c>
      <c r="R105" s="118">
        <f t="shared" ref="R105:R107" si="165">+P105+Q105</f>
        <v>111314941.66000003</v>
      </c>
      <c r="S105" s="32"/>
      <c r="T105" s="35">
        <v>2232209.34</v>
      </c>
      <c r="U105" s="36"/>
      <c r="V105" s="36">
        <v>1776693.6</v>
      </c>
      <c r="W105" s="36"/>
      <c r="X105" s="36">
        <v>4008902.94</v>
      </c>
      <c r="Y105" s="37"/>
      <c r="Z105" s="38">
        <v>5675876.8000000203</v>
      </c>
      <c r="AA105" s="36"/>
      <c r="AB105" s="36">
        <v>3795793.3499999903</v>
      </c>
      <c r="AC105" s="36"/>
      <c r="AD105" s="36">
        <v>9471670.1500000097</v>
      </c>
      <c r="AE105" s="37"/>
      <c r="AF105" s="116">
        <f t="shared" ref="AF105:AF107" si="166">+T105+Z105</f>
        <v>7908086.1400000202</v>
      </c>
      <c r="AG105" s="117">
        <f t="shared" ref="AG105:AG107" si="167">+V105+AB105</f>
        <v>5572486.9499999899</v>
      </c>
      <c r="AH105" s="118">
        <f t="shared" ref="AH105:AH107" si="168">+AF105+AG105</f>
        <v>13480573.090000011</v>
      </c>
      <c r="AI105" s="32"/>
      <c r="AJ105" s="35">
        <v>5207199.5600000005</v>
      </c>
      <c r="AK105" s="36"/>
      <c r="AL105" s="36">
        <v>5929203.0499999989</v>
      </c>
      <c r="AM105" s="36"/>
      <c r="AN105" s="36">
        <v>11136402.609999999</v>
      </c>
      <c r="AO105" s="37"/>
      <c r="AP105" s="38">
        <v>5676020.6599999983</v>
      </c>
      <c r="AQ105" s="36"/>
      <c r="AR105" s="36">
        <v>9147833.629999999</v>
      </c>
      <c r="AS105" s="36"/>
      <c r="AT105" s="36">
        <v>14823854.289999997</v>
      </c>
      <c r="AU105" s="37"/>
      <c r="AV105" s="116">
        <f t="shared" ref="AV105:AV107" si="169">+AJ105+AP105</f>
        <v>10883220.219999999</v>
      </c>
      <c r="AW105" s="117">
        <f t="shared" ref="AW105:AW107" si="170">+AL105+AR105</f>
        <v>15077036.679999998</v>
      </c>
      <c r="AX105" s="118">
        <f t="shared" ref="AX105:AX107" si="171">+AV105+AW105</f>
        <v>25960256.899999999</v>
      </c>
      <c r="AY105" s="32"/>
      <c r="AZ105" s="35">
        <v>1328227.5</v>
      </c>
      <c r="BA105" s="36"/>
      <c r="BB105" s="36">
        <v>366089.97</v>
      </c>
      <c r="BC105" s="36"/>
      <c r="BD105" s="36">
        <v>1694317.47</v>
      </c>
      <c r="BE105" s="37"/>
      <c r="BF105" s="38">
        <v>1084139.81</v>
      </c>
      <c r="BG105" s="36"/>
      <c r="BH105" s="36">
        <v>1775813.09</v>
      </c>
      <c r="BI105" s="36"/>
      <c r="BJ105" s="36">
        <v>2859952.9000000004</v>
      </c>
      <c r="BK105" s="37"/>
      <c r="BL105" s="116">
        <f t="shared" ref="BL105:BL107" si="172">+AZ105+BF105</f>
        <v>2412367.31</v>
      </c>
      <c r="BM105" s="117">
        <f t="shared" ref="BM105:BM107" si="173">+BB105+BH105</f>
        <v>2141903.06</v>
      </c>
      <c r="BN105" s="118">
        <f t="shared" ref="BN105:BN107" si="174">+BL105+BM105</f>
        <v>4554270.37</v>
      </c>
      <c r="BO105" s="32"/>
      <c r="BP105" s="35">
        <v>-85896.749999999767</v>
      </c>
      <c r="BQ105" s="36"/>
      <c r="BR105" s="36">
        <v>0</v>
      </c>
      <c r="BS105" s="36"/>
      <c r="BT105" s="36">
        <v>-85896.749999999767</v>
      </c>
      <c r="BU105" s="37"/>
      <c r="BV105" s="38">
        <v>-231519.71999999974</v>
      </c>
      <c r="BW105" s="36"/>
      <c r="BX105" s="36">
        <v>0</v>
      </c>
      <c r="BY105" s="36"/>
      <c r="BZ105" s="36">
        <v>-231519.71999999974</v>
      </c>
      <c r="CA105" s="37"/>
      <c r="CB105" s="116">
        <f t="shared" ref="CB105:CB107" si="175">+BP105+BV105</f>
        <v>-317416.46999999951</v>
      </c>
      <c r="CC105" s="117">
        <f t="shared" ref="CC105:CC107" si="176">+BR105+BX105</f>
        <v>0</v>
      </c>
      <c r="CD105" s="118">
        <f t="shared" ref="CD105:CD107" si="177">+CB105+CC105</f>
        <v>-317416.46999999951</v>
      </c>
      <c r="CE105" s="32"/>
      <c r="CF105" s="35">
        <v>2723091.5300000003</v>
      </c>
      <c r="CG105" s="36"/>
      <c r="CH105" s="36">
        <v>1022233.2</v>
      </c>
      <c r="CI105" s="36"/>
      <c r="CJ105" s="36">
        <v>3745324.7300000004</v>
      </c>
      <c r="CK105" s="37"/>
      <c r="CL105" s="38">
        <v>4878830.01</v>
      </c>
      <c r="CM105" s="36"/>
      <c r="CN105" s="36">
        <v>3653127.4299999997</v>
      </c>
      <c r="CO105" s="36"/>
      <c r="CP105" s="36">
        <v>8531957.4399999995</v>
      </c>
      <c r="CQ105" s="37"/>
      <c r="CR105" s="116">
        <f t="shared" ref="CR105:CR107" si="178">+CF105+CL105</f>
        <v>7601921.54</v>
      </c>
      <c r="CS105" s="117">
        <f t="shared" ref="CS105:CS107" si="179">+CH105+CN105</f>
        <v>4675360.63</v>
      </c>
      <c r="CT105" s="118">
        <f t="shared" ref="CT105:CT107" si="180">+CR105+CS105</f>
        <v>12277282.17</v>
      </c>
      <c r="CU105" s="32"/>
      <c r="CV105" s="38">
        <f>+D105+T105+AJ105+AZ105+BP105+CF105</f>
        <v>32964652.039999999</v>
      </c>
      <c r="CW105" s="39"/>
      <c r="CX105" s="39">
        <f>+F105+V105+AL105+BB105+BR105+CH105</f>
        <v>22267206.849999998</v>
      </c>
      <c r="CY105" s="39"/>
      <c r="CZ105" s="36">
        <f>+CV105+CX105</f>
        <v>55231858.890000001</v>
      </c>
      <c r="DA105" s="40"/>
      <c r="DB105" s="38">
        <f t="shared" ref="DB105:DB107" si="181">+J105+Z105+AP105+BF105+BV105+CL105</f>
        <v>45905384.710000031</v>
      </c>
      <c r="DC105" s="39"/>
      <c r="DD105" s="36">
        <f t="shared" ref="DD105:DD107" si="182">+L105+AB105+AR105+BH105+BX105+CN105</f>
        <v>66132664.119999997</v>
      </c>
      <c r="DE105" s="39"/>
      <c r="DF105" s="36">
        <f t="shared" ref="DF105:DF107" si="183">+DB105+DD105</f>
        <v>112038048.83000003</v>
      </c>
      <c r="DG105" s="40"/>
      <c r="DH105" s="152"/>
      <c r="DI105" s="163" t="s">
        <v>49</v>
      </c>
      <c r="DJ105" s="38">
        <f t="shared" ref="DJ105:DJ107" si="184">+CZ105</f>
        <v>55231858.890000001</v>
      </c>
      <c r="DK105" s="36">
        <f t="shared" ref="DK105:DK107" si="185">+DF105</f>
        <v>112038048.83000003</v>
      </c>
      <c r="DL105" s="37">
        <f t="shared" ref="DL105:DL107" si="186">+DJ105+DK105</f>
        <v>167269907.72000003</v>
      </c>
      <c r="DM105"/>
    </row>
    <row r="106" spans="1:119" s="19" customFormat="1" ht="15.75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63"/>
        <v>0</v>
      </c>
      <c r="Q106" s="117">
        <f t="shared" si="164"/>
        <v>0</v>
      </c>
      <c r="R106" s="118">
        <f t="shared" si="165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66"/>
        <v>0</v>
      </c>
      <c r="AG106" s="117">
        <f t="shared" si="167"/>
        <v>0</v>
      </c>
      <c r="AH106" s="118">
        <f t="shared" si="168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69"/>
        <v>0</v>
      </c>
      <c r="AW106" s="117">
        <f t="shared" si="170"/>
        <v>0</v>
      </c>
      <c r="AX106" s="118">
        <f t="shared" si="171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72"/>
        <v>0</v>
      </c>
      <c r="BM106" s="117">
        <f t="shared" si="173"/>
        <v>0</v>
      </c>
      <c r="BN106" s="118">
        <f t="shared" si="174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175"/>
        <v>0</v>
      </c>
      <c r="CC106" s="117">
        <f t="shared" si="176"/>
        <v>0</v>
      </c>
      <c r="CD106" s="118">
        <f t="shared" si="177"/>
        <v>0</v>
      </c>
      <c r="CE106" s="32"/>
      <c r="CF106" s="35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178"/>
        <v>0</v>
      </c>
      <c r="CS106" s="117">
        <f t="shared" si="179"/>
        <v>0</v>
      </c>
      <c r="CT106" s="118">
        <f t="shared" si="180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7">+CV106+CX106</f>
        <v>0</v>
      </c>
      <c r="DA106" s="40"/>
      <c r="DB106" s="38">
        <f t="shared" si="181"/>
        <v>0</v>
      </c>
      <c r="DC106" s="39"/>
      <c r="DD106" s="36">
        <f t="shared" si="182"/>
        <v>0</v>
      </c>
      <c r="DE106" s="39"/>
      <c r="DF106" s="36">
        <f t="shared" si="183"/>
        <v>0</v>
      </c>
      <c r="DG106" s="40"/>
      <c r="DH106" s="152"/>
      <c r="DI106" s="163" t="s">
        <v>50</v>
      </c>
      <c r="DJ106" s="38">
        <f t="shared" si="184"/>
        <v>0</v>
      </c>
      <c r="DK106" s="36">
        <f t="shared" si="185"/>
        <v>0</v>
      </c>
      <c r="DL106" s="37">
        <f t="shared" si="186"/>
        <v>0</v>
      </c>
      <c r="DM106"/>
    </row>
    <row r="107" spans="1:119" s="19" customFormat="1" ht="15.75">
      <c r="A107" s="26">
        <v>89</v>
      </c>
      <c r="B107" s="52" t="s">
        <v>48</v>
      </c>
      <c r="C107" s="34"/>
      <c r="D107" s="35">
        <v>300883.30829999538</v>
      </c>
      <c r="E107" s="36"/>
      <c r="F107" s="36">
        <v>87605.147400000162</v>
      </c>
      <c r="G107" s="36"/>
      <c r="H107" s="36">
        <v>388488.45569999551</v>
      </c>
      <c r="I107" s="37"/>
      <c r="J107" s="38">
        <v>711716.4131000638</v>
      </c>
      <c r="K107" s="36"/>
      <c r="L107" s="36">
        <v>620195.35700004676</v>
      </c>
      <c r="M107" s="36"/>
      <c r="N107" s="36">
        <v>1331911.7701001107</v>
      </c>
      <c r="O107" s="37"/>
      <c r="P107" s="116">
        <f t="shared" si="163"/>
        <v>1012599.7214000592</v>
      </c>
      <c r="Q107" s="117">
        <f t="shared" si="164"/>
        <v>707800.50440004689</v>
      </c>
      <c r="R107" s="118">
        <f t="shared" si="165"/>
        <v>1720400.2258001061</v>
      </c>
      <c r="S107" s="32"/>
      <c r="T107" s="35">
        <v>4628799.8752590492</v>
      </c>
      <c r="U107" s="36"/>
      <c r="V107" s="36">
        <v>1309433.1123975385</v>
      </c>
      <c r="W107" s="36"/>
      <c r="X107" s="36">
        <v>5938232.9876565877</v>
      </c>
      <c r="Y107" s="37"/>
      <c r="Z107" s="38">
        <v>1099019.4091829704</v>
      </c>
      <c r="AA107" s="36"/>
      <c r="AB107" s="36">
        <v>1803574.9025241886</v>
      </c>
      <c r="AC107" s="36"/>
      <c r="AD107" s="36">
        <v>2902594.311707159</v>
      </c>
      <c r="AE107" s="37"/>
      <c r="AF107" s="116">
        <f t="shared" si="166"/>
        <v>5727819.2844420196</v>
      </c>
      <c r="AG107" s="117">
        <f t="shared" si="167"/>
        <v>3113008.0149217271</v>
      </c>
      <c r="AH107" s="118">
        <f t="shared" si="168"/>
        <v>8840827.2993637472</v>
      </c>
      <c r="AI107" s="32"/>
      <c r="AJ107" s="35">
        <v>65869.399799999534</v>
      </c>
      <c r="AK107" s="36"/>
      <c r="AL107" s="36">
        <v>12823.336500000092</v>
      </c>
      <c r="AM107" s="36"/>
      <c r="AN107" s="36">
        <v>78692.736299999626</v>
      </c>
      <c r="AO107" s="37"/>
      <c r="AP107" s="38">
        <v>107471.26199999959</v>
      </c>
      <c r="AQ107" s="36"/>
      <c r="AR107" s="36">
        <v>127016.57819999996</v>
      </c>
      <c r="AS107" s="36"/>
      <c r="AT107" s="36">
        <v>234487.84019999957</v>
      </c>
      <c r="AU107" s="37"/>
      <c r="AV107" s="116">
        <f t="shared" si="169"/>
        <v>173340.66179999913</v>
      </c>
      <c r="AW107" s="117">
        <f t="shared" si="170"/>
        <v>139839.91470000005</v>
      </c>
      <c r="AX107" s="118">
        <f t="shared" si="171"/>
        <v>313180.57649999915</v>
      </c>
      <c r="AY107" s="32"/>
      <c r="AZ107" s="35">
        <v>574376.48658018233</v>
      </c>
      <c r="BA107" s="36"/>
      <c r="BB107" s="36">
        <v>185052.12341981751</v>
      </c>
      <c r="BC107" s="36"/>
      <c r="BD107" s="36">
        <v>759428.60999999987</v>
      </c>
      <c r="BE107" s="37"/>
      <c r="BF107" s="38">
        <v>794474.02197250118</v>
      </c>
      <c r="BG107" s="36"/>
      <c r="BH107" s="36">
        <v>408083.55802749854</v>
      </c>
      <c r="BI107" s="36"/>
      <c r="BJ107" s="36">
        <v>1202557.5799999996</v>
      </c>
      <c r="BK107" s="37"/>
      <c r="BL107" s="116">
        <f t="shared" si="172"/>
        <v>1368850.5085526835</v>
      </c>
      <c r="BM107" s="117">
        <f t="shared" si="173"/>
        <v>593135.68144731608</v>
      </c>
      <c r="BN107" s="118">
        <f t="shared" si="174"/>
        <v>1961986.1899999995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5"/>
        <v>0</v>
      </c>
      <c r="CC107" s="117">
        <f t="shared" si="176"/>
        <v>0</v>
      </c>
      <c r="CD107" s="118">
        <f t="shared" si="177"/>
        <v>0</v>
      </c>
      <c r="CE107" s="32"/>
      <c r="CF107" s="35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178"/>
        <v>0</v>
      </c>
      <c r="CS107" s="117">
        <f t="shared" si="179"/>
        <v>0</v>
      </c>
      <c r="CT107" s="118">
        <f t="shared" si="180"/>
        <v>0</v>
      </c>
      <c r="CU107" s="32"/>
      <c r="CV107" s="38">
        <f>+D107+T107+AJ107+AZ107+BP107+CF107</f>
        <v>5569929.0699392259</v>
      </c>
      <c r="CW107" s="36"/>
      <c r="CX107" s="39">
        <f>+F107+V107+AL107+BB107+BR107+CH107</f>
        <v>1594913.7197173564</v>
      </c>
      <c r="CY107" s="39"/>
      <c r="CZ107" s="36">
        <f t="shared" si="187"/>
        <v>7164842.7896565823</v>
      </c>
      <c r="DA107" s="40"/>
      <c r="DB107" s="38">
        <f t="shared" si="181"/>
        <v>2712681.106255535</v>
      </c>
      <c r="DC107" s="39"/>
      <c r="DD107" s="36">
        <f t="shared" si="182"/>
        <v>2958870.3957517338</v>
      </c>
      <c r="DE107" s="39"/>
      <c r="DF107" s="36">
        <f t="shared" si="183"/>
        <v>5671551.5020072684</v>
      </c>
      <c r="DG107" s="40"/>
      <c r="DH107" s="152"/>
      <c r="DI107" s="163" t="s">
        <v>48</v>
      </c>
      <c r="DJ107" s="38">
        <f t="shared" si="184"/>
        <v>7164842.7896565823</v>
      </c>
      <c r="DK107" s="36">
        <f t="shared" si="185"/>
        <v>5671551.5020072684</v>
      </c>
      <c r="DL107" s="37">
        <f t="shared" si="186"/>
        <v>12836394.291663852</v>
      </c>
      <c r="DM107"/>
    </row>
    <row r="108" spans="1:119" s="19" customFormat="1" ht="15.75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75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75">
      <c r="A110" s="26">
        <v>90</v>
      </c>
      <c r="B110" s="26" t="s">
        <v>10</v>
      </c>
      <c r="C110" s="34"/>
      <c r="D110" s="71">
        <v>36823</v>
      </c>
      <c r="E110" s="36"/>
      <c r="F110" s="72">
        <v>10288</v>
      </c>
      <c r="G110" s="36"/>
      <c r="H110" s="72">
        <v>47111</v>
      </c>
      <c r="I110" s="37"/>
      <c r="J110" s="72">
        <v>118586</v>
      </c>
      <c r="K110" s="72"/>
      <c r="L110" s="72">
        <v>104176</v>
      </c>
      <c r="M110" s="72"/>
      <c r="N110" s="72">
        <v>222762</v>
      </c>
      <c r="O110" s="37"/>
      <c r="P110" s="133">
        <f t="shared" ref="P110:P111" si="188">+D110+J110</f>
        <v>155409</v>
      </c>
      <c r="Q110" s="134">
        <f t="shared" ref="Q110:Q111" si="189">+F110+L110</f>
        <v>114464</v>
      </c>
      <c r="R110" s="135">
        <f t="shared" ref="R110:R111" si="190">+P110+Q110</f>
        <v>269873</v>
      </c>
      <c r="S110" s="32"/>
      <c r="T110" s="71">
        <v>66730</v>
      </c>
      <c r="U110" s="36"/>
      <c r="V110" s="72">
        <v>19555</v>
      </c>
      <c r="W110" s="36"/>
      <c r="X110" s="72">
        <v>86285</v>
      </c>
      <c r="Y110" s="37"/>
      <c r="Z110" s="72">
        <v>345293</v>
      </c>
      <c r="AA110" s="72"/>
      <c r="AB110" s="72">
        <v>149311</v>
      </c>
      <c r="AC110" s="72"/>
      <c r="AD110" s="72">
        <v>494604</v>
      </c>
      <c r="AE110" s="37"/>
      <c r="AF110" s="133">
        <f t="shared" ref="AF110:AF111" si="191">+T110+Z110</f>
        <v>412023</v>
      </c>
      <c r="AG110" s="134">
        <f t="shared" ref="AG110:AG111" si="192">+V110+AB110</f>
        <v>168866</v>
      </c>
      <c r="AH110" s="135">
        <f t="shared" ref="AH110:AH111" si="193">+AF110+AG110</f>
        <v>580889</v>
      </c>
      <c r="AI110" s="32"/>
      <c r="AJ110" s="71">
        <v>20604</v>
      </c>
      <c r="AK110" s="36"/>
      <c r="AL110" s="72">
        <v>8955</v>
      </c>
      <c r="AM110" s="36"/>
      <c r="AN110" s="72">
        <v>29559</v>
      </c>
      <c r="AO110" s="37"/>
      <c r="AP110" s="72">
        <v>54752</v>
      </c>
      <c r="AQ110" s="72"/>
      <c r="AR110" s="72">
        <v>51852</v>
      </c>
      <c r="AS110" s="72"/>
      <c r="AT110" s="72">
        <v>106604</v>
      </c>
      <c r="AU110" s="37"/>
      <c r="AV110" s="133">
        <f t="shared" ref="AV110:AV111" si="194">+AJ110+AP110</f>
        <v>75356</v>
      </c>
      <c r="AW110" s="134">
        <f t="shared" ref="AW110:AW111" si="195">+AL110+AR110</f>
        <v>60807</v>
      </c>
      <c r="AX110" s="135">
        <f t="shared" ref="AX110:AX111" si="196">+AV110+AW110</f>
        <v>136163</v>
      </c>
      <c r="AY110" s="32"/>
      <c r="AZ110" s="71">
        <v>37238</v>
      </c>
      <c r="BA110" s="36"/>
      <c r="BB110" s="72">
        <v>12080</v>
      </c>
      <c r="BC110" s="36"/>
      <c r="BD110" s="72">
        <v>49318</v>
      </c>
      <c r="BE110" s="37"/>
      <c r="BF110" s="72">
        <v>207016</v>
      </c>
      <c r="BG110" s="72"/>
      <c r="BH110" s="72">
        <v>107075</v>
      </c>
      <c r="BI110" s="72"/>
      <c r="BJ110" s="72">
        <v>314091</v>
      </c>
      <c r="BK110" s="37"/>
      <c r="BL110" s="133">
        <f t="shared" ref="BL110:BL111" si="197">+AZ110+BF110</f>
        <v>244254</v>
      </c>
      <c r="BM110" s="134">
        <f t="shared" ref="BM110:BM111" si="198">+BB110+BH110</f>
        <v>119155</v>
      </c>
      <c r="BN110" s="135">
        <f t="shared" ref="BN110:BN111" si="199">+BL110+BM110</f>
        <v>363409</v>
      </c>
      <c r="BO110" s="32"/>
      <c r="BP110" s="71">
        <v>610</v>
      </c>
      <c r="BQ110" s="36"/>
      <c r="BR110" s="72">
        <v>130</v>
      </c>
      <c r="BS110" s="36"/>
      <c r="BT110" s="72">
        <v>740</v>
      </c>
      <c r="BU110" s="37"/>
      <c r="BV110" s="72">
        <v>2993</v>
      </c>
      <c r="BW110" s="72"/>
      <c r="BX110" s="72">
        <v>2992</v>
      </c>
      <c r="BY110" s="72"/>
      <c r="BZ110" s="72">
        <v>5985</v>
      </c>
      <c r="CA110" s="37"/>
      <c r="CB110" s="133">
        <f t="shared" ref="CB110:CB111" si="200">+BP110+BV110</f>
        <v>3603</v>
      </c>
      <c r="CC110" s="134">
        <f t="shared" ref="CC110:CC111" si="201">+BR110+BX110</f>
        <v>3122</v>
      </c>
      <c r="CD110" s="135">
        <f t="shared" ref="CD110:CD111" si="202">+CB110+CC110</f>
        <v>6725</v>
      </c>
      <c r="CE110" s="32"/>
      <c r="CF110" s="71">
        <v>41579</v>
      </c>
      <c r="CG110" s="36"/>
      <c r="CH110" s="72">
        <v>8758</v>
      </c>
      <c r="CI110" s="36"/>
      <c r="CJ110" s="72">
        <v>50337</v>
      </c>
      <c r="CK110" s="37"/>
      <c r="CL110" s="72">
        <v>207917</v>
      </c>
      <c r="CM110" s="72"/>
      <c r="CN110" s="72">
        <v>109661</v>
      </c>
      <c r="CO110" s="72"/>
      <c r="CP110" s="72">
        <v>317578</v>
      </c>
      <c r="CQ110" s="37"/>
      <c r="CR110" s="133">
        <f t="shared" ref="CR110:CR111" si="203">+CF110+CL110</f>
        <v>249496</v>
      </c>
      <c r="CS110" s="134">
        <f t="shared" ref="CS110:CS111" si="204">+CH110+CN110</f>
        <v>118419</v>
      </c>
      <c r="CT110" s="135">
        <f t="shared" ref="CT110:CT111" si="205">+CR110+CS110</f>
        <v>367915</v>
      </c>
      <c r="CU110" s="32"/>
      <c r="CV110" s="73">
        <f>+D110+T110+AJ110+AZ110+BP110+CF110</f>
        <v>203584</v>
      </c>
      <c r="CW110" s="72"/>
      <c r="CX110" s="72">
        <f>+F110+V110+AL110+BB110+BR110+CH110</f>
        <v>59766</v>
      </c>
      <c r="CY110" s="72"/>
      <c r="CZ110" s="72">
        <f t="shared" ref="CZ110:CZ111" si="206">+CV110+CX110</f>
        <v>263350</v>
      </c>
      <c r="DA110" s="74"/>
      <c r="DB110" s="73">
        <f t="shared" ref="DB110:DB111" si="207">+J110+Z110+AP110+BF110+BV110+CL110</f>
        <v>936557</v>
      </c>
      <c r="DC110" s="72"/>
      <c r="DD110" s="72">
        <f t="shared" ref="DD110:DD111" si="208">+L110+AB110+AR110+BH110+BX110+CN110</f>
        <v>525067</v>
      </c>
      <c r="DE110" s="72"/>
      <c r="DF110" s="72">
        <f t="shared" ref="DF110:DF111" si="209">+DB110+DD110</f>
        <v>1461624</v>
      </c>
      <c r="DG110" s="74"/>
      <c r="DH110" s="155"/>
      <c r="DI110" s="161" t="s">
        <v>10</v>
      </c>
      <c r="DJ110" s="73">
        <f t="shared" ref="DJ110:DJ111" si="210">+CZ110</f>
        <v>263350</v>
      </c>
      <c r="DK110" s="72">
        <f t="shared" ref="DK110:DK111" si="211">+DF110</f>
        <v>1461624</v>
      </c>
      <c r="DL110" s="75">
        <f t="shared" ref="DL110:DL111" si="212">+DJ110+DK110</f>
        <v>1724974</v>
      </c>
      <c r="DM110"/>
    </row>
    <row r="111" spans="1:119" s="19" customFormat="1" ht="15.75">
      <c r="A111" s="26">
        <v>91</v>
      </c>
      <c r="B111" s="26" t="s">
        <v>11</v>
      </c>
      <c r="C111" s="34"/>
      <c r="D111" s="71">
        <v>110125</v>
      </c>
      <c r="E111" s="36"/>
      <c r="F111" s="72">
        <v>29809</v>
      </c>
      <c r="G111" s="36"/>
      <c r="H111" s="72">
        <v>139934</v>
      </c>
      <c r="I111" s="37"/>
      <c r="J111" s="72">
        <v>352359</v>
      </c>
      <c r="K111" s="72"/>
      <c r="L111" s="72">
        <v>309954</v>
      </c>
      <c r="M111" s="72"/>
      <c r="N111" s="72">
        <v>662313</v>
      </c>
      <c r="O111" s="37"/>
      <c r="P111" s="133">
        <f t="shared" si="188"/>
        <v>462484</v>
      </c>
      <c r="Q111" s="134">
        <f t="shared" si="189"/>
        <v>339763</v>
      </c>
      <c r="R111" s="135">
        <f t="shared" si="190"/>
        <v>802247</v>
      </c>
      <c r="S111" s="32"/>
      <c r="T111" s="71">
        <v>190585</v>
      </c>
      <c r="U111" s="36"/>
      <c r="V111" s="72">
        <v>56687</v>
      </c>
      <c r="W111" s="36"/>
      <c r="X111" s="72">
        <v>247272</v>
      </c>
      <c r="Y111" s="37"/>
      <c r="Z111" s="72">
        <v>1015165</v>
      </c>
      <c r="AA111" s="72"/>
      <c r="AB111" s="72">
        <v>444052</v>
      </c>
      <c r="AC111" s="72"/>
      <c r="AD111" s="72">
        <v>1459217</v>
      </c>
      <c r="AE111" s="37"/>
      <c r="AF111" s="133">
        <f t="shared" si="191"/>
        <v>1205750</v>
      </c>
      <c r="AG111" s="134">
        <f t="shared" si="192"/>
        <v>500739</v>
      </c>
      <c r="AH111" s="135">
        <f t="shared" si="193"/>
        <v>1706489</v>
      </c>
      <c r="AI111" s="32"/>
      <c r="AJ111" s="71">
        <v>62799</v>
      </c>
      <c r="AK111" s="36"/>
      <c r="AL111" s="72">
        <v>26459.4</v>
      </c>
      <c r="AM111" s="36"/>
      <c r="AN111" s="72">
        <v>89258.4</v>
      </c>
      <c r="AO111" s="37"/>
      <c r="AP111" s="72">
        <v>160343.40000000002</v>
      </c>
      <c r="AQ111" s="72"/>
      <c r="AR111" s="72">
        <v>154890.70000000001</v>
      </c>
      <c r="AS111" s="72"/>
      <c r="AT111" s="72">
        <v>315234.10000000003</v>
      </c>
      <c r="AU111" s="37"/>
      <c r="AV111" s="133">
        <f t="shared" si="194"/>
        <v>223142.40000000002</v>
      </c>
      <c r="AW111" s="134">
        <f t="shared" si="195"/>
        <v>181350.1</v>
      </c>
      <c r="AX111" s="135">
        <f t="shared" si="196"/>
        <v>404492.5</v>
      </c>
      <c r="AY111" s="32"/>
      <c r="AZ111" s="71">
        <v>110546</v>
      </c>
      <c r="BA111" s="36"/>
      <c r="BB111" s="72">
        <v>35616</v>
      </c>
      <c r="BC111" s="36"/>
      <c r="BD111" s="72">
        <v>146162</v>
      </c>
      <c r="BE111" s="37"/>
      <c r="BF111" s="72">
        <v>612014</v>
      </c>
      <c r="BG111" s="72"/>
      <c r="BH111" s="72">
        <v>314362</v>
      </c>
      <c r="BI111" s="72"/>
      <c r="BJ111" s="72">
        <v>926376</v>
      </c>
      <c r="BK111" s="37"/>
      <c r="BL111" s="133">
        <f t="shared" si="197"/>
        <v>722560</v>
      </c>
      <c r="BM111" s="134">
        <f t="shared" si="198"/>
        <v>349978</v>
      </c>
      <c r="BN111" s="135">
        <f t="shared" si="199"/>
        <v>1072538</v>
      </c>
      <c r="BO111" s="32"/>
      <c r="BP111" s="71">
        <v>95413</v>
      </c>
      <c r="BQ111" s="36"/>
      <c r="BR111" s="72">
        <v>21908</v>
      </c>
      <c r="BS111" s="36"/>
      <c r="BT111" s="72">
        <v>117321</v>
      </c>
      <c r="BU111" s="37"/>
      <c r="BV111" s="72">
        <v>307935</v>
      </c>
      <c r="BW111" s="72"/>
      <c r="BX111" s="72">
        <v>210236</v>
      </c>
      <c r="BY111" s="72"/>
      <c r="BZ111" s="72">
        <v>518171</v>
      </c>
      <c r="CA111" s="37"/>
      <c r="CB111" s="133">
        <f t="shared" si="200"/>
        <v>403348</v>
      </c>
      <c r="CC111" s="134">
        <f t="shared" si="201"/>
        <v>232144</v>
      </c>
      <c r="CD111" s="135">
        <f t="shared" si="202"/>
        <v>635492</v>
      </c>
      <c r="CE111" s="32"/>
      <c r="CF111" s="71">
        <v>126951</v>
      </c>
      <c r="CG111" s="36"/>
      <c r="CH111" s="72">
        <v>26078</v>
      </c>
      <c r="CI111" s="36"/>
      <c r="CJ111" s="72">
        <v>153029</v>
      </c>
      <c r="CK111" s="37"/>
      <c r="CL111" s="72">
        <v>623423</v>
      </c>
      <c r="CM111" s="72"/>
      <c r="CN111" s="72">
        <v>324874</v>
      </c>
      <c r="CO111" s="72"/>
      <c r="CP111" s="72">
        <v>948297</v>
      </c>
      <c r="CQ111" s="37"/>
      <c r="CR111" s="133">
        <f t="shared" si="203"/>
        <v>750374</v>
      </c>
      <c r="CS111" s="134">
        <f t="shared" si="204"/>
        <v>350952</v>
      </c>
      <c r="CT111" s="135">
        <f t="shared" si="205"/>
        <v>1101326</v>
      </c>
      <c r="CU111" s="32"/>
      <c r="CV111" s="73">
        <f>+D111+T111+AJ111+AZ111+BP111+CF111</f>
        <v>696419</v>
      </c>
      <c r="CW111" s="72"/>
      <c r="CX111" s="72">
        <f>+F111+V111+AL111+BB111+BR111+CH111</f>
        <v>196557.4</v>
      </c>
      <c r="CY111" s="72"/>
      <c r="CZ111" s="72">
        <f t="shared" si="206"/>
        <v>892976.4</v>
      </c>
      <c r="DA111" s="74"/>
      <c r="DB111" s="73">
        <f t="shared" si="207"/>
        <v>3071239.4</v>
      </c>
      <c r="DC111" s="72"/>
      <c r="DD111" s="72">
        <f t="shared" si="208"/>
        <v>1758368.7</v>
      </c>
      <c r="DE111" s="72"/>
      <c r="DF111" s="72">
        <f t="shared" si="209"/>
        <v>4829608.0999999996</v>
      </c>
      <c r="DG111" s="74"/>
      <c r="DH111" s="155"/>
      <c r="DI111" s="161" t="s">
        <v>11</v>
      </c>
      <c r="DJ111" s="73">
        <f t="shared" si="210"/>
        <v>892976.4</v>
      </c>
      <c r="DK111" s="72">
        <f t="shared" si="211"/>
        <v>4829608.0999999996</v>
      </c>
      <c r="DL111" s="75">
        <f t="shared" si="212"/>
        <v>5722584.5</v>
      </c>
      <c r="DM111"/>
    </row>
    <row r="112" spans="1:119" s="19" customFormat="1" ht="15.75">
      <c r="A112" s="26">
        <v>92</v>
      </c>
      <c r="B112" s="26" t="s">
        <v>12</v>
      </c>
      <c r="C112" s="34"/>
      <c r="D112" s="76">
        <v>2219.9860612939842</v>
      </c>
      <c r="E112" s="77"/>
      <c r="F112" s="78">
        <v>1804.9400181153344</v>
      </c>
      <c r="G112" s="78"/>
      <c r="H112" s="78">
        <v>2131.5721840296142</v>
      </c>
      <c r="I112" s="79"/>
      <c r="J112" s="80">
        <v>387.49108437701324</v>
      </c>
      <c r="K112" s="78"/>
      <c r="L112" s="78">
        <v>642.27695722591091</v>
      </c>
      <c r="M112" s="78"/>
      <c r="N112" s="78">
        <v>506.72760915156431</v>
      </c>
      <c r="O112" s="81"/>
      <c r="P112" s="136">
        <f>+P10/P111</f>
        <v>823.83809169614517</v>
      </c>
      <c r="Q112" s="136">
        <f t="shared" ref="Q112:R112" si="213">+Q10/Q111</f>
        <v>744.2828353881971</v>
      </c>
      <c r="R112" s="199">
        <f t="shared" si="213"/>
        <v>790.14531060882746</v>
      </c>
      <c r="S112" s="32"/>
      <c r="T112" s="76">
        <v>2347.4038992575483</v>
      </c>
      <c r="U112" s="77"/>
      <c r="V112" s="78">
        <v>2216.1048291495399</v>
      </c>
      <c r="W112" s="78"/>
      <c r="X112" s="78">
        <v>2317.303643720275</v>
      </c>
      <c r="Y112" s="79"/>
      <c r="Z112" s="80">
        <v>286.63503648175242</v>
      </c>
      <c r="AA112" s="78"/>
      <c r="AB112" s="78">
        <v>514.01597655229614</v>
      </c>
      <c r="AC112" s="78"/>
      <c r="AD112" s="78">
        <v>355.82896802189009</v>
      </c>
      <c r="AE112" s="81"/>
      <c r="AF112" s="136">
        <f>+AF10/AF111</f>
        <v>612.3672643168137</v>
      </c>
      <c r="AG112" s="136">
        <f t="shared" ref="AG112:AH112" si="214">+AG10/AG111</f>
        <v>706.70380551544838</v>
      </c>
      <c r="AH112" s="199">
        <f t="shared" si="214"/>
        <v>640.0486530062592</v>
      </c>
      <c r="AI112" s="32"/>
      <c r="AJ112" s="76">
        <v>2055.3820608608421</v>
      </c>
      <c r="AK112" s="77"/>
      <c r="AL112" s="78">
        <v>1870.9072779428107</v>
      </c>
      <c r="AM112" s="78"/>
      <c r="AN112" s="78">
        <v>2000.6971004409677</v>
      </c>
      <c r="AO112" s="79"/>
      <c r="AP112" s="80">
        <v>283.72219149650078</v>
      </c>
      <c r="AQ112" s="78"/>
      <c r="AR112" s="78">
        <v>345.67299792692535</v>
      </c>
      <c r="AS112" s="78"/>
      <c r="AT112" s="78">
        <v>314.16180375156125</v>
      </c>
      <c r="AU112" s="81"/>
      <c r="AV112" s="136">
        <f>+AV10/AV111</f>
        <v>782.32070139964446</v>
      </c>
      <c r="AW112" s="137">
        <f t="shared" ref="AW112:AX112" si="215">+AW10/AW111</f>
        <v>568.2082152146595</v>
      </c>
      <c r="AX112" s="138">
        <f t="shared" si="215"/>
        <v>686.32554504718894</v>
      </c>
      <c r="AY112" s="32"/>
      <c r="AZ112" s="76">
        <v>2144.1211918156769</v>
      </c>
      <c r="BA112" s="77"/>
      <c r="BB112" s="78">
        <v>2508.8934301871273</v>
      </c>
      <c r="BC112" s="78"/>
      <c r="BD112" s="78">
        <v>2233.0070037355849</v>
      </c>
      <c r="BE112" s="79"/>
      <c r="BF112" s="80">
        <v>289.93901355593539</v>
      </c>
      <c r="BG112" s="78"/>
      <c r="BH112" s="78">
        <v>607.30664809225607</v>
      </c>
      <c r="BI112" s="78"/>
      <c r="BJ112" s="78">
        <v>397.63645425831419</v>
      </c>
      <c r="BK112" s="81"/>
      <c r="BL112" s="136">
        <f>+BL10/BL111</f>
        <v>573.61431121689282</v>
      </c>
      <c r="BM112" s="137">
        <f t="shared" ref="BM112:BN112" si="216">+BM10/BM111</f>
        <v>800.82428300385322</v>
      </c>
      <c r="BN112" s="138">
        <f t="shared" si="216"/>
        <v>647.75479995114449</v>
      </c>
      <c r="BO112" s="32"/>
      <c r="BP112" s="76">
        <v>2022.8447492480068</v>
      </c>
      <c r="BQ112" s="77"/>
      <c r="BR112" s="78">
        <v>1487.750583805001</v>
      </c>
      <c r="BS112" s="78"/>
      <c r="BT112" s="78">
        <v>1922.9236526282593</v>
      </c>
      <c r="BU112" s="79"/>
      <c r="BV112" s="80">
        <v>274.54321866627697</v>
      </c>
      <c r="BW112" s="78"/>
      <c r="BX112" s="78">
        <v>354.23415357027272</v>
      </c>
      <c r="BY112" s="78"/>
      <c r="BZ112" s="78">
        <v>306.87598794606379</v>
      </c>
      <c r="CA112" s="81"/>
      <c r="CB112" s="136">
        <f>+CB10/CB111</f>
        <v>688.10841283457466</v>
      </c>
      <c r="CC112" s="137">
        <f t="shared" ref="CC112:CD112" si="217">+CC10/CC111</f>
        <v>461.20688581225369</v>
      </c>
      <c r="CD112" s="138">
        <f t="shared" si="217"/>
        <v>605.22172332617856</v>
      </c>
      <c r="CE112" s="32"/>
      <c r="CF112" s="76">
        <v>1998.4227381875212</v>
      </c>
      <c r="CG112" s="77"/>
      <c r="CH112" s="78">
        <v>2064.4020286968357</v>
      </c>
      <c r="CI112" s="78"/>
      <c r="CJ112" s="78">
        <v>2009.666410549635</v>
      </c>
      <c r="CK112" s="79"/>
      <c r="CL112" s="80">
        <v>201.72740989862208</v>
      </c>
      <c r="CM112" s="78"/>
      <c r="CN112" s="78">
        <v>579.71777722677507</v>
      </c>
      <c r="CO112" s="78"/>
      <c r="CP112" s="78">
        <v>331.22190644913991</v>
      </c>
      <c r="CQ112" s="81"/>
      <c r="CR112" s="136">
        <f>+CR10/CR111</f>
        <v>505.69885430048572</v>
      </c>
      <c r="CS112" s="137">
        <f t="shared" ref="CS112:CT112" si="218">+CS10/CS111</f>
        <v>690.0394049987674</v>
      </c>
      <c r="CT112" s="138">
        <f t="shared" si="218"/>
        <v>564.44139279377782</v>
      </c>
      <c r="CU112" s="32"/>
      <c r="CV112" s="80">
        <f>+CV10/CV111</f>
        <v>2160.571936644606</v>
      </c>
      <c r="CW112" s="78"/>
      <c r="CX112" s="78">
        <f>+CX10/CX111</f>
        <v>2059.0257084388618</v>
      </c>
      <c r="CY112" s="77"/>
      <c r="CZ112" s="78">
        <f>+CZ10/CZ111</f>
        <v>2138.2201000272803</v>
      </c>
      <c r="DA112" s="81"/>
      <c r="DB112" s="80">
        <f>+DB10/DB111</f>
        <v>280.26487195809256</v>
      </c>
      <c r="DC112" s="77"/>
      <c r="DD112" s="78">
        <f>+DD10/DD111</f>
        <v>531.5095771531586</v>
      </c>
      <c r="DE112" s="78"/>
      <c r="DF112" s="78">
        <f>+DF10/DF111</f>
        <v>371.73830344743675</v>
      </c>
      <c r="DG112" s="81"/>
      <c r="DH112" s="156"/>
      <c r="DI112" s="161" t="s">
        <v>12</v>
      </c>
      <c r="DJ112" s="80">
        <f>+DJ10/DJ111</f>
        <v>2138.2201000272803</v>
      </c>
      <c r="DK112" s="78">
        <f t="shared" ref="DK112:DL112" si="219">+DK10/DK111</f>
        <v>371.73830344743675</v>
      </c>
      <c r="DL112" s="79">
        <f t="shared" si="219"/>
        <v>647.38762856887456</v>
      </c>
      <c r="DM112"/>
    </row>
    <row r="113" spans="1:117" s="19" customFormat="1" ht="15.75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75">
      <c r="A114" s="26"/>
      <c r="B114" s="50" t="s">
        <v>95</v>
      </c>
      <c r="C114" s="34"/>
      <c r="D114" s="71">
        <f>+D102</f>
        <v>27461292</v>
      </c>
      <c r="E114" s="36"/>
      <c r="F114" s="72">
        <f>+F102</f>
        <v>8061905</v>
      </c>
      <c r="G114" s="36"/>
      <c r="H114" s="72">
        <f>+H102</f>
        <v>35523197.000000119</v>
      </c>
      <c r="I114" s="37"/>
      <c r="J114" s="72">
        <f>+J102</f>
        <v>17158138</v>
      </c>
      <c r="K114" s="36"/>
      <c r="L114" s="72">
        <f>+L102</f>
        <v>-7269708</v>
      </c>
      <c r="M114" s="36"/>
      <c r="N114" s="72">
        <f>+N102</f>
        <v>9888430</v>
      </c>
      <c r="O114" s="37"/>
      <c r="P114" s="116">
        <f>+P16-P101</f>
        <v>44619430</v>
      </c>
      <c r="Q114" s="140">
        <f>+Q16-Q101</f>
        <v>792197</v>
      </c>
      <c r="R114" s="141">
        <f>+R16-R101</f>
        <v>45411627</v>
      </c>
      <c r="S114" s="32"/>
      <c r="T114" s="71">
        <f>+T102</f>
        <v>-18806604.321291864</v>
      </c>
      <c r="U114" s="36"/>
      <c r="V114" s="72">
        <f>+V102</f>
        <v>34024353.472833917</v>
      </c>
      <c r="W114" s="36"/>
      <c r="X114" s="72">
        <f>+X102</f>
        <v>15217749.151542053</v>
      </c>
      <c r="Y114" s="37"/>
      <c r="Z114" s="72">
        <f>+Z102</f>
        <v>-27554372.949790537</v>
      </c>
      <c r="AA114" s="36"/>
      <c r="AB114" s="72">
        <f>+AB102</f>
        <v>52377437.405053288</v>
      </c>
      <c r="AC114" s="36"/>
      <c r="AD114" s="72">
        <f>+AD102</f>
        <v>24823064.45526275</v>
      </c>
      <c r="AE114" s="37"/>
      <c r="AF114" s="116">
        <f>+AF16-AF101</f>
        <v>-46360977.271082401</v>
      </c>
      <c r="AG114" s="140">
        <f>+AG16-AG101</f>
        <v>86401790.877887249</v>
      </c>
      <c r="AH114" s="141">
        <f>+AH16-AH101</f>
        <v>40040813.606804848</v>
      </c>
      <c r="AI114" s="32"/>
      <c r="AJ114" s="71">
        <f>+AJ102</f>
        <v>13509157.653018937</v>
      </c>
      <c r="AK114" s="36"/>
      <c r="AL114" s="72">
        <f>+AL102</f>
        <v>6351070.9500185549</v>
      </c>
      <c r="AM114" s="36"/>
      <c r="AN114" s="72">
        <f>+AN102</f>
        <v>19860228.603037477</v>
      </c>
      <c r="AO114" s="37"/>
      <c r="AP114" s="72">
        <f>+AP102</f>
        <v>-2840789.894111909</v>
      </c>
      <c r="AQ114" s="36"/>
      <c r="AR114" s="72">
        <f>+AR102</f>
        <v>1383026.4670195356</v>
      </c>
      <c r="AS114" s="36"/>
      <c r="AT114" s="72">
        <f>+AT102</f>
        <v>-1457763.4270923883</v>
      </c>
      <c r="AU114" s="37"/>
      <c r="AV114" s="116">
        <f>+AV16-AV101</f>
        <v>10668367.75890705</v>
      </c>
      <c r="AW114" s="140">
        <f>+AW16-AW101</f>
        <v>7734097.4170380831</v>
      </c>
      <c r="AX114" s="118">
        <f>+AX16-AX101</f>
        <v>18402465.175945163</v>
      </c>
      <c r="AY114" s="32"/>
      <c r="AZ114" s="71">
        <v>-12490474.723443151</v>
      </c>
      <c r="BA114" s="36"/>
      <c r="BB114" s="72">
        <v>7225381.9410338029</v>
      </c>
      <c r="BC114" s="36"/>
      <c r="BD114" s="72">
        <v>-5265092.7824093699</v>
      </c>
      <c r="BE114" s="37"/>
      <c r="BF114" s="72">
        <f>+BF102</f>
        <v>-424274.47742506862</v>
      </c>
      <c r="BG114" s="36"/>
      <c r="BH114" s="72">
        <f>+BH102</f>
        <v>12886080.97943002</v>
      </c>
      <c r="BI114" s="36"/>
      <c r="BJ114" s="72">
        <f>+BJ102</f>
        <v>12461806.502004921</v>
      </c>
      <c r="BK114" s="37"/>
      <c r="BL114" s="116">
        <f>+BL16-BL101</f>
        <v>-12914749.200868189</v>
      </c>
      <c r="BM114" s="140">
        <f>+BM16-BM101</f>
        <v>20111462.92046383</v>
      </c>
      <c r="BN114" s="141">
        <f>+BN16-BN101</f>
        <v>7196713.7195955515</v>
      </c>
      <c r="BO114" s="32"/>
      <c r="BP114" s="35">
        <f>+BP102</f>
        <v>15886839.768799603</v>
      </c>
      <c r="BQ114" s="36"/>
      <c r="BR114" s="72">
        <f>+BR102</f>
        <v>-272799.47732339054</v>
      </c>
      <c r="BS114" s="36"/>
      <c r="BT114" s="72">
        <f>+BT102</f>
        <v>15614040.29147625</v>
      </c>
      <c r="BU114" s="37"/>
      <c r="BV114" s="72">
        <f>+BV102</f>
        <v>-13744325.777976841</v>
      </c>
      <c r="BW114" s="36"/>
      <c r="BX114" s="72">
        <f>+BX102</f>
        <v>-2463948.2535000294</v>
      </c>
      <c r="BY114" s="36"/>
      <c r="BZ114" s="72">
        <f>+BZ102</f>
        <v>-16208274.031476885</v>
      </c>
      <c r="CA114" s="37"/>
      <c r="CB114" s="116">
        <f>+CB16-CB101</f>
        <v>2142513.9908227921</v>
      </c>
      <c r="CC114" s="140">
        <f>+CC16-CC101</f>
        <v>-2736747.7308233976</v>
      </c>
      <c r="CD114" s="141">
        <f>+CD16-CD101</f>
        <v>-594233.74000060558</v>
      </c>
      <c r="CE114" s="32"/>
      <c r="CF114" s="35">
        <f>+CF102</f>
        <v>694434.82674401999</v>
      </c>
      <c r="CG114" s="36"/>
      <c r="CH114" s="72">
        <f>+CH102</f>
        <v>-2761132.8523818702</v>
      </c>
      <c r="CI114" s="36"/>
      <c r="CJ114" s="72">
        <f>+CJ102</f>
        <v>-2066698.0256378651</v>
      </c>
      <c r="CK114" s="37"/>
      <c r="CL114" s="72">
        <f>+CL102</f>
        <v>-40565409.063287616</v>
      </c>
      <c r="CM114" s="36"/>
      <c r="CN114" s="72">
        <f>+CN102</f>
        <v>27999292.049596667</v>
      </c>
      <c r="CO114" s="36"/>
      <c r="CP114" s="72">
        <f>+CP102</f>
        <v>-12566117.013690948</v>
      </c>
      <c r="CQ114" s="37"/>
      <c r="CR114" s="116">
        <f>+CR16-CR101</f>
        <v>-39870974.236543596</v>
      </c>
      <c r="CS114" s="140">
        <f>+CS16-CS101</f>
        <v>25238159.197214812</v>
      </c>
      <c r="CT114" s="141">
        <f>+CT16-CT101</f>
        <v>-14632815.039328814</v>
      </c>
      <c r="CU114" s="32"/>
      <c r="CV114" s="73">
        <f>+CV102</f>
        <v>26254645.20382762</v>
      </c>
      <c r="CW114" s="72"/>
      <c r="CX114" s="72">
        <f>+CX102</f>
        <v>52628779.034181178</v>
      </c>
      <c r="CY114" s="72"/>
      <c r="CZ114" s="72">
        <f>+CZ102</f>
        <v>78883424.238008976</v>
      </c>
      <c r="DA114" s="74"/>
      <c r="DB114" s="73">
        <f>+DB102</f>
        <v>-67971033.810151219</v>
      </c>
      <c r="DC114" s="72"/>
      <c r="DD114" s="72">
        <f>+DD102</f>
        <v>84912180.292158246</v>
      </c>
      <c r="DE114" s="72"/>
      <c r="DF114" s="72">
        <f>+DF102</f>
        <v>16941146.482007265</v>
      </c>
      <c r="DG114" s="74"/>
      <c r="DH114" s="155"/>
      <c r="DI114" s="162" t="s">
        <v>95</v>
      </c>
      <c r="DJ114" s="73">
        <f>+DJ102</f>
        <v>78883424.238008022</v>
      </c>
      <c r="DK114" s="72">
        <f>+DK102</f>
        <v>16941146.482007265</v>
      </c>
      <c r="DL114" s="74">
        <f>+DL102</f>
        <v>95824570.720015526</v>
      </c>
      <c r="DM114"/>
    </row>
    <row r="115" spans="1:117" s="19" customFormat="1" ht="4.5" customHeight="1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75">
      <c r="A116" s="26"/>
      <c r="B116" s="50" t="s">
        <v>97</v>
      </c>
      <c r="C116" s="34"/>
      <c r="D116" s="82">
        <f>+D114/D16</f>
        <v>9.9393887239226653E-2</v>
      </c>
      <c r="E116" s="83"/>
      <c r="F116" s="84">
        <f>+F114/F16</f>
        <v>0.10400992799491808</v>
      </c>
      <c r="G116" s="83"/>
      <c r="H116" s="84">
        <f>+H114/H16</f>
        <v>0.10040517927421604</v>
      </c>
      <c r="I116" s="85"/>
      <c r="J116" s="84">
        <f>+J114/J16</f>
        <v>0.10342533665767348</v>
      </c>
      <c r="K116" s="83"/>
      <c r="L116" s="84">
        <f>+L114/L16</f>
        <v>-3.7591279701425756E-2</v>
      </c>
      <c r="M116" s="83"/>
      <c r="N116" s="84">
        <f>+N114/N16</f>
        <v>2.7522375521267559E-2</v>
      </c>
      <c r="O116" s="85"/>
      <c r="P116" s="142">
        <f>+P102/P16</f>
        <v>0.10090640026626604</v>
      </c>
      <c r="Q116" s="143">
        <f>+Q102/Q16</f>
        <v>2.9243253170746432E-3</v>
      </c>
      <c r="R116" s="144">
        <f>+R102/R16</f>
        <v>6.3683294736529797E-2</v>
      </c>
      <c r="S116" s="32"/>
      <c r="T116" s="82">
        <f>+T114/T16</f>
        <v>-4.4607252368254191E-2</v>
      </c>
      <c r="U116" s="83"/>
      <c r="V116" s="84">
        <f>+V114/V16</f>
        <v>0.23363670712490167</v>
      </c>
      <c r="W116" s="83"/>
      <c r="X116" s="84">
        <f>+X114/X16</f>
        <v>2.6828015523058045E-2</v>
      </c>
      <c r="Y116" s="85"/>
      <c r="Z116" s="84">
        <f>+Z114/Z16</f>
        <v>-0.10049017428913265</v>
      </c>
      <c r="AA116" s="83"/>
      <c r="AB116" s="84">
        <f>+AB114/AB16</f>
        <v>0.22586103763272533</v>
      </c>
      <c r="AC116" s="83"/>
      <c r="AD116" s="84">
        <f>+AD114/AD16</f>
        <v>4.9047665322234119E-2</v>
      </c>
      <c r="AE116" s="85"/>
      <c r="AF116" s="142">
        <f>+AF102/AF16</f>
        <v>-6.6629376458355261E-2</v>
      </c>
      <c r="AG116" s="143">
        <f>+AG102/AG16</f>
        <v>0.22886043896186992</v>
      </c>
      <c r="AH116" s="144">
        <f>+AH102/AH16</f>
        <v>3.730507096252253E-2</v>
      </c>
      <c r="AI116" s="32"/>
      <c r="AJ116" s="82">
        <f>+AJ114/AJ16</f>
        <v>0.1017963361797341</v>
      </c>
      <c r="AK116" s="83"/>
      <c r="AL116" s="84">
        <f>+AL114/AL16</f>
        <v>0.1111735215320119</v>
      </c>
      <c r="AM116" s="83"/>
      <c r="AN116" s="84">
        <f>+AN114/AN16</f>
        <v>0.10461823373115944</v>
      </c>
      <c r="AO116" s="85"/>
      <c r="AP116" s="84">
        <f>+AP114/AP16</f>
        <v>-5.8194382796223063E-2</v>
      </c>
      <c r="AQ116" s="83"/>
      <c r="AR116" s="84">
        <f>+AR114/AR16</f>
        <v>2.0572506794820356E-2</v>
      </c>
      <c r="AS116" s="83"/>
      <c r="AT116" s="84">
        <f>+AT114/AT16</f>
        <v>-1.256232741417416E-2</v>
      </c>
      <c r="AU116" s="85"/>
      <c r="AV116" s="142">
        <f>+AV102/AV16</f>
        <v>5.8771362186599042E-2</v>
      </c>
      <c r="AW116" s="143">
        <f>+AW102/AW16</f>
        <v>6.2193958886050185E-2</v>
      </c>
      <c r="AX116" s="144">
        <f>+AX102/AX16</f>
        <v>6.0162817701930812E-2</v>
      </c>
      <c r="AY116" s="32"/>
      <c r="AZ116" s="82">
        <v>-5.0712019967694873E-2</v>
      </c>
      <c r="BA116" s="83"/>
      <c r="BB116" s="84">
        <v>0.10290463858336012</v>
      </c>
      <c r="BC116" s="83"/>
      <c r="BD116" s="84">
        <v>-1.6634502229450749E-2</v>
      </c>
      <c r="BE116" s="85"/>
      <c r="BF116" s="84">
        <f>+BF114/BF16</f>
        <v>-2.2414359168909026E-3</v>
      </c>
      <c r="BG116" s="83"/>
      <c r="BH116" s="84">
        <f>+BH114/BH16</f>
        <v>7.0959412163055402E-2</v>
      </c>
      <c r="BI116" s="83"/>
      <c r="BJ116" s="84">
        <f>+BJ114/BJ16</f>
        <v>3.3600206402999079E-2</v>
      </c>
      <c r="BK116" s="85"/>
      <c r="BL116" s="142">
        <f>+BL102/BL16</f>
        <v>-2.9648935716068549E-2</v>
      </c>
      <c r="BM116" s="143">
        <f>+BM102/BM16</f>
        <v>7.9866894354683776E-2</v>
      </c>
      <c r="BN116" s="144">
        <f>+BN102/BN16</f>
        <v>1.0469451460894107E-2</v>
      </c>
      <c r="BO116" s="32"/>
      <c r="BP116" s="218">
        <f>+BP114/BP16</f>
        <v>8.4297722963610058E-2</v>
      </c>
      <c r="BQ116" s="83"/>
      <c r="BR116" s="84">
        <f>+BR114/BR16</f>
        <v>-6.8945508489814487E-3</v>
      </c>
      <c r="BS116" s="83"/>
      <c r="BT116" s="84">
        <f>+BT114/BT16</f>
        <v>6.8474078976299035E-2</v>
      </c>
      <c r="BU116" s="85"/>
      <c r="BV116" s="84">
        <f>+BV114/BV16</f>
        <v>-0.16691600728558476</v>
      </c>
      <c r="BW116" s="83"/>
      <c r="BX116" s="84">
        <f>+BX114/BX16</f>
        <v>-2.366444780939651E-2</v>
      </c>
      <c r="BY116" s="83"/>
      <c r="BZ116" s="84">
        <f>+BZ114/BZ16</f>
        <v>-8.6924872494063957E-2</v>
      </c>
      <c r="CA116" s="85"/>
      <c r="CB116" s="142">
        <f>+CB102/CB16</f>
        <v>7.9116823248482123E-3</v>
      </c>
      <c r="CC116" s="143">
        <f>+CC102/CC16</f>
        <v>-1.9046505621713346E-2</v>
      </c>
      <c r="CD116" s="144">
        <f>+CD102/CD16</f>
        <v>-1.4336451782881315E-3</v>
      </c>
      <c r="CE116" s="32"/>
      <c r="CF116" s="84">
        <f>+CF114/CF16</f>
        <v>2.6757630709386571E-3</v>
      </c>
      <c r="CG116" s="83"/>
      <c r="CH116" s="84">
        <f>+CH114/CH16</f>
        <v>-4.7017989208133944E-2</v>
      </c>
      <c r="CI116" s="83"/>
      <c r="CJ116" s="84">
        <f>+CJ114/CJ16</f>
        <v>-6.4938879175614117E-3</v>
      </c>
      <c r="CK116" s="85"/>
      <c r="CL116" s="84">
        <f>+CL114/CL16</f>
        <v>-0.29783869869409274</v>
      </c>
      <c r="CM116" s="83"/>
      <c r="CN116" s="84">
        <f>+CN114/CN16</f>
        <v>0.17217680908892016</v>
      </c>
      <c r="CO116" s="83"/>
      <c r="CP116" s="84">
        <f>+CP114/CP16</f>
        <v>-4.2052650081847401E-2</v>
      </c>
      <c r="CQ116" s="85"/>
      <c r="CR116" s="142">
        <f>+CR102/CR16</f>
        <v>-0.10075373049206293</v>
      </c>
      <c r="CS116" s="143">
        <f>+CS102/CS16</f>
        <v>0.11402210289413904</v>
      </c>
      <c r="CT116" s="144">
        <f>+CT102/CT16</f>
        <v>-2.3713322811403831E-2</v>
      </c>
      <c r="CU116" s="32"/>
      <c r="CV116" s="86">
        <f>+CV114/CV16</f>
        <v>1.7217399034907436E-2</v>
      </c>
      <c r="CW116" s="84"/>
      <c r="CX116" s="84">
        <f>+CX114/CX16</f>
        <v>0.11727219703858512</v>
      </c>
      <c r="CY116" s="84"/>
      <c r="CZ116" s="168">
        <f>+CZ114/CZ16</f>
        <v>3.9967992901331711E-2</v>
      </c>
      <c r="DA116" s="85"/>
      <c r="DB116" s="87">
        <f>+DB114/DB16</f>
        <v>-7.5797680435588585E-2</v>
      </c>
      <c r="DC116" s="83"/>
      <c r="DD116" s="83">
        <f>+DD114/DD16</f>
        <v>9.0250130830022382E-2</v>
      </c>
      <c r="DE116" s="83"/>
      <c r="DF116" s="172">
        <f>+DF114/DF16</f>
        <v>9.2191861547869045E-3</v>
      </c>
      <c r="DG116" s="85"/>
      <c r="DH116" s="157"/>
      <c r="DI116" s="162" t="s">
        <v>97</v>
      </c>
      <c r="DJ116" s="179">
        <f>+DJ102/DJ16</f>
        <v>3.9967992901331233E-2</v>
      </c>
      <c r="DK116" s="172">
        <f>+DK102/DK16</f>
        <v>9.2191861547869045E-3</v>
      </c>
      <c r="DL116" s="180">
        <f>+DL102/DL16</f>
        <v>2.5142480341261982E-2</v>
      </c>
      <c r="DM116"/>
    </row>
    <row r="117" spans="1:117" s="19" customFormat="1" ht="5.25" customHeight="1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3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75">
      <c r="A118" s="26"/>
      <c r="B118" s="50" t="s">
        <v>93</v>
      </c>
      <c r="C118" s="34"/>
      <c r="D118" s="82">
        <f>+D63/D16</f>
        <v>0.81656834723494975</v>
      </c>
      <c r="E118" s="83"/>
      <c r="F118" s="84">
        <f>+F63/F16</f>
        <v>0.82418238163557811</v>
      </c>
      <c r="G118" s="83"/>
      <c r="H118" s="84">
        <f>+H63/H16</f>
        <v>0.81823644609954338</v>
      </c>
      <c r="I118" s="85"/>
      <c r="J118" s="84">
        <f>+J63/J16</f>
        <v>0.81916692483612352</v>
      </c>
      <c r="K118" s="83"/>
      <c r="L118" s="84">
        <f>+L63/L16</f>
        <v>0.95286175472934487</v>
      </c>
      <c r="M118" s="83"/>
      <c r="N118" s="84">
        <f>+N63/N16</f>
        <v>0.89112889456373412</v>
      </c>
      <c r="O118" s="85"/>
      <c r="P118" s="142">
        <f>+P63/P16</f>
        <v>0.81754327760504542</v>
      </c>
      <c r="Q118" s="143">
        <f>+Q63/Q16</f>
        <v>0.91604340593760702</v>
      </c>
      <c r="R118" s="144">
        <f>+R63/R16</f>
        <v>0.85496319010962096</v>
      </c>
      <c r="S118" s="32"/>
      <c r="T118" s="82">
        <f>+T63/T16</f>
        <v>0.98914384592765947</v>
      </c>
      <c r="U118" s="83"/>
      <c r="V118" s="84">
        <f>+V63/V16</f>
        <v>0.72129409745888773</v>
      </c>
      <c r="W118" s="83"/>
      <c r="X118" s="84">
        <f>+X63/X16</f>
        <v>0.92037714719557817</v>
      </c>
      <c r="Y118" s="85"/>
      <c r="Z118" s="84">
        <f>+Z63/Z16</f>
        <v>0.99928764612765764</v>
      </c>
      <c r="AA118" s="83"/>
      <c r="AB118" s="84">
        <f>+AB63/AB16</f>
        <v>0.72005678486387903</v>
      </c>
      <c r="AC118" s="83"/>
      <c r="AD118" s="84">
        <f>+AD63/AD16</f>
        <v>0.87134088747978478</v>
      </c>
      <c r="AE118" s="85"/>
      <c r="AF118" s="142">
        <f>+AF63/AF16</f>
        <v>0.99314127517922624</v>
      </c>
      <c r="AG118" s="143">
        <f>+AG63/AG16</f>
        <v>0.72053406814421517</v>
      </c>
      <c r="AH118" s="144">
        <f>+AH63/AH16</f>
        <v>0.8972554681308883</v>
      </c>
      <c r="AI118" s="32"/>
      <c r="AJ118" s="82">
        <f>+AJ63/AJ16</f>
        <v>0.79827816624277759</v>
      </c>
      <c r="AK118" s="83"/>
      <c r="AL118" s="84">
        <f>+AL63/AL16</f>
        <v>0.78986005010719951</v>
      </c>
      <c r="AM118" s="83"/>
      <c r="AN118" s="84">
        <f>+AN63/AN16</f>
        <v>0.79574488355525641</v>
      </c>
      <c r="AO118" s="85"/>
      <c r="AP118" s="84">
        <f>+AP63/AP16</f>
        <v>0.98731780926622192</v>
      </c>
      <c r="AQ118" s="83"/>
      <c r="AR118" s="84">
        <f>+AR63/AR16</f>
        <v>0.88119079230624864</v>
      </c>
      <c r="AS118" s="83"/>
      <c r="AT118" s="84">
        <f>+AT63/AT16</f>
        <v>0.92583519975107076</v>
      </c>
      <c r="AU118" s="85"/>
      <c r="AV118" s="142">
        <f>+AV63/AV16</f>
        <v>0.84911502588572652</v>
      </c>
      <c r="AW118" s="143">
        <f>+AW63/AW16</f>
        <v>0.83923410868718817</v>
      </c>
      <c r="AX118" s="144">
        <f>+AX63/AX16</f>
        <v>0.84509794238458014</v>
      </c>
      <c r="AY118" s="32"/>
      <c r="AZ118" s="82">
        <v>0.95160575676368409</v>
      </c>
      <c r="BA118" s="83"/>
      <c r="BB118" s="84">
        <v>0.80022098446861745</v>
      </c>
      <c r="BC118" s="83"/>
      <c r="BD118" s="84">
        <v>0.91802334902324623</v>
      </c>
      <c r="BE118" s="85"/>
      <c r="BF118" s="84">
        <f>+BF63/BF16</f>
        <v>0.87897553522451732</v>
      </c>
      <c r="BG118" s="83"/>
      <c r="BH118" s="84">
        <f>+BH63/BH16</f>
        <v>0.81611074659152893</v>
      </c>
      <c r="BI118" s="83"/>
      <c r="BJ118" s="84">
        <f>+BJ63/BJ16</f>
        <v>0.8481947816157851</v>
      </c>
      <c r="BK118" s="85"/>
      <c r="BL118" s="142">
        <f>+BL63/BL16</f>
        <v>0.92004400636492079</v>
      </c>
      <c r="BM118" s="143">
        <f>+BM63/BM16</f>
        <v>0.81168010736935448</v>
      </c>
      <c r="BN118" s="144">
        <f>+BN63/BN16</f>
        <v>0.88034760034671511</v>
      </c>
      <c r="BO118" s="32"/>
      <c r="BP118" s="218">
        <f>+BP63/BP16</f>
        <v>0.88082378504141257</v>
      </c>
      <c r="BQ118" s="83"/>
      <c r="BR118" s="84">
        <f>+BR63/BR16</f>
        <v>0.97129300834809618</v>
      </c>
      <c r="BS118" s="83"/>
      <c r="BT118" s="84">
        <f>+BT63/BT16</f>
        <v>0.89652196561705511</v>
      </c>
      <c r="BU118" s="85"/>
      <c r="BV118" s="84">
        <f>+BV63/BV16</f>
        <v>1.0430786879020715</v>
      </c>
      <c r="BW118" s="83"/>
      <c r="BX118" s="84">
        <f>+BX63/BX16</f>
        <v>0.90795222324594671</v>
      </c>
      <c r="BY118" s="83"/>
      <c r="BZ118" s="84">
        <f>+BZ63/BZ16</f>
        <v>0.96762457565552074</v>
      </c>
      <c r="CA118" s="85"/>
      <c r="CB118" s="142">
        <f>+CB63/CB16</f>
        <v>0.9301602985809323</v>
      </c>
      <c r="CC118" s="143">
        <f>+CC63/CC16</f>
        <v>0.92539443439456837</v>
      </c>
      <c r="CD118" s="144">
        <f>+CD63/CD16</f>
        <v>0.9285081637362117</v>
      </c>
      <c r="CE118" s="32"/>
      <c r="CF118" s="84">
        <f>+CF63/CF16</f>
        <v>0.91322849830762709</v>
      </c>
      <c r="CG118" s="83"/>
      <c r="CH118" s="84">
        <f>+CH63/CH16</f>
        <v>0.96477813598849205</v>
      </c>
      <c r="CI118" s="83"/>
      <c r="CJ118" s="84">
        <f>+CJ63/CJ16</f>
        <v>0.92274060323910012</v>
      </c>
      <c r="CK118" s="85"/>
      <c r="CL118" s="84">
        <f>+CL63/CL16</f>
        <v>1.2040828746505203</v>
      </c>
      <c r="CM118" s="83"/>
      <c r="CN118" s="84">
        <f>+CN63/CN16</f>
        <v>0.74258371968729009</v>
      </c>
      <c r="CO118" s="83"/>
      <c r="CP118" s="84">
        <f>+CP63/CP16</f>
        <v>0.95293149064037508</v>
      </c>
      <c r="CQ118" s="85"/>
      <c r="CR118" s="142">
        <f>+CR63/CR16</f>
        <v>1.0133332342628956</v>
      </c>
      <c r="CS118" s="143">
        <f>+CS63/CS16</f>
        <v>0.80153425637204201</v>
      </c>
      <c r="CT118" s="144">
        <f>+CT63/CT16</f>
        <v>0.93736062903166595</v>
      </c>
      <c r="CU118" s="32"/>
      <c r="CV118" s="86">
        <f>+CV63/CV16</f>
        <v>0.90889429136982736</v>
      </c>
      <c r="CW118" s="84"/>
      <c r="CX118" s="84">
        <f>+CX63/CX16</f>
        <v>0.81404486565190037</v>
      </c>
      <c r="CY118" s="84"/>
      <c r="CZ118" s="84">
        <f>+CZ63/CZ16</f>
        <v>0.88732730201972332</v>
      </c>
      <c r="DA118" s="85"/>
      <c r="DB118" s="87">
        <f>+DB63/DB16</f>
        <v>0.9750434651871398</v>
      </c>
      <c r="DC118" s="83"/>
      <c r="DD118" s="83">
        <f>+DD63/DD16</f>
        <v>0.82264923948309243</v>
      </c>
      <c r="DE118" s="83"/>
      <c r="DF118" s="83">
        <f>+DF63/DF16</f>
        <v>0.89701726624435485</v>
      </c>
      <c r="DG118" s="85"/>
      <c r="DH118" s="157"/>
      <c r="DI118" s="162" t="s">
        <v>93</v>
      </c>
      <c r="DJ118" s="179">
        <f>+DJ63/DJ16</f>
        <v>0.88732730201972376</v>
      </c>
      <c r="DK118" s="172">
        <f>+DK63/DK16</f>
        <v>0.89701726624435485</v>
      </c>
      <c r="DL118" s="180">
        <f>+DL63/DL16</f>
        <v>0.8919993105143309</v>
      </c>
      <c r="DM118"/>
    </row>
    <row r="119" spans="1:117" s="19" customFormat="1" ht="4.5" customHeight="1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3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75">
      <c r="A120" s="26"/>
      <c r="B120" s="50" t="s">
        <v>94</v>
      </c>
      <c r="C120" s="34"/>
      <c r="D120" s="82">
        <f>+D95/D16</f>
        <v>5.916196342170689E-2</v>
      </c>
      <c r="E120" s="83"/>
      <c r="F120" s="84">
        <f>+F95/F16</f>
        <v>7.0891557953577072E-2</v>
      </c>
      <c r="G120" s="83"/>
      <c r="H120" s="84">
        <f>+H95/H16</f>
        <v>6.1731707960705158E-2</v>
      </c>
      <c r="I120" s="85"/>
      <c r="J120" s="84">
        <f>+J95/J16</f>
        <v>7.2184439944383005E-2</v>
      </c>
      <c r="K120" s="83"/>
      <c r="L120" s="84">
        <f>+L95/L16</f>
        <v>7.9679724501204877E-2</v>
      </c>
      <c r="M120" s="83"/>
      <c r="N120" s="84">
        <f>+N95/N16</f>
        <v>7.6218817644766998E-2</v>
      </c>
      <c r="O120" s="85"/>
      <c r="P120" s="142">
        <f>+P95/P16</f>
        <v>6.4047716246667455E-2</v>
      </c>
      <c r="Q120" s="143">
        <f>+Q95/Q16</f>
        <v>7.7165212863394325E-2</v>
      </c>
      <c r="R120" s="144">
        <f>+R95/R16</f>
        <v>6.9031015090905826E-2</v>
      </c>
      <c r="S120" s="32"/>
      <c r="T120" s="82">
        <f>+T95/T16</f>
        <v>3.1809857202891249E-2</v>
      </c>
      <c r="U120" s="83"/>
      <c r="V120" s="84">
        <f>+V95/V16</f>
        <v>2.5838828645271372E-2</v>
      </c>
      <c r="W120" s="83"/>
      <c r="X120" s="84">
        <f>+X95/X16</f>
        <v>3.0276878642000897E-2</v>
      </c>
      <c r="Y120" s="85"/>
      <c r="Z120" s="84">
        <f>+Z95/Z16</f>
        <v>8.1499691992674053E-2</v>
      </c>
      <c r="AA120" s="83"/>
      <c r="AB120" s="84">
        <f>+AB95/AB16</f>
        <v>4.7766507210319303E-2</v>
      </c>
      <c r="AC120" s="83"/>
      <c r="AD120" s="84">
        <f>+AD95/AD16</f>
        <v>6.6042762797104845E-2</v>
      </c>
      <c r="AE120" s="85"/>
      <c r="AF120" s="142">
        <f>+AF95/AF16</f>
        <v>5.1391433651355109E-2</v>
      </c>
      <c r="AG120" s="143">
        <f>+AG95/AG16</f>
        <v>3.9308083366657198E-2</v>
      </c>
      <c r="AH120" s="144">
        <f>+AH95/AH16</f>
        <v>4.7141282650221744E-2</v>
      </c>
      <c r="AI120" s="32"/>
      <c r="AJ120" s="82">
        <f>+AJ95/AJ16</f>
        <v>7.7734852452913922E-2</v>
      </c>
      <c r="AK120" s="83"/>
      <c r="AL120" s="84">
        <f>+AL95/AL16</f>
        <v>7.6613726190056838E-2</v>
      </c>
      <c r="AM120" s="83"/>
      <c r="AN120" s="84">
        <f>+AN95/AN16</f>
        <v>7.7397469396363092E-2</v>
      </c>
      <c r="AO120" s="85"/>
      <c r="AP120" s="84">
        <f>+AP95/AP16</f>
        <v>5.6237337410137041E-2</v>
      </c>
      <c r="AQ120" s="83"/>
      <c r="AR120" s="84">
        <f>+AR95/AR16</f>
        <v>8.0596988912800566E-2</v>
      </c>
      <c r="AS120" s="83"/>
      <c r="AT120" s="84">
        <f>+AT95/AT16</f>
        <v>7.0349624593600418E-2</v>
      </c>
      <c r="AU120" s="85"/>
      <c r="AV120" s="142">
        <f>+AV95/AV16</f>
        <v>7.1953704449125647E-2</v>
      </c>
      <c r="AW120" s="143">
        <f>+AW95/AW16</f>
        <v>7.8767106774478304E-2</v>
      </c>
      <c r="AX120" s="144">
        <f>+AX95/AX16</f>
        <v>7.4723690829731529E-2</v>
      </c>
      <c r="AY120" s="32"/>
      <c r="AZ120" s="82">
        <v>6.6241861831340343E-2</v>
      </c>
      <c r="BA120" s="83"/>
      <c r="BB120" s="84">
        <v>6.3633408366166849E-2</v>
      </c>
      <c r="BC120" s="83"/>
      <c r="BD120" s="84">
        <v>6.5663216129322993E-2</v>
      </c>
      <c r="BE120" s="85"/>
      <c r="BF120" s="84">
        <f>+BF95/BF16</f>
        <v>8.0162818543846423E-2</v>
      </c>
      <c r="BG120" s="83"/>
      <c r="BH120" s="84">
        <f>+BH95/BH16</f>
        <v>8.1865540593905023E-2</v>
      </c>
      <c r="BI120" s="83"/>
      <c r="BJ120" s="84">
        <f>+BJ95/BJ16</f>
        <v>8.0996529577108484E-2</v>
      </c>
      <c r="BK120" s="85"/>
      <c r="BL120" s="142">
        <f>+BL95/BL16</f>
        <v>7.2291268700286349E-2</v>
      </c>
      <c r="BM120" s="143">
        <f>+BM95/BM16</f>
        <v>7.6781764038458017E-2</v>
      </c>
      <c r="BN120" s="144">
        <f>+BN95/BN16</f>
        <v>7.3936249434822451E-2</v>
      </c>
      <c r="BO120" s="32"/>
      <c r="BP120" s="218">
        <f>+BP95/BP16</f>
        <v>3.1938412032744709E-2</v>
      </c>
      <c r="BQ120" s="83"/>
      <c r="BR120" s="84">
        <f>+BR95/BR16</f>
        <v>3.106913873244168E-2</v>
      </c>
      <c r="BS120" s="83"/>
      <c r="BT120" s="84">
        <f>+BT95/BT16</f>
        <v>3.1787576104912292E-2</v>
      </c>
      <c r="BU120" s="85"/>
      <c r="BV120" s="84">
        <f>+BV95/BV16</f>
        <v>0.11969016468631345</v>
      </c>
      <c r="BW120" s="83"/>
      <c r="BX120" s="84">
        <f>+BX95/BX16</f>
        <v>0.11176748062791864</v>
      </c>
      <c r="BY120" s="83"/>
      <c r="BZ120" s="84">
        <f>+BZ95/BZ16</f>
        <v>0.11526616755327677</v>
      </c>
      <c r="CA120" s="85"/>
      <c r="CB120" s="142">
        <f>+CB95/CB16</f>
        <v>5.8620906407828986E-2</v>
      </c>
      <c r="CC120" s="143">
        <f>+CC95/CC16</f>
        <v>8.9545502854599071E-2</v>
      </c>
      <c r="CD120" s="144">
        <f>+CD95/CD16</f>
        <v>6.9341229386148978E-2</v>
      </c>
      <c r="CE120" s="32"/>
      <c r="CF120" s="84">
        <f>+CF95/CF16</f>
        <v>4.8264148318059495E-2</v>
      </c>
      <c r="CG120" s="83"/>
      <c r="CH120" s="84">
        <f>+CH95/CH16</f>
        <v>4.7087754779895769E-2</v>
      </c>
      <c r="CI120" s="83"/>
      <c r="CJ120" s="84">
        <f>+CJ95/CJ16</f>
        <v>4.8047076399048226E-2</v>
      </c>
      <c r="CK120" s="85"/>
      <c r="CL120" s="84">
        <f>+CL95/CL16</f>
        <v>6.8053870734509553E-2</v>
      </c>
      <c r="CM120" s="83"/>
      <c r="CN120" s="84">
        <f>+CN95/CN16</f>
        <v>6.126972672217456E-2</v>
      </c>
      <c r="CO120" s="83"/>
      <c r="CP120" s="84">
        <f>+CP95/CP16</f>
        <v>6.4361887467155959E-2</v>
      </c>
      <c r="CQ120" s="85"/>
      <c r="CR120" s="142">
        <f>+CR95/CR16</f>
        <v>5.5075271334449338E-2</v>
      </c>
      <c r="CS120" s="143">
        <f>+CS95/CS16</f>
        <v>5.7507099059595862E-2</v>
      </c>
      <c r="CT120" s="144">
        <f>+CT95/CT16</f>
        <v>5.5947571520185473E-2</v>
      </c>
      <c r="CU120" s="32"/>
      <c r="CV120" s="86">
        <f>+CV95/CV16</f>
        <v>4.9140213770116521E-2</v>
      </c>
      <c r="CW120" s="84"/>
      <c r="CX120" s="84">
        <f>+CX95/CX16</f>
        <v>4.9238638078941459E-2</v>
      </c>
      <c r="CY120" s="84"/>
      <c r="CZ120" s="84">
        <f>+CZ95/CZ16</f>
        <v>4.9162593621171514E-2</v>
      </c>
      <c r="DA120" s="85"/>
      <c r="DB120" s="87">
        <f>+DB95/DB16</f>
        <v>7.9583603630559038E-2</v>
      </c>
      <c r="DC120" s="83"/>
      <c r="DD120" s="83">
        <f>+DD95/DD16</f>
        <v>7.2670191858730443E-2</v>
      </c>
      <c r="DE120" s="83"/>
      <c r="DF120" s="83">
        <f>+DF95/DF16</f>
        <v>7.6043920681352906E-2</v>
      </c>
      <c r="DG120" s="85"/>
      <c r="DH120" s="157"/>
      <c r="DI120" s="162" t="s">
        <v>94</v>
      </c>
      <c r="DJ120" s="179">
        <f>+DJ95/DJ16</f>
        <v>4.9162593621171514E-2</v>
      </c>
      <c r="DK120" s="172">
        <f>+DK95/DK16</f>
        <v>7.6043920681352906E-2</v>
      </c>
      <c r="DL120" s="180">
        <f>+DL95/DL16</f>
        <v>6.2123403946171815E-2</v>
      </c>
      <c r="DM120"/>
    </row>
    <row r="121" spans="1:117" s="19" customFormat="1" ht="5.25" customHeight="1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6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75">
      <c r="A122" s="26"/>
      <c r="B122" s="50" t="s">
        <v>99</v>
      </c>
      <c r="C122" s="34"/>
      <c r="D122" s="82">
        <f>+D73/D16</f>
        <v>2.4875802104116659E-2</v>
      </c>
      <c r="E122" s="36"/>
      <c r="F122" s="84">
        <f>+F73/F16</f>
        <v>9.1613241592672097E-4</v>
      </c>
      <c r="G122" s="36"/>
      <c r="H122" s="84">
        <f>+H73/H16</f>
        <v>1.9626666665535444E-2</v>
      </c>
      <c r="I122" s="37"/>
      <c r="J122" s="84">
        <f>+J73/J16</f>
        <v>5.2232985618199416E-3</v>
      </c>
      <c r="K122" s="36"/>
      <c r="L122" s="84">
        <f>+L73/L16</f>
        <v>5.0498004708760084E-3</v>
      </c>
      <c r="M122" s="36"/>
      <c r="N122" s="84">
        <f>+N73/N16</f>
        <v>5.1299122702312752E-3</v>
      </c>
      <c r="O122" s="37"/>
      <c r="P122" s="142">
        <f>+P73/P16</f>
        <v>1.7502605882021096E-2</v>
      </c>
      <c r="Q122" s="143">
        <f>+Q73/Q16</f>
        <v>3.8670558819240137E-3</v>
      </c>
      <c r="R122" s="144">
        <f>+R73/R16</f>
        <v>1.2322500062943446E-2</v>
      </c>
      <c r="S122" s="32"/>
      <c r="T122" s="82">
        <f>+T73/T16</f>
        <v>2.3622990836174352E-2</v>
      </c>
      <c r="U122" s="36"/>
      <c r="V122" s="84">
        <f>+V73/V16</f>
        <v>1.9215070949425053E-2</v>
      </c>
      <c r="W122" s="36"/>
      <c r="X122" s="84">
        <f>+X73/X16</f>
        <v>2.2491318693041541E-2</v>
      </c>
      <c r="Y122" s="37"/>
      <c r="Z122" s="84">
        <f>+Z73/Z16</f>
        <v>1.1715279603004357E-2</v>
      </c>
      <c r="AA122" s="36"/>
      <c r="AB122" s="84">
        <f>+AB73/AB16</f>
        <v>6.2621863871938971E-3</v>
      </c>
      <c r="AC122" s="36"/>
      <c r="AD122" s="84">
        <f>+AD73/AD16</f>
        <v>9.216610228101137E-3</v>
      </c>
      <c r="AE122" s="37"/>
      <c r="AF122" s="142">
        <f>+AF73/AF16</f>
        <v>1.8930446398765698E-2</v>
      </c>
      <c r="AG122" s="143">
        <f>+AG73/AG16</f>
        <v>1.1258656364641293E-2</v>
      </c>
      <c r="AH122" s="144">
        <f>+AH73/AH16</f>
        <v>1.6232000576557708E-2</v>
      </c>
      <c r="AI122" s="32"/>
      <c r="AJ122" s="82">
        <f>+AJ73/AJ16</f>
        <v>2.219064512457437E-2</v>
      </c>
      <c r="AK122" s="36"/>
      <c r="AL122" s="84">
        <f>+AL73/AL16</f>
        <v>2.2352702170731781E-2</v>
      </c>
      <c r="AM122" s="36"/>
      <c r="AN122" s="84">
        <f>+AN73/AN16</f>
        <v>2.2239413317220982E-2</v>
      </c>
      <c r="AO122" s="37"/>
      <c r="AP122" s="84">
        <f>+AP73/AP16</f>
        <v>1.4639228900010572E-2</v>
      </c>
      <c r="AQ122" s="36"/>
      <c r="AR122" s="84">
        <f>+AR73/AR16</f>
        <v>1.7639717273312521E-2</v>
      </c>
      <c r="AS122" s="36"/>
      <c r="AT122" s="84">
        <f>+AT73/AT16</f>
        <v>1.637750309535569E-2</v>
      </c>
      <c r="AU122" s="37"/>
      <c r="AV122" s="142">
        <f>+AV73/AV16</f>
        <v>2.0159905536973541E-2</v>
      </c>
      <c r="AW122" s="143">
        <f>+AW73/AW16</f>
        <v>1.9804828510572227E-2</v>
      </c>
      <c r="AX122" s="144">
        <f>+AX73/AX16</f>
        <v>2.001554909356525E-2</v>
      </c>
      <c r="AY122" s="32"/>
      <c r="AZ122" s="82">
        <v>2.7935491801734207E-2</v>
      </c>
      <c r="BA122" s="36"/>
      <c r="BB122" s="84">
        <v>2.7935491801734234E-2</v>
      </c>
      <c r="BC122" s="36"/>
      <c r="BD122" s="84">
        <v>2.7935491801734217E-2</v>
      </c>
      <c r="BE122" s="37"/>
      <c r="BF122" s="84">
        <f>+BF73/BF16</f>
        <v>2.152474293261979E-2</v>
      </c>
      <c r="BG122" s="36"/>
      <c r="BH122" s="84">
        <f>+BH73/BH16</f>
        <v>2.1524742932619873E-2</v>
      </c>
      <c r="BI122" s="36"/>
      <c r="BJ122" s="84">
        <f>+BJ73/BJ16</f>
        <v>2.1524742932619835E-2</v>
      </c>
      <c r="BK122" s="37"/>
      <c r="BL122" s="142">
        <f>+BL73/BL16</f>
        <v>2.5149675492926276E-2</v>
      </c>
      <c r="BM122" s="143">
        <f>+BM73/BM16</f>
        <v>2.3312291113851181E-2</v>
      </c>
      <c r="BN122" s="144">
        <f>+BN73/BN16</f>
        <v>2.4476595648076305E-2</v>
      </c>
      <c r="BO122" s="32"/>
      <c r="BP122" s="218">
        <f>+BP73/BP16</f>
        <v>2.9400799622327101E-3</v>
      </c>
      <c r="BQ122" s="36"/>
      <c r="BR122" s="84">
        <f>+BR73/BR16</f>
        <v>4.5324037684435657E-3</v>
      </c>
      <c r="BS122" s="36"/>
      <c r="BT122" s="84">
        <f>+BT73/BT16</f>
        <v>3.2163793017335731E-3</v>
      </c>
      <c r="BU122" s="37"/>
      <c r="BV122" s="84">
        <f>+BV73/BV16</f>
        <v>4.1471546971998136E-3</v>
      </c>
      <c r="BW122" s="36"/>
      <c r="BX122" s="84">
        <f>+BX73/BX16</f>
        <v>3.9447439355311904E-3</v>
      </c>
      <c r="BY122" s="36"/>
      <c r="BZ122" s="84">
        <f>+BZ73/BZ16</f>
        <v>4.0341292852664754E-3</v>
      </c>
      <c r="CA122" s="37"/>
      <c r="CB122" s="142">
        <f>+CB73/CB16</f>
        <v>3.3071126863905703E-3</v>
      </c>
      <c r="CC122" s="143">
        <f>+CC73/CC16</f>
        <v>4.1065683725458428E-3</v>
      </c>
      <c r="CD122" s="144">
        <f>+CD73/CD16</f>
        <v>3.5842520559274068E-3</v>
      </c>
      <c r="CE122" s="32"/>
      <c r="CF122" s="84">
        <f>+CF73/CF16</f>
        <v>3.5831590303374794E-2</v>
      </c>
      <c r="CG122" s="36"/>
      <c r="CH122" s="84">
        <f>+CH73/CH16</f>
        <v>3.5152098439746107E-2</v>
      </c>
      <c r="CI122" s="36"/>
      <c r="CJ122" s="84">
        <f>+CJ73/CJ16</f>
        <v>3.5706208279413107E-2</v>
      </c>
      <c r="CK122" s="37"/>
      <c r="CL122" s="84">
        <f>+CL73/CL16</f>
        <v>2.5701953309062751E-2</v>
      </c>
      <c r="CM122" s="36"/>
      <c r="CN122" s="84">
        <f>+CN73/CN16</f>
        <v>2.3969744501615146E-2</v>
      </c>
      <c r="CO122" s="36"/>
      <c r="CP122" s="84">
        <f>+CP73/CP16</f>
        <v>2.4759271974316446E-2</v>
      </c>
      <c r="CQ122" s="37"/>
      <c r="CR122" s="142">
        <f>+CR73/CR16</f>
        <v>3.234522489471793E-2</v>
      </c>
      <c r="CS122" s="143">
        <f>+CS73/CS16</f>
        <v>2.693654167422305E-2</v>
      </c>
      <c r="CT122" s="144">
        <f>+CT73/CT16</f>
        <v>3.0405122259552293E-2</v>
      </c>
      <c r="CU122" s="32"/>
      <c r="CV122" s="86">
        <f>+CV73/CV16</f>
        <v>2.3943523794198972E-2</v>
      </c>
      <c r="CW122" s="84"/>
      <c r="CX122" s="84">
        <f>+CX73/CX16</f>
        <v>1.8609251669894564E-2</v>
      </c>
      <c r="CY122" s="84"/>
      <c r="CZ122" s="84">
        <f>+CZ73/CZ16</f>
        <v>2.2730609860090817E-2</v>
      </c>
      <c r="DA122" s="74"/>
      <c r="DB122" s="87">
        <f>+DB73/DB16</f>
        <v>1.4173419499045409E-2</v>
      </c>
      <c r="DC122" s="83"/>
      <c r="DD122" s="83">
        <f>+DD73/DD16</f>
        <v>1.257598744178995E-2</v>
      </c>
      <c r="DE122" s="83"/>
      <c r="DF122" s="83">
        <f>+DF73/DF16</f>
        <v>1.3355530560529768E-2</v>
      </c>
      <c r="DG122" s="74"/>
      <c r="DH122" s="155"/>
      <c r="DI122" s="162" t="s">
        <v>99</v>
      </c>
      <c r="DJ122" s="179">
        <f>+DJ73/DJ16</f>
        <v>2.2730609860090817E-2</v>
      </c>
      <c r="DK122" s="172">
        <f>+DK73/DK16</f>
        <v>1.3355530560529768E-2</v>
      </c>
      <c r="DL122" s="180">
        <f>+DL73/DL16</f>
        <v>1.8210422880057572E-2</v>
      </c>
      <c r="DM122"/>
    </row>
    <row r="123" spans="1:117" s="19" customFormat="1" ht="15.75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75">
      <c r="B124" s="213" t="s">
        <v>171</v>
      </c>
      <c r="C124" s="214"/>
      <c r="D124" s="215">
        <f>+D120+D122</f>
        <v>8.4037765525823552E-2</v>
      </c>
      <c r="E124" s="215"/>
      <c r="F124" s="215">
        <f>+F120+F122</f>
        <v>7.1807690369503796E-2</v>
      </c>
      <c r="G124" s="215"/>
      <c r="H124" s="215">
        <f>+H120+H122</f>
        <v>8.1358374626240598E-2</v>
      </c>
      <c r="I124" s="215"/>
      <c r="J124" s="215">
        <f>+J120+J122</f>
        <v>7.7407738506202944E-2</v>
      </c>
      <c r="K124" s="215"/>
      <c r="L124" s="215">
        <f>+L120+L122</f>
        <v>8.4729524972080889E-2</v>
      </c>
      <c r="M124" s="215"/>
      <c r="N124" s="215">
        <f>+N120+N122</f>
        <v>8.134872991499828E-2</v>
      </c>
      <c r="O124" s="215"/>
      <c r="P124" s="215">
        <f>+P96/P16</f>
        <v>8.1550322128688554E-2</v>
      </c>
      <c r="Q124" s="215">
        <f>+Q96/Q16</f>
        <v>8.1032268745318339E-2</v>
      </c>
      <c r="R124" s="215">
        <f>+R96/R16</f>
        <v>8.1353515153849268E-2</v>
      </c>
      <c r="S124" s="215"/>
      <c r="T124" s="215">
        <f>+T120+T122</f>
        <v>5.5432848039065605E-2</v>
      </c>
      <c r="U124" s="215"/>
      <c r="V124" s="215">
        <f>+V120+V122</f>
        <v>4.5053899594696425E-2</v>
      </c>
      <c r="W124" s="215"/>
      <c r="X124" s="215">
        <f>+X120+X122</f>
        <v>5.2768197335042441E-2</v>
      </c>
      <c r="Y124" s="215"/>
      <c r="Z124" s="215">
        <f>+Z120+Z122</f>
        <v>9.3214971595678403E-2</v>
      </c>
      <c r="AA124" s="215"/>
      <c r="AB124" s="215">
        <f>+AB120+AB122</f>
        <v>5.4028693597513201E-2</v>
      </c>
      <c r="AC124" s="215"/>
      <c r="AD124" s="215">
        <f>+AD120+AD122</f>
        <v>7.5259373025205981E-2</v>
      </c>
      <c r="AE124" s="215"/>
      <c r="AF124" s="215">
        <f>+AF96/AF16</f>
        <v>7.0321880050120814E-2</v>
      </c>
      <c r="AG124" s="215">
        <f>+AG96/AG16</f>
        <v>5.0566739731298493E-2</v>
      </c>
      <c r="AH124" s="215">
        <f>+AH96/AH16</f>
        <v>6.3373283226779459E-2</v>
      </c>
      <c r="AI124" s="216"/>
      <c r="AJ124" s="215">
        <f>+AJ120+AJ122</f>
        <v>9.9925497577488295E-2</v>
      </c>
      <c r="AK124" s="215"/>
      <c r="AL124" s="215">
        <f>+AL120+AL122</f>
        <v>9.8966428360788616E-2</v>
      </c>
      <c r="AM124" s="215"/>
      <c r="AN124" s="215">
        <f>+AN120+AN122</f>
        <v>9.9636882713584077E-2</v>
      </c>
      <c r="AO124" s="215"/>
      <c r="AP124" s="215">
        <f>+AP120+AP122</f>
        <v>7.0876566310147618E-2</v>
      </c>
      <c r="AQ124" s="215"/>
      <c r="AR124" s="215">
        <f>+AR120+AR122</f>
        <v>9.823670618611309E-2</v>
      </c>
      <c r="AS124" s="215"/>
      <c r="AT124" s="215">
        <f>+AT120+AT122</f>
        <v>8.6727127688956102E-2</v>
      </c>
      <c r="AU124" s="215"/>
      <c r="AV124" s="215">
        <f>+AV96/AV16</f>
        <v>9.2113609986099187E-2</v>
      </c>
      <c r="AW124" s="215">
        <f>+AW96/AW16</f>
        <v>9.8571935285050524E-2</v>
      </c>
      <c r="AX124" s="215">
        <f>+AX96/AX16</f>
        <v>9.4739239923296761E-2</v>
      </c>
      <c r="AY124" s="215"/>
      <c r="AZ124" s="215">
        <f>+AZ120+AZ122</f>
        <v>9.4177353633074556E-2</v>
      </c>
      <c r="BA124" s="215"/>
      <c r="BB124" s="215">
        <f>+BB120+BB122</f>
        <v>9.1568900167901091E-2</v>
      </c>
      <c r="BC124" s="215"/>
      <c r="BD124" s="215">
        <f>+BD120+BD122</f>
        <v>9.3598707931057207E-2</v>
      </c>
      <c r="BE124" s="215"/>
      <c r="BF124" s="215">
        <f>+BF120+BF122</f>
        <v>0.10168756147646621</v>
      </c>
      <c r="BG124" s="215"/>
      <c r="BH124" s="215">
        <f>+BH120+BH122</f>
        <v>0.10339028352652489</v>
      </c>
      <c r="BI124" s="215"/>
      <c r="BJ124" s="215">
        <f>+BJ120+BJ122</f>
        <v>0.10252127250972831</v>
      </c>
      <c r="BK124" s="215"/>
      <c r="BL124" s="215">
        <f>+BL96/BL16</f>
        <v>9.7440944193212628E-2</v>
      </c>
      <c r="BM124" s="215">
        <f>+BM96/BM16</f>
        <v>0.10009405515230919</v>
      </c>
      <c r="BN124" s="215">
        <f>+BN96/BN16</f>
        <v>9.8412845082898742E-2</v>
      </c>
      <c r="BO124" s="215"/>
      <c r="BP124" s="215">
        <f>+BP120+BP122</f>
        <v>3.4878491994977417E-2</v>
      </c>
      <c r="BQ124" s="215"/>
      <c r="BR124" s="215">
        <f>+BR120+BR122</f>
        <v>3.5601542500885243E-2</v>
      </c>
      <c r="BS124" s="215"/>
      <c r="BT124" s="215">
        <f>+BT120+BT122</f>
        <v>3.5003955406645866E-2</v>
      </c>
      <c r="BU124" s="215"/>
      <c r="BV124" s="215">
        <f>+BV120+BV122</f>
        <v>0.12383731938351326</v>
      </c>
      <c r="BW124" s="215"/>
      <c r="BX124" s="215">
        <f>+BX120+BX122</f>
        <v>0.11571222456344983</v>
      </c>
      <c r="BY124" s="215"/>
      <c r="BZ124" s="215">
        <f>+BZ120+BZ122</f>
        <v>0.11930029683854325</v>
      </c>
      <c r="CA124" s="215"/>
      <c r="CB124" s="215">
        <f>+CB96/CB16</f>
        <v>6.1928019094219557E-2</v>
      </c>
      <c r="CC124" s="215">
        <f>+CC96/CC16</f>
        <v>9.3652071227144904E-2</v>
      </c>
      <c r="CD124" s="215">
        <f>+CD96/CD16</f>
        <v>7.2925481442076376E-2</v>
      </c>
      <c r="CE124" s="215"/>
      <c r="CF124" s="215">
        <f>+CF120+CF122</f>
        <v>8.4095738621434296E-2</v>
      </c>
      <c r="CG124" s="215"/>
      <c r="CH124" s="215">
        <f>+CH120+CH122</f>
        <v>8.2239853219641876E-2</v>
      </c>
      <c r="CI124" s="215"/>
      <c r="CJ124" s="215">
        <f>+CJ120+CJ122</f>
        <v>8.3753284678461326E-2</v>
      </c>
      <c r="CK124" s="215"/>
      <c r="CL124" s="215">
        <f>+CL120+CL122</f>
        <v>9.37558240435723E-2</v>
      </c>
      <c r="CM124" s="215"/>
      <c r="CN124" s="215">
        <f>+CN120+CN122</f>
        <v>8.5239471223789706E-2</v>
      </c>
      <c r="CO124" s="215"/>
      <c r="CP124" s="215">
        <f>+CP120+CP122</f>
        <v>8.9121159441472406E-2</v>
      </c>
      <c r="CQ124" s="215"/>
      <c r="CR124" s="215">
        <f>+CR96/CR16</f>
        <v>8.7420496229167255E-2</v>
      </c>
      <c r="CS124" s="215">
        <f>+CS96/CS16</f>
        <v>8.4443640733818923E-2</v>
      </c>
      <c r="CT124" s="215">
        <f>+CT96/CT16</f>
        <v>8.6352693779737769E-2</v>
      </c>
      <c r="CU124" s="215"/>
      <c r="CV124" s="215">
        <f>+CV120+CV122</f>
        <v>7.3083737564315493E-2</v>
      </c>
      <c r="CW124" s="215"/>
      <c r="CX124" s="215">
        <f>+CX120+CX122</f>
        <v>6.7847889748836016E-2</v>
      </c>
      <c r="CY124" s="215"/>
      <c r="CZ124" s="215">
        <f>+CZ120+CZ122</f>
        <v>7.1893203481262324E-2</v>
      </c>
      <c r="DA124" s="215"/>
      <c r="DB124" s="215">
        <f>+DB120+DB122</f>
        <v>9.3757023129604447E-2</v>
      </c>
      <c r="DC124" s="215"/>
      <c r="DD124" s="215">
        <f>+DD120+DD122</f>
        <v>8.5246179300520392E-2</v>
      </c>
      <c r="DE124" s="215"/>
      <c r="DF124" s="215">
        <f>+DF120+DF122</f>
        <v>8.9399451241882671E-2</v>
      </c>
      <c r="DG124" s="217"/>
      <c r="DI124" s="240"/>
      <c r="DJ124" s="222"/>
      <c r="DK124" s="222"/>
      <c r="DL124" s="241"/>
    </row>
    <row r="125" spans="1:117" ht="15.75">
      <c r="B125" s="325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  <c r="AI125" s="327"/>
      <c r="AJ125" s="326"/>
      <c r="AK125" s="326"/>
      <c r="AL125" s="326"/>
      <c r="AM125" s="326"/>
      <c r="AN125" s="326"/>
      <c r="AO125" s="326"/>
      <c r="AP125" s="326"/>
      <c r="AQ125" s="326"/>
      <c r="AR125" s="326"/>
      <c r="AS125" s="326"/>
      <c r="AT125" s="326"/>
      <c r="AU125" s="326"/>
      <c r="AV125" s="326"/>
      <c r="AW125" s="326"/>
      <c r="AX125" s="326"/>
      <c r="AY125" s="326"/>
      <c r="AZ125" s="326"/>
      <c r="BA125" s="326"/>
      <c r="BB125" s="326"/>
      <c r="BC125" s="326"/>
      <c r="BD125" s="326"/>
      <c r="BE125" s="326"/>
      <c r="BF125" s="326"/>
      <c r="BG125" s="326"/>
      <c r="BH125" s="326"/>
      <c r="BI125" s="326"/>
      <c r="BJ125" s="326"/>
      <c r="BK125" s="326"/>
      <c r="BL125" s="326"/>
      <c r="BM125" s="326"/>
      <c r="BN125" s="326"/>
      <c r="BO125" s="326"/>
      <c r="BP125" s="326"/>
      <c r="BQ125" s="326"/>
      <c r="BR125" s="326"/>
      <c r="BS125" s="326"/>
      <c r="BT125" s="326"/>
      <c r="BU125" s="326"/>
      <c r="BV125" s="326"/>
      <c r="BW125" s="326"/>
      <c r="BX125" s="326"/>
      <c r="BY125" s="326"/>
      <c r="BZ125" s="326"/>
      <c r="CA125" s="326"/>
      <c r="CB125" s="326"/>
      <c r="CC125" s="326"/>
      <c r="CD125" s="326"/>
      <c r="CE125" s="326"/>
      <c r="CF125" s="326"/>
      <c r="CG125" s="326"/>
      <c r="CH125" s="326"/>
      <c r="CI125" s="326"/>
      <c r="CJ125" s="326"/>
      <c r="CK125" s="326"/>
      <c r="CL125" s="326"/>
      <c r="CM125" s="326"/>
      <c r="CN125" s="326"/>
      <c r="CO125" s="326"/>
      <c r="CP125" s="326"/>
      <c r="CQ125" s="326"/>
      <c r="CR125" s="326"/>
      <c r="CS125" s="326"/>
      <c r="CT125" s="326"/>
      <c r="CU125" s="326"/>
      <c r="CV125" s="326"/>
      <c r="CW125" s="326"/>
      <c r="CX125" s="326"/>
      <c r="CY125" s="326"/>
      <c r="CZ125" s="326"/>
      <c r="DA125" s="326"/>
      <c r="DB125" s="326"/>
      <c r="DC125" s="326"/>
      <c r="DD125" s="326"/>
      <c r="DE125" s="326"/>
      <c r="DF125" s="326"/>
      <c r="DG125" s="326"/>
      <c r="DI125" s="328"/>
      <c r="DJ125" s="329"/>
      <c r="DK125" s="329"/>
      <c r="DL125" s="330"/>
    </row>
    <row r="126" spans="1:117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I126" s="166" t="s">
        <v>95</v>
      </c>
      <c r="DJ126" s="169">
        <f>+DJ102</f>
        <v>78883424.238008022</v>
      </c>
      <c r="DK126" s="169">
        <f>+DK102</f>
        <v>16941146.482007265</v>
      </c>
      <c r="DL126" s="170">
        <f>+DL102</f>
        <v>95824570.720015526</v>
      </c>
    </row>
    <row r="127" spans="1:117" ht="15.75" customHeight="1">
      <c r="A127" s="17" t="s">
        <v>284</v>
      </c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I127" s="161" t="s">
        <v>125</v>
      </c>
      <c r="DJ127" s="342">
        <f>+H114</f>
        <v>35523197.000000119</v>
      </c>
      <c r="DK127" s="342">
        <f>+N114</f>
        <v>9888430</v>
      </c>
      <c r="DL127" s="343">
        <f>+DJ127+DK127</f>
        <v>45411627.000000119</v>
      </c>
    </row>
    <row r="128" spans="1:117" ht="15.7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I128" s="161" t="s">
        <v>131</v>
      </c>
      <c r="DJ128" s="342">
        <f>+X114</f>
        <v>15217749.151542053</v>
      </c>
      <c r="DK128" s="342">
        <f>+AD114</f>
        <v>24823064.45526275</v>
      </c>
      <c r="DL128" s="343">
        <f t="shared" ref="DL128:DL132" si="220">+DJ128+DK128</f>
        <v>40040813.606804803</v>
      </c>
    </row>
    <row r="129" spans="1:116" ht="15.7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I129" s="161" t="s">
        <v>203</v>
      </c>
      <c r="DJ129" s="342">
        <f>+AN114</f>
        <v>19860228.603037477</v>
      </c>
      <c r="DK129" s="342">
        <f>+AT114</f>
        <v>-1457763.4270923883</v>
      </c>
      <c r="DL129" s="343">
        <f t="shared" si="220"/>
        <v>18402465.175945088</v>
      </c>
    </row>
    <row r="130" spans="1:116" ht="1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I130" s="161" t="s">
        <v>164</v>
      </c>
      <c r="DJ130" s="342">
        <f>+BD114</f>
        <v>-5265092.7824093699</v>
      </c>
      <c r="DK130" s="342">
        <f>+BJ114</f>
        <v>12461806.502004921</v>
      </c>
      <c r="DL130" s="343">
        <f t="shared" si="220"/>
        <v>7196713.7195955515</v>
      </c>
    </row>
    <row r="131" spans="1:116" ht="1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I131" s="161" t="s">
        <v>166</v>
      </c>
      <c r="DJ131" s="342">
        <f>+BT114</f>
        <v>15614040.29147625</v>
      </c>
      <c r="DK131" s="342">
        <f>+BZ114</f>
        <v>-16208274.031476885</v>
      </c>
      <c r="DL131" s="343">
        <f t="shared" si="220"/>
        <v>-594233.74000063539</v>
      </c>
    </row>
    <row r="132" spans="1:116" ht="1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I132" s="161" t="s">
        <v>165</v>
      </c>
      <c r="DJ132" s="342">
        <f>+CJ114</f>
        <v>-2066698.0256378651</v>
      </c>
      <c r="DK132" s="342">
        <f>+CP114</f>
        <v>-12566117.013690948</v>
      </c>
      <c r="DL132" s="343">
        <f t="shared" si="220"/>
        <v>-14632815.039328814</v>
      </c>
    </row>
    <row r="133" spans="1:116" ht="4.9000000000000004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I133" s="148"/>
      <c r="DJ133" s="219"/>
      <c r="DK133" s="219"/>
      <c r="DL133" s="220"/>
    </row>
    <row r="134" spans="1:116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I134" s="167" t="s">
        <v>97</v>
      </c>
      <c r="DJ134" s="171">
        <f>+DJ126/DJ16</f>
        <v>3.9967992901331233E-2</v>
      </c>
      <c r="DK134" s="171">
        <f>+DK126/DK16</f>
        <v>9.2191861547869045E-3</v>
      </c>
      <c r="DL134" s="181">
        <f>+DL126/DL16</f>
        <v>2.5142480341261982E-2</v>
      </c>
    </row>
    <row r="135" spans="1:116" ht="16.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I135" s="161" t="s">
        <v>125</v>
      </c>
      <c r="DJ135" s="189">
        <f>+H116</f>
        <v>0.10040517927421604</v>
      </c>
      <c r="DK135" s="189">
        <f>+N116</f>
        <v>2.7522375521267559E-2</v>
      </c>
      <c r="DL135" s="190">
        <f>+R116</f>
        <v>6.3683294736529797E-2</v>
      </c>
    </row>
    <row r="136" spans="1:116" ht="16.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I136" s="161" t="s">
        <v>131</v>
      </c>
      <c r="DJ136" s="189">
        <f>+X116</f>
        <v>2.6828015523058045E-2</v>
      </c>
      <c r="DK136" s="189">
        <f>+AD116</f>
        <v>4.9047665322234119E-2</v>
      </c>
      <c r="DL136" s="190">
        <f>+AH116</f>
        <v>3.730507096252253E-2</v>
      </c>
    </row>
    <row r="137" spans="1:116" ht="16.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I137" s="161" t="s">
        <v>203</v>
      </c>
      <c r="DJ137" s="189">
        <f>+AN116</f>
        <v>0.10461823373115944</v>
      </c>
      <c r="DK137" s="189">
        <f>+AT116</f>
        <v>-1.256232741417416E-2</v>
      </c>
      <c r="DL137" s="190">
        <f>+AX116</f>
        <v>6.0162817701930812E-2</v>
      </c>
    </row>
    <row r="138" spans="1:116" ht="16.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I138" s="161" t="s">
        <v>164</v>
      </c>
      <c r="DJ138" s="189">
        <f>+BD116</f>
        <v>-1.6634502229450749E-2</v>
      </c>
      <c r="DK138" s="189">
        <f>+BJ116</f>
        <v>3.3600206402999079E-2</v>
      </c>
      <c r="DL138" s="190">
        <f>+BN116</f>
        <v>1.0469451460894107E-2</v>
      </c>
    </row>
    <row r="139" spans="1:116" ht="16.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I139" s="161" t="s">
        <v>166</v>
      </c>
      <c r="DJ139" s="189">
        <f>+BT116</f>
        <v>6.8474078976299035E-2</v>
      </c>
      <c r="DK139" s="189">
        <f>+BZ116</f>
        <v>-8.6924872494063957E-2</v>
      </c>
      <c r="DL139" s="190">
        <f>+CD116</f>
        <v>-1.4336451782881315E-3</v>
      </c>
    </row>
    <row r="140" spans="1:116" ht="16.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I140" s="161" t="s">
        <v>165</v>
      </c>
      <c r="DJ140" s="189">
        <f>+CJ116</f>
        <v>-6.4938879175614117E-3</v>
      </c>
      <c r="DK140" s="189">
        <f>+CP116</f>
        <v>-4.2052650081847401E-2</v>
      </c>
      <c r="DL140" s="190">
        <f>+CT116</f>
        <v>-2.3713322811403831E-2</v>
      </c>
    </row>
    <row r="141" spans="1:116" ht="4.9000000000000004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I141" s="148"/>
      <c r="DJ141" s="219"/>
      <c r="DK141" s="219"/>
      <c r="DL141" s="220"/>
    </row>
    <row r="142" spans="1:116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I142" s="167" t="s">
        <v>167</v>
      </c>
      <c r="DJ142" s="191">
        <f>+DJ63/DJ16</f>
        <v>0.88732730201972376</v>
      </c>
      <c r="DK142" s="191">
        <f t="shared" ref="DK142:DL142" si="221">+DK63/DK16</f>
        <v>0.89701726624435485</v>
      </c>
      <c r="DL142" s="192">
        <f t="shared" si="221"/>
        <v>0.8919993105143309</v>
      </c>
    </row>
    <row r="143" spans="1:116" ht="1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I143" s="161" t="s">
        <v>125</v>
      </c>
      <c r="DJ143" s="189">
        <f>+H118</f>
        <v>0.81823644609954338</v>
      </c>
      <c r="DK143" s="189">
        <f>+N118</f>
        <v>0.89112889456373412</v>
      </c>
      <c r="DL143" s="190">
        <f>+R118</f>
        <v>0.85496319010962096</v>
      </c>
    </row>
    <row r="144" spans="1:116" ht="1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I144" s="161" t="s">
        <v>131</v>
      </c>
      <c r="DJ144" s="189">
        <f>+X118</f>
        <v>0.92037714719557817</v>
      </c>
      <c r="DK144" s="189">
        <f>+AD118</f>
        <v>0.87134088747978478</v>
      </c>
      <c r="DL144" s="190">
        <f>+AH118</f>
        <v>0.8972554681308883</v>
      </c>
    </row>
    <row r="145" spans="1:116" ht="1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I145" s="161" t="s">
        <v>203</v>
      </c>
      <c r="DJ145" s="189">
        <f>+AN118</f>
        <v>0.79574488355525641</v>
      </c>
      <c r="DK145" s="189">
        <f>+AT118</f>
        <v>0.92583519975107076</v>
      </c>
      <c r="DL145" s="190">
        <f>+AX118</f>
        <v>0.84509794238458014</v>
      </c>
    </row>
    <row r="146" spans="1:116" ht="1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I146" s="161" t="s">
        <v>164</v>
      </c>
      <c r="DJ146" s="189">
        <f>+BD118</f>
        <v>0.91802334902324623</v>
      </c>
      <c r="DK146" s="189">
        <f>+BJ118</f>
        <v>0.8481947816157851</v>
      </c>
      <c r="DL146" s="190">
        <f>+BN118</f>
        <v>0.88034760034671511</v>
      </c>
    </row>
    <row r="147" spans="1:116" ht="1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I147" s="161" t="s">
        <v>166</v>
      </c>
      <c r="DJ147" s="189">
        <f>+BT118</f>
        <v>0.89652196561705511</v>
      </c>
      <c r="DK147" s="189">
        <f>+BZ118</f>
        <v>0.96762457565552074</v>
      </c>
      <c r="DL147" s="190">
        <f>+CD118</f>
        <v>0.9285081637362117</v>
      </c>
    </row>
    <row r="148" spans="1:116" ht="1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I148" s="161" t="s">
        <v>165</v>
      </c>
      <c r="DJ148" s="189">
        <f>+CJ118</f>
        <v>0.92274060323910012</v>
      </c>
      <c r="DK148" s="189">
        <f>+CP118</f>
        <v>0.95293149064037508</v>
      </c>
      <c r="DL148" s="190">
        <f>+CT118</f>
        <v>0.93736062903166595</v>
      </c>
    </row>
    <row r="149" spans="1:116" ht="18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I149" s="148"/>
      <c r="DJ149" s="219"/>
      <c r="DK149" s="219"/>
      <c r="DL149" s="220"/>
    </row>
    <row r="150" spans="1:116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I150" s="167" t="s">
        <v>94</v>
      </c>
      <c r="DJ150" s="191">
        <f>+DJ95/DJ16</f>
        <v>4.9162593621171514E-2</v>
      </c>
      <c r="DK150" s="191">
        <f t="shared" ref="DK150:DL150" si="222">+DK95/DK16</f>
        <v>7.6043920681352906E-2</v>
      </c>
      <c r="DL150" s="192">
        <f t="shared" si="222"/>
        <v>6.2123403946171815E-2</v>
      </c>
    </row>
    <row r="151" spans="1:116" ht="15.7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I151" s="161" t="s">
        <v>125</v>
      </c>
      <c r="DJ151" s="189">
        <f>+H120</f>
        <v>6.1731707960705158E-2</v>
      </c>
      <c r="DK151" s="189">
        <f>+N120</f>
        <v>7.6218817644766998E-2</v>
      </c>
      <c r="DL151" s="190">
        <f>+R120</f>
        <v>6.9031015090905826E-2</v>
      </c>
    </row>
    <row r="152" spans="1:116" ht="15.7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I152" s="161" t="s">
        <v>131</v>
      </c>
      <c r="DJ152" s="189">
        <f>+X120</f>
        <v>3.0276878642000897E-2</v>
      </c>
      <c r="DK152" s="189">
        <f>+AD120</f>
        <v>6.6042762797104845E-2</v>
      </c>
      <c r="DL152" s="190">
        <f>+AH120</f>
        <v>4.7141282650221744E-2</v>
      </c>
    </row>
    <row r="153" spans="1:116" ht="15.7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I153" s="161" t="s">
        <v>203</v>
      </c>
      <c r="DJ153" s="189">
        <f>+AN120</f>
        <v>7.7397469396363092E-2</v>
      </c>
      <c r="DK153" s="189">
        <f>+AT120</f>
        <v>7.0349624593600418E-2</v>
      </c>
      <c r="DL153" s="190">
        <f>+AX120</f>
        <v>7.4723690829731529E-2</v>
      </c>
    </row>
    <row r="154" spans="1:116" ht="15.7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I154" s="161" t="s">
        <v>164</v>
      </c>
      <c r="DJ154" s="189">
        <f>+BD120</f>
        <v>6.5663216129322993E-2</v>
      </c>
      <c r="DK154" s="189">
        <f>+BJ120</f>
        <v>8.0996529577108484E-2</v>
      </c>
      <c r="DL154" s="190">
        <f>+BN120</f>
        <v>7.3936249434822451E-2</v>
      </c>
    </row>
    <row r="155" spans="1:116" ht="15.7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I155" s="161" t="s">
        <v>166</v>
      </c>
      <c r="DJ155" s="189">
        <f>+BT120</f>
        <v>3.1787576104912292E-2</v>
      </c>
      <c r="DK155" s="189">
        <f>+BZ120</f>
        <v>0.11526616755327677</v>
      </c>
      <c r="DL155" s="190">
        <f>+CD120</f>
        <v>6.9341229386148978E-2</v>
      </c>
    </row>
    <row r="156" spans="1:116" ht="15.7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I156" s="161" t="s">
        <v>165</v>
      </c>
      <c r="DJ156" s="189">
        <f>+CJ120</f>
        <v>4.8047076399048226E-2</v>
      </c>
      <c r="DK156" s="189">
        <f>+CP120</f>
        <v>6.4361887467155959E-2</v>
      </c>
      <c r="DL156" s="190">
        <f>+CT120</f>
        <v>5.5947571520185473E-2</v>
      </c>
    </row>
    <row r="157" spans="1:116" ht="1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I157" s="148"/>
      <c r="DJ157" s="219"/>
      <c r="DK157" s="219"/>
      <c r="DL157" s="220"/>
    </row>
    <row r="158" spans="1:116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I158" s="167" t="s">
        <v>168</v>
      </c>
      <c r="DJ158" s="191">
        <f>+DJ73/DJ16</f>
        <v>2.2730609860090817E-2</v>
      </c>
      <c r="DK158" s="191">
        <f>+DK73/DK16</f>
        <v>1.3355530560529768E-2</v>
      </c>
      <c r="DL158" s="192">
        <f>+DL73/DL16</f>
        <v>1.8210422880057572E-2</v>
      </c>
    </row>
    <row r="159" spans="1:116" ht="15.7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I159" s="161" t="s">
        <v>125</v>
      </c>
      <c r="DJ159" s="189">
        <f>+H122</f>
        <v>1.9626666665535444E-2</v>
      </c>
      <c r="DK159" s="189">
        <f>+N122</f>
        <v>5.1299122702312752E-3</v>
      </c>
      <c r="DL159" s="190">
        <f>+R122</f>
        <v>1.2322500062943446E-2</v>
      </c>
    </row>
    <row r="160" spans="1:116" ht="15.7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I160" s="161" t="s">
        <v>131</v>
      </c>
      <c r="DJ160" s="189">
        <f>+X122</f>
        <v>2.2491318693041541E-2</v>
      </c>
      <c r="DK160" s="189">
        <f>+AD122</f>
        <v>9.216610228101137E-3</v>
      </c>
      <c r="DL160" s="190">
        <f>+AH122</f>
        <v>1.6232000576557708E-2</v>
      </c>
    </row>
    <row r="161" spans="1:116" ht="15.7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I161" s="161" t="s">
        <v>203</v>
      </c>
      <c r="DJ161" s="189">
        <f>+AN122</f>
        <v>2.2239413317220982E-2</v>
      </c>
      <c r="DK161" s="189">
        <f>+AT122</f>
        <v>1.637750309535569E-2</v>
      </c>
      <c r="DL161" s="190">
        <f>+AX122</f>
        <v>2.001554909356525E-2</v>
      </c>
    </row>
    <row r="162" spans="1:116" ht="15.7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I162" s="161" t="s">
        <v>164</v>
      </c>
      <c r="DJ162" s="189">
        <f>+BD122</f>
        <v>2.7935491801734217E-2</v>
      </c>
      <c r="DK162" s="189">
        <f>+BJ122</f>
        <v>2.1524742932619835E-2</v>
      </c>
      <c r="DL162" s="190">
        <f>+BN122</f>
        <v>2.4476595648076305E-2</v>
      </c>
    </row>
    <row r="163" spans="1:116" ht="15.7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I163" s="161" t="s">
        <v>166</v>
      </c>
      <c r="DJ163" s="189">
        <f>+BT122</f>
        <v>3.2163793017335731E-3</v>
      </c>
      <c r="DK163" s="189">
        <f>+BZ122</f>
        <v>4.0341292852664754E-3</v>
      </c>
      <c r="DL163" s="190">
        <f>+CD122</f>
        <v>3.5842520559274068E-3</v>
      </c>
    </row>
    <row r="164" spans="1:116" ht="15.75" customHeight="1" thickBo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I164" s="165" t="s">
        <v>165</v>
      </c>
      <c r="DJ164" s="196">
        <f>+CJ122</f>
        <v>3.5706208279413107E-2</v>
      </c>
      <c r="DK164" s="196">
        <f>+CP122</f>
        <v>2.4759271974316446E-2</v>
      </c>
      <c r="DL164" s="197">
        <f>+CT122</f>
        <v>3.0405122259552293E-2</v>
      </c>
    </row>
    <row r="165" spans="1:116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</row>
    <row r="166" spans="1:116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</row>
    <row r="167" spans="1:116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</row>
    <row r="168" spans="1:116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</row>
    <row r="169" spans="1:116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</row>
    <row r="170" spans="1:116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</row>
    <row r="171" spans="1:116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</row>
    <row r="172" spans="1:116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</row>
    <row r="173" spans="1:116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</row>
    <row r="174" spans="1:116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</row>
    <row r="175" spans="1:116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</row>
    <row r="176" spans="1:116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</row>
    <row r="177" spans="1:11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</row>
    <row r="178" spans="1:11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</row>
    <row r="179" spans="1:11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</row>
    <row r="180" spans="1:11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</row>
    <row r="181" spans="1:11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</row>
    <row r="182" spans="1:11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</row>
    <row r="183" spans="1:11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</row>
    <row r="184" spans="1:11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</row>
    <row r="185" spans="1:11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</row>
    <row r="186" spans="1:11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</row>
    <row r="187" spans="1:11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</row>
    <row r="188" spans="1:11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</row>
    <row r="189" spans="1:11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</row>
    <row r="190" spans="1:11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</row>
    <row r="191" spans="1:11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</row>
    <row r="192" spans="1:11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</row>
    <row r="193" spans="1:11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</row>
    <row r="194" spans="1:11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</row>
    <row r="195" spans="1:11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</row>
    <row r="196" spans="1:11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</row>
    <row r="197" spans="1:11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</row>
    <row r="198" spans="1:11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</row>
    <row r="199" spans="1:11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O197"/>
  <sheetViews>
    <sheetView zoomScale="90" zoomScaleNormal="90" workbookViewId="0">
      <pane xSplit="3" ySplit="5" topLeftCell="D94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D130" sqref="D130"/>
    </sheetView>
  </sheetViews>
  <sheetFormatPr defaultColWidth="9.140625" defaultRowHeight="12.75"/>
  <cols>
    <col min="1" max="1" width="3.28515625" style="1" customWidth="1"/>
    <col min="2" max="2" width="60" style="1" customWidth="1"/>
    <col min="3" max="3" width="0.28515625" style="1" customWidth="1"/>
    <col min="4" max="4" width="16.28515625" style="1" bestFit="1" customWidth="1"/>
    <col min="5" max="5" width="10.42578125" style="1" customWidth="1"/>
    <col min="6" max="6" width="14.570312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6.28515625" style="1" bestFit="1" customWidth="1"/>
    <col min="11" max="11" width="9.5703125" style="1" customWidth="1"/>
    <col min="12" max="12" width="15.5703125" style="1" customWidth="1"/>
    <col min="13" max="13" width="8.42578125" style="1" bestFit="1" customWidth="1"/>
    <col min="14" max="14" width="16.85546875" style="1" customWidth="1"/>
    <col min="15" max="15" width="10.7109375" style="1" customWidth="1"/>
    <col min="16" max="16" width="15.42578125" style="1" customWidth="1"/>
    <col min="17" max="17" width="14.140625" style="1" customWidth="1"/>
    <col min="18" max="18" width="16.140625" style="1" customWidth="1"/>
    <col min="19" max="19" width="2.140625" style="1" customWidth="1"/>
    <col min="20" max="20" width="17.85546875" style="1" bestFit="1" customWidth="1"/>
    <col min="21" max="21" width="13" style="1" customWidth="1"/>
    <col min="22" max="25" width="15" style="1" customWidth="1"/>
    <col min="26" max="26" width="17.855468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4" width="15" style="1" customWidth="1"/>
    <col min="35" max="35" width="2.28515625" style="1" customWidth="1"/>
    <col min="36" max="36" width="16.28515625" style="1" bestFit="1" customWidth="1"/>
    <col min="37" max="39" width="15" style="1" customWidth="1"/>
    <col min="40" max="40" width="15.7109375" style="1" bestFit="1" customWidth="1"/>
    <col min="41" max="41" width="15" style="1" customWidth="1"/>
    <col min="42" max="42" width="16.28515625" style="1" bestFit="1" customWidth="1"/>
    <col min="43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6.28515625" style="1" bestFit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6" width="13.5703125" style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73" width="15.28515625" style="1" customWidth="1"/>
    <col min="74" max="74" width="16.28515625" style="1" bestFit="1" customWidth="1"/>
    <col min="75" max="82" width="15.28515625" style="1" customWidth="1"/>
    <col min="83" max="83" width="1.7109375" style="1" customWidth="1"/>
    <col min="84" max="84" width="19.140625" style="1" customWidth="1"/>
    <col min="85" max="85" width="14.7109375" style="1" customWidth="1"/>
    <col min="86" max="86" width="19.140625" style="1" customWidth="1"/>
    <col min="87" max="87" width="14" style="1" customWidth="1"/>
    <col min="88" max="88" width="19.140625" style="1" customWidth="1"/>
    <col min="89" max="89" width="13.5703125" style="1" customWidth="1"/>
    <col min="90" max="90" width="16.28515625" style="1" bestFit="1" customWidth="1"/>
    <col min="91" max="91" width="13.5703125" style="1" customWidth="1"/>
    <col min="92" max="92" width="16.140625" style="1" customWidth="1"/>
    <col min="93" max="93" width="13.5703125" style="1" customWidth="1"/>
    <col min="94" max="94" width="17.140625" style="1" customWidth="1"/>
    <col min="95" max="98" width="13.5703125" style="1" customWidth="1"/>
    <col min="99" max="99" width="2.140625" style="1" customWidth="1"/>
    <col min="100" max="103" width="18.5703125" style="1" customWidth="1"/>
    <col min="104" max="104" width="15.140625" style="1" customWidth="1"/>
    <col min="105" max="111" width="18.28515625" style="1" customWidth="1"/>
    <col min="112" max="112" width="4.42578125" style="1" customWidth="1"/>
    <col min="113" max="113" width="49.42578125" customWidth="1"/>
    <col min="114" max="115" width="16" style="1" customWidth="1"/>
    <col min="116" max="116" width="17.42578125" style="1" customWidth="1"/>
    <col min="117" max="117" width="7.85546875" customWidth="1"/>
    <col min="118" max="118" width="13.140625" style="1" customWidth="1"/>
    <col min="119" max="119" width="14" style="1" customWidth="1"/>
    <col min="120" max="16384" width="9.140625" style="1"/>
  </cols>
  <sheetData>
    <row r="1" spans="1:119" ht="19.5" thickBot="1">
      <c r="A1" s="21" t="s">
        <v>254</v>
      </c>
      <c r="B1" s="22"/>
      <c r="C1" s="360" t="s">
        <v>261</v>
      </c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2"/>
    </row>
    <row r="2" spans="1:119" s="20" customFormat="1" ht="21.75" thickBot="1">
      <c r="A2" s="23" t="s">
        <v>14</v>
      </c>
      <c r="B2" s="22"/>
      <c r="D2" s="363" t="s">
        <v>150</v>
      </c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5"/>
      <c r="S2" s="185"/>
      <c r="T2" s="366" t="s">
        <v>151</v>
      </c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5"/>
      <c r="AI2" s="186"/>
      <c r="AJ2" s="366" t="s">
        <v>196</v>
      </c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5"/>
      <c r="AY2" s="186"/>
      <c r="AZ2" s="366" t="s">
        <v>155</v>
      </c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O2" s="186"/>
      <c r="BP2" s="366" t="s">
        <v>156</v>
      </c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5"/>
      <c r="CE2" s="186"/>
      <c r="CF2" s="366" t="s">
        <v>157</v>
      </c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7"/>
      <c r="DI2"/>
      <c r="DM2"/>
    </row>
    <row r="3" spans="1:119" s="19" customFormat="1" ht="16.5" thickBot="1">
      <c r="A3" s="18" t="s">
        <v>18</v>
      </c>
      <c r="B3" s="24"/>
      <c r="C3" s="109"/>
      <c r="D3" s="371" t="s">
        <v>130</v>
      </c>
      <c r="E3" s="372"/>
      <c r="F3" s="372"/>
      <c r="G3" s="372"/>
      <c r="H3" s="372"/>
      <c r="I3" s="373"/>
      <c r="J3" s="374" t="s">
        <v>129</v>
      </c>
      <c r="K3" s="372"/>
      <c r="L3" s="372"/>
      <c r="M3" s="372"/>
      <c r="N3" s="372"/>
      <c r="O3" s="373"/>
      <c r="P3" s="368" t="s">
        <v>255</v>
      </c>
      <c r="Q3" s="369"/>
      <c r="R3" s="370"/>
      <c r="S3" s="187"/>
      <c r="T3" s="374" t="s">
        <v>128</v>
      </c>
      <c r="U3" s="372"/>
      <c r="V3" s="372"/>
      <c r="W3" s="372"/>
      <c r="X3" s="372"/>
      <c r="Y3" s="373"/>
      <c r="Z3" s="374" t="s">
        <v>127</v>
      </c>
      <c r="AA3" s="372"/>
      <c r="AB3" s="372"/>
      <c r="AC3" s="372"/>
      <c r="AD3" s="372"/>
      <c r="AE3" s="373"/>
      <c r="AF3" s="368" t="s">
        <v>256</v>
      </c>
      <c r="AG3" s="369"/>
      <c r="AH3" s="370"/>
      <c r="AI3" s="188"/>
      <c r="AJ3" s="374" t="s">
        <v>197</v>
      </c>
      <c r="AK3" s="372"/>
      <c r="AL3" s="372"/>
      <c r="AM3" s="372"/>
      <c r="AN3" s="372"/>
      <c r="AO3" s="373"/>
      <c r="AP3" s="374" t="s">
        <v>198</v>
      </c>
      <c r="AQ3" s="372"/>
      <c r="AR3" s="372"/>
      <c r="AS3" s="372"/>
      <c r="AT3" s="372"/>
      <c r="AU3" s="373"/>
      <c r="AV3" s="368" t="s">
        <v>257</v>
      </c>
      <c r="AW3" s="369"/>
      <c r="AX3" s="370"/>
      <c r="AY3" s="188"/>
      <c r="AZ3" s="374" t="s">
        <v>137</v>
      </c>
      <c r="BA3" s="372"/>
      <c r="BB3" s="372"/>
      <c r="BC3" s="372"/>
      <c r="BD3" s="372"/>
      <c r="BE3" s="373"/>
      <c r="BF3" s="374" t="s">
        <v>138</v>
      </c>
      <c r="BG3" s="372"/>
      <c r="BH3" s="372"/>
      <c r="BI3" s="372"/>
      <c r="BJ3" s="372"/>
      <c r="BK3" s="373"/>
      <c r="BL3" s="368" t="s">
        <v>260</v>
      </c>
      <c r="BM3" s="369"/>
      <c r="BN3" s="370"/>
      <c r="BO3" s="188"/>
      <c r="BP3" s="374" t="s">
        <v>135</v>
      </c>
      <c r="BQ3" s="372"/>
      <c r="BR3" s="372"/>
      <c r="BS3" s="372"/>
      <c r="BT3" s="372"/>
      <c r="BU3" s="373"/>
      <c r="BV3" s="374" t="s">
        <v>136</v>
      </c>
      <c r="BW3" s="372"/>
      <c r="BX3" s="372"/>
      <c r="BY3" s="372"/>
      <c r="BZ3" s="372"/>
      <c r="CA3" s="373"/>
      <c r="CB3" s="368" t="s">
        <v>259</v>
      </c>
      <c r="CC3" s="369"/>
      <c r="CD3" s="370"/>
      <c r="CE3" s="188"/>
      <c r="CF3" s="374" t="s">
        <v>139</v>
      </c>
      <c r="CG3" s="372"/>
      <c r="CH3" s="372"/>
      <c r="CI3" s="372"/>
      <c r="CJ3" s="372"/>
      <c r="CK3" s="373"/>
      <c r="CL3" s="374" t="s">
        <v>140</v>
      </c>
      <c r="CM3" s="372"/>
      <c r="CN3" s="372"/>
      <c r="CO3" s="372"/>
      <c r="CP3" s="372"/>
      <c r="CQ3" s="373"/>
      <c r="CR3" s="368" t="s">
        <v>258</v>
      </c>
      <c r="CS3" s="369"/>
      <c r="CT3" s="385"/>
      <c r="CV3" s="375" t="s">
        <v>141</v>
      </c>
      <c r="CW3" s="376"/>
      <c r="CX3" s="376"/>
      <c r="CY3" s="376"/>
      <c r="CZ3" s="376"/>
      <c r="DA3" s="377"/>
      <c r="DB3" s="378" t="s">
        <v>142</v>
      </c>
      <c r="DC3" s="376"/>
      <c r="DD3" s="376"/>
      <c r="DE3" s="376"/>
      <c r="DF3" s="376"/>
      <c r="DG3" s="377"/>
      <c r="DH3" s="158"/>
      <c r="DI3" s="379" t="s">
        <v>143</v>
      </c>
      <c r="DJ3" s="380"/>
      <c r="DK3" s="380"/>
      <c r="DL3" s="381"/>
      <c r="DM3"/>
    </row>
    <row r="4" spans="1:119" s="12" customFormat="1" ht="13.5" customHeight="1" thickBot="1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2"/>
      <c r="DJ4" s="383"/>
      <c r="DK4" s="383"/>
      <c r="DL4" s="384"/>
      <c r="DM4"/>
    </row>
    <row r="5" spans="1:119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15" customHeight="1">
      <c r="A8" s="26"/>
      <c r="B8" s="26" t="s">
        <v>15</v>
      </c>
      <c r="C8" s="34"/>
      <c r="D8" s="35">
        <v>230961725</v>
      </c>
      <c r="E8" s="36"/>
      <c r="F8" s="36">
        <v>64161500</v>
      </c>
      <c r="G8" s="36"/>
      <c r="H8" s="36">
        <v>295123225</v>
      </c>
      <c r="I8" s="37"/>
      <c r="J8" s="38">
        <v>121360272</v>
      </c>
      <c r="K8" s="36"/>
      <c r="L8" s="36">
        <v>211031109</v>
      </c>
      <c r="M8" s="36"/>
      <c r="N8" s="36">
        <v>332391381</v>
      </c>
      <c r="O8" s="37"/>
      <c r="P8" s="116">
        <f>+D8+J8</f>
        <v>352321997</v>
      </c>
      <c r="Q8" s="117">
        <f>+F8+L8</f>
        <v>275192609</v>
      </c>
      <c r="R8" s="118">
        <f>+P8+Q8</f>
        <v>627514606</v>
      </c>
      <c r="S8" s="32"/>
      <c r="T8" s="35">
        <v>441443884</v>
      </c>
      <c r="U8" s="36"/>
      <c r="V8" s="36">
        <v>118093147</v>
      </c>
      <c r="W8" s="36"/>
      <c r="X8" s="36">
        <v>559537030</v>
      </c>
      <c r="Y8" s="37"/>
      <c r="Z8" s="38">
        <v>281027647</v>
      </c>
      <c r="AA8" s="36"/>
      <c r="AB8" s="36">
        <v>218998643</v>
      </c>
      <c r="AC8" s="36"/>
      <c r="AD8" s="36">
        <v>500026290</v>
      </c>
      <c r="AE8" s="37"/>
      <c r="AF8" s="116">
        <f>+T8+Z8</f>
        <v>722471531</v>
      </c>
      <c r="AG8" s="117">
        <f>+V8+AB8</f>
        <v>337091790</v>
      </c>
      <c r="AH8" s="118">
        <f>+AF8+AG8</f>
        <v>1059563321</v>
      </c>
      <c r="AI8" s="32"/>
      <c r="AJ8" s="35">
        <v>127235241.64999999</v>
      </c>
      <c r="AK8" s="36"/>
      <c r="AL8" s="36">
        <v>50047326.600000001</v>
      </c>
      <c r="AM8" s="36"/>
      <c r="AN8" s="36">
        <v>177282568.25</v>
      </c>
      <c r="AO8" s="37"/>
      <c r="AP8" s="38">
        <v>46858543</v>
      </c>
      <c r="AQ8" s="36"/>
      <c r="AR8" s="36">
        <v>79040042</v>
      </c>
      <c r="AS8" s="36"/>
      <c r="AT8" s="36">
        <v>125898585</v>
      </c>
      <c r="AU8" s="37"/>
      <c r="AV8" s="116">
        <f>+AJ8+AP8</f>
        <v>174093784.64999998</v>
      </c>
      <c r="AW8" s="117">
        <f>+AL8+AR8</f>
        <v>129087368.59999999</v>
      </c>
      <c r="AX8" s="118">
        <f>+AV8+AW8</f>
        <v>303181153.25</v>
      </c>
      <c r="AY8" s="32"/>
      <c r="AZ8" s="35">
        <v>234056382.50490803</v>
      </c>
      <c r="BA8" s="36"/>
      <c r="BB8" s="36">
        <v>70048157.245091707</v>
      </c>
      <c r="BC8" s="36"/>
      <c r="BD8" s="36">
        <v>304104539.74999976</v>
      </c>
      <c r="BE8" s="37"/>
      <c r="BF8" s="38">
        <v>182646115</v>
      </c>
      <c r="BG8" s="36"/>
      <c r="BH8" s="36">
        <v>186019689</v>
      </c>
      <c r="BI8" s="36"/>
      <c r="BJ8" s="36">
        <v>368665804</v>
      </c>
      <c r="BK8" s="37"/>
      <c r="BL8" s="116">
        <f>+AZ8+BF8</f>
        <v>416702497.50490803</v>
      </c>
      <c r="BM8" s="117">
        <f>+BB8+BH8</f>
        <v>256067846.24509171</v>
      </c>
      <c r="BN8" s="118">
        <f>+BL8+BM8</f>
        <v>672770343.74999976</v>
      </c>
      <c r="BO8" s="32"/>
      <c r="BP8" s="35">
        <v>186329515.81999993</v>
      </c>
      <c r="BQ8" s="36"/>
      <c r="BR8" s="36">
        <v>45049718.450000003</v>
      </c>
      <c r="BS8" s="36"/>
      <c r="BT8" s="36">
        <v>231379234.26999992</v>
      </c>
      <c r="BU8" s="37"/>
      <c r="BV8" s="38">
        <v>76094130</v>
      </c>
      <c r="BW8" s="36"/>
      <c r="BX8" s="36">
        <v>102542194</v>
      </c>
      <c r="BY8" s="36"/>
      <c r="BZ8" s="36">
        <v>178636323</v>
      </c>
      <c r="CA8" s="37"/>
      <c r="CB8" s="116">
        <f>+BP8+BV8</f>
        <v>262423645.81999993</v>
      </c>
      <c r="CC8" s="117">
        <f>+BR8+BX8</f>
        <v>147591912.44999999</v>
      </c>
      <c r="CD8" s="118">
        <f>+CB8+CC8</f>
        <v>410015558.26999992</v>
      </c>
      <c r="CE8" s="32"/>
      <c r="CF8" s="35">
        <v>263833259.10297415</v>
      </c>
      <c r="CG8" s="36"/>
      <c r="CH8" s="36">
        <v>50701481.487025842</v>
      </c>
      <c r="CI8" s="36"/>
      <c r="CJ8" s="36">
        <v>314534740.58999997</v>
      </c>
      <c r="CK8" s="37"/>
      <c r="CL8" s="38">
        <v>168619069</v>
      </c>
      <c r="CM8" s="36"/>
      <c r="CN8" s="36">
        <v>149422885</v>
      </c>
      <c r="CO8" s="36"/>
      <c r="CP8" s="36">
        <v>318041954</v>
      </c>
      <c r="CQ8" s="37"/>
      <c r="CR8" s="116">
        <f>+CF8+CL8</f>
        <v>432452328.10297418</v>
      </c>
      <c r="CS8" s="117">
        <f>+CH8+CN8</f>
        <v>200124366.48702586</v>
      </c>
      <c r="CT8" s="118">
        <f>+CR8+CS8</f>
        <v>632576694.59000003</v>
      </c>
      <c r="CU8" s="32"/>
      <c r="CV8" s="38">
        <f t="shared" ref="CV8:CV15" si="0">+D8+T8+AJ8+AZ8+BP8+CF8</f>
        <v>1483860008.0778821</v>
      </c>
      <c r="CW8" s="36"/>
      <c r="CX8" s="36">
        <f t="shared" ref="CX8:CX15" si="1">+F8+V8+AL8+BB8+BR8+CH8</f>
        <v>398101330.78211755</v>
      </c>
      <c r="CY8" s="39"/>
      <c r="CZ8" s="36">
        <f>+CV8+CX8</f>
        <v>1881961338.8599997</v>
      </c>
      <c r="DA8" s="40"/>
      <c r="DB8" s="38">
        <f>+J8+Z8+AP8+BF8+BV8+CL8</f>
        <v>876605776</v>
      </c>
      <c r="DC8" s="39"/>
      <c r="DD8" s="36">
        <f>+L8+AB8+AR8+BH8+BX8+CN8</f>
        <v>947054562</v>
      </c>
      <c r="DE8" s="39"/>
      <c r="DF8" s="36">
        <f>+DB8+DD8</f>
        <v>1823660338</v>
      </c>
      <c r="DG8" s="40"/>
      <c r="DH8" s="152"/>
      <c r="DI8" s="161" t="s">
        <v>15</v>
      </c>
      <c r="DJ8" s="38">
        <f>+CZ8</f>
        <v>1881961338.8599997</v>
      </c>
      <c r="DK8" s="36">
        <f>+DF8</f>
        <v>1823660338</v>
      </c>
      <c r="DL8" s="37">
        <f>+DJ8+DK8</f>
        <v>3705621676.8599997</v>
      </c>
      <c r="DM8"/>
    </row>
    <row r="9" spans="1:119" s="19" customFormat="1" ht="13.15" customHeight="1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15" customHeight="1">
      <c r="A10" s="26"/>
      <c r="B10" s="26" t="s">
        <v>17</v>
      </c>
      <c r="C10" s="41"/>
      <c r="D10" s="42">
        <v>230961725</v>
      </c>
      <c r="E10" s="43"/>
      <c r="F10" s="43">
        <v>64161500</v>
      </c>
      <c r="G10" s="43"/>
      <c r="H10" s="43">
        <v>295123225</v>
      </c>
      <c r="I10" s="44"/>
      <c r="J10" s="45">
        <v>121360272</v>
      </c>
      <c r="K10" s="43"/>
      <c r="L10" s="43">
        <v>211031109</v>
      </c>
      <c r="M10" s="43"/>
      <c r="N10" s="43">
        <v>332391381</v>
      </c>
      <c r="O10" s="44"/>
      <c r="P10" s="122">
        <f t="shared" si="2"/>
        <v>352321997</v>
      </c>
      <c r="Q10" s="123">
        <f t="shared" si="3"/>
        <v>275192609</v>
      </c>
      <c r="R10" s="124">
        <f t="shared" si="4"/>
        <v>627514606</v>
      </c>
      <c r="S10" s="32"/>
      <c r="T10" s="42">
        <v>441443884</v>
      </c>
      <c r="U10" s="43"/>
      <c r="V10" s="43">
        <v>118093147</v>
      </c>
      <c r="W10" s="43"/>
      <c r="X10" s="43">
        <v>559537030</v>
      </c>
      <c r="Y10" s="44"/>
      <c r="Z10" s="45">
        <v>281027647</v>
      </c>
      <c r="AA10" s="43"/>
      <c r="AB10" s="43">
        <v>218998643</v>
      </c>
      <c r="AC10" s="43"/>
      <c r="AD10" s="43">
        <v>500026290</v>
      </c>
      <c r="AE10" s="44"/>
      <c r="AF10" s="122">
        <f t="shared" si="5"/>
        <v>722471531</v>
      </c>
      <c r="AG10" s="123">
        <f t="shared" si="6"/>
        <v>337091790</v>
      </c>
      <c r="AH10" s="124">
        <f t="shared" si="7"/>
        <v>1059563321</v>
      </c>
      <c r="AI10" s="32"/>
      <c r="AJ10" s="42">
        <v>127235241.64999999</v>
      </c>
      <c r="AK10" s="43"/>
      <c r="AL10" s="43">
        <v>50047326.600000001</v>
      </c>
      <c r="AM10" s="43"/>
      <c r="AN10" s="43">
        <v>177282568.25</v>
      </c>
      <c r="AO10" s="44"/>
      <c r="AP10" s="45">
        <v>46858543</v>
      </c>
      <c r="AQ10" s="43"/>
      <c r="AR10" s="43">
        <v>79040042</v>
      </c>
      <c r="AS10" s="43"/>
      <c r="AT10" s="43">
        <v>125898585</v>
      </c>
      <c r="AU10" s="44"/>
      <c r="AV10" s="122">
        <f t="shared" si="8"/>
        <v>174093784.64999998</v>
      </c>
      <c r="AW10" s="123">
        <f t="shared" si="9"/>
        <v>129087368.59999999</v>
      </c>
      <c r="AX10" s="124">
        <f t="shared" si="10"/>
        <v>303181153.25</v>
      </c>
      <c r="AY10" s="32"/>
      <c r="AZ10" s="42">
        <v>234056382.50490803</v>
      </c>
      <c r="BA10" s="43"/>
      <c r="BB10" s="43">
        <v>70048157.245091707</v>
      </c>
      <c r="BC10" s="43"/>
      <c r="BD10" s="43">
        <v>304104539.74999976</v>
      </c>
      <c r="BE10" s="44"/>
      <c r="BF10" s="45">
        <v>182646115</v>
      </c>
      <c r="BG10" s="43"/>
      <c r="BH10" s="43">
        <v>186019689</v>
      </c>
      <c r="BI10" s="43"/>
      <c r="BJ10" s="43">
        <v>368665804</v>
      </c>
      <c r="BK10" s="44"/>
      <c r="BL10" s="122">
        <f t="shared" si="11"/>
        <v>416702497.50490803</v>
      </c>
      <c r="BM10" s="123">
        <f t="shared" si="12"/>
        <v>256067846.24509171</v>
      </c>
      <c r="BN10" s="124">
        <f t="shared" si="13"/>
        <v>672770343.74999976</v>
      </c>
      <c r="BO10" s="32"/>
      <c r="BP10" s="42">
        <v>186329515.81999993</v>
      </c>
      <c r="BQ10" s="43"/>
      <c r="BR10" s="43">
        <v>45049718.450000003</v>
      </c>
      <c r="BS10" s="43"/>
      <c r="BT10" s="43">
        <v>231379234.26999992</v>
      </c>
      <c r="BU10" s="44"/>
      <c r="BV10" s="45">
        <v>76094130</v>
      </c>
      <c r="BW10" s="43"/>
      <c r="BX10" s="43">
        <v>102542194</v>
      </c>
      <c r="BY10" s="43"/>
      <c r="BZ10" s="43">
        <v>178636323</v>
      </c>
      <c r="CA10" s="44"/>
      <c r="CB10" s="122">
        <f t="shared" si="14"/>
        <v>262423645.81999993</v>
      </c>
      <c r="CC10" s="123">
        <f t="shared" si="15"/>
        <v>147591912.44999999</v>
      </c>
      <c r="CD10" s="124">
        <f t="shared" si="16"/>
        <v>410015558.26999992</v>
      </c>
      <c r="CE10" s="32"/>
      <c r="CF10" s="42">
        <v>263833259.10297415</v>
      </c>
      <c r="CG10" s="43"/>
      <c r="CH10" s="43">
        <v>50701481.487025842</v>
      </c>
      <c r="CI10" s="43"/>
      <c r="CJ10" s="43">
        <v>314534740.58999997</v>
      </c>
      <c r="CK10" s="44"/>
      <c r="CL10" s="45">
        <v>168619069</v>
      </c>
      <c r="CM10" s="43"/>
      <c r="CN10" s="43">
        <v>149422885</v>
      </c>
      <c r="CO10" s="43"/>
      <c r="CP10" s="43">
        <v>318041954</v>
      </c>
      <c r="CQ10" s="44"/>
      <c r="CR10" s="122">
        <f t="shared" si="17"/>
        <v>432452328.10297418</v>
      </c>
      <c r="CS10" s="123">
        <f t="shared" si="18"/>
        <v>200124366.48702586</v>
      </c>
      <c r="CT10" s="124">
        <f t="shared" si="19"/>
        <v>632576694.59000003</v>
      </c>
      <c r="CU10" s="32"/>
      <c r="CV10" s="38">
        <f t="shared" si="0"/>
        <v>1483860008.0778821</v>
      </c>
      <c r="CW10" s="36"/>
      <c r="CX10" s="36">
        <f t="shared" si="1"/>
        <v>398101330.78211755</v>
      </c>
      <c r="CY10" s="46"/>
      <c r="CZ10" s="36">
        <f t="shared" si="20"/>
        <v>1881961338.8599997</v>
      </c>
      <c r="DA10" s="47"/>
      <c r="DB10" s="45">
        <f>+DB8+DB9</f>
        <v>876605776</v>
      </c>
      <c r="DC10" s="46"/>
      <c r="DD10" s="43">
        <f>+DD8+DD9</f>
        <v>947054562</v>
      </c>
      <c r="DE10" s="46"/>
      <c r="DF10" s="43">
        <f>+DF8+DF9</f>
        <v>1823660338</v>
      </c>
      <c r="DG10" s="47"/>
      <c r="DH10" s="153"/>
      <c r="DI10" s="161" t="s">
        <v>17</v>
      </c>
      <c r="DJ10" s="45">
        <f>+DJ8</f>
        <v>1881961338.8599997</v>
      </c>
      <c r="DK10" s="43">
        <f>+DK8</f>
        <v>1823660338</v>
      </c>
      <c r="DL10" s="44">
        <f>+DL8</f>
        <v>3705621676.8599997</v>
      </c>
      <c r="DM10"/>
    </row>
    <row r="11" spans="1:119" s="19" customFormat="1" ht="15.75">
      <c r="A11" s="26">
        <v>2</v>
      </c>
      <c r="B11" s="26" t="s">
        <v>1</v>
      </c>
      <c r="C11" s="34"/>
      <c r="D11" s="35">
        <v>734844</v>
      </c>
      <c r="E11" s="36"/>
      <c r="F11" s="36">
        <v>-800943</v>
      </c>
      <c r="G11" s="36"/>
      <c r="H11" s="36">
        <v>-66099</v>
      </c>
      <c r="I11" s="37">
        <v>-0.48205573261181894</v>
      </c>
      <c r="J11" s="38">
        <v>-1479231</v>
      </c>
      <c r="K11" s="36"/>
      <c r="L11" s="36">
        <v>-3142387</v>
      </c>
      <c r="M11" s="36"/>
      <c r="N11" s="36">
        <v>-4621618</v>
      </c>
      <c r="O11" s="37">
        <v>-7.1219491898922218</v>
      </c>
      <c r="P11" s="116">
        <f t="shared" si="2"/>
        <v>-744387</v>
      </c>
      <c r="Q11" s="117">
        <f t="shared" si="3"/>
        <v>-3943330</v>
      </c>
      <c r="R11" s="118">
        <f t="shared" si="4"/>
        <v>-4687717</v>
      </c>
      <c r="S11" s="32"/>
      <c r="T11" s="35">
        <v>-19409270</v>
      </c>
      <c r="U11" s="36"/>
      <c r="V11" s="36">
        <v>-2005279</v>
      </c>
      <c r="W11" s="36"/>
      <c r="X11" s="36">
        <v>-21414548</v>
      </c>
      <c r="Y11" s="37"/>
      <c r="Z11" s="38">
        <v>-9969776</v>
      </c>
      <c r="AA11" s="36"/>
      <c r="AB11" s="36">
        <v>-18654148</v>
      </c>
      <c r="AC11" s="36"/>
      <c r="AD11" s="36">
        <v>-28623924</v>
      </c>
      <c r="AE11" s="37"/>
      <c r="AF11" s="116">
        <f t="shared" si="5"/>
        <v>-29379046</v>
      </c>
      <c r="AG11" s="117">
        <f t="shared" si="6"/>
        <v>-20659427</v>
      </c>
      <c r="AH11" s="118">
        <f t="shared" si="7"/>
        <v>-50038473</v>
      </c>
      <c r="AI11" s="32"/>
      <c r="AJ11" s="35">
        <v>-1328547.3899999999</v>
      </c>
      <c r="AK11" s="36"/>
      <c r="AL11" s="36">
        <v>-1932077.61</v>
      </c>
      <c r="AM11" s="36"/>
      <c r="AN11" s="36">
        <v>-3260625</v>
      </c>
      <c r="AO11" s="37"/>
      <c r="AP11" s="38">
        <v>-3147384</v>
      </c>
      <c r="AQ11" s="36"/>
      <c r="AR11" s="36">
        <v>-12755911</v>
      </c>
      <c r="AS11" s="36"/>
      <c r="AT11" s="36">
        <v>-15903295</v>
      </c>
      <c r="AU11" s="37"/>
      <c r="AV11" s="116">
        <f t="shared" si="8"/>
        <v>-4475931.3899999997</v>
      </c>
      <c r="AW11" s="117">
        <f t="shared" si="9"/>
        <v>-14687988.609999999</v>
      </c>
      <c r="AX11" s="118">
        <f t="shared" si="10"/>
        <v>-19163920</v>
      </c>
      <c r="AY11" s="32"/>
      <c r="AZ11" s="35">
        <v>10447593.42</v>
      </c>
      <c r="BA11" s="36"/>
      <c r="BB11" s="36">
        <v>-7965509</v>
      </c>
      <c r="BC11" s="36"/>
      <c r="BD11" s="36">
        <v>2482084.42</v>
      </c>
      <c r="BE11" s="37"/>
      <c r="BF11" s="38">
        <v>-4590397</v>
      </c>
      <c r="BG11" s="36"/>
      <c r="BH11" s="36">
        <v>-7291201</v>
      </c>
      <c r="BI11" s="36"/>
      <c r="BJ11" s="36">
        <v>-11881598</v>
      </c>
      <c r="BK11" s="37"/>
      <c r="BL11" s="116">
        <f t="shared" si="11"/>
        <v>5857196.4199999999</v>
      </c>
      <c r="BM11" s="117">
        <f t="shared" si="12"/>
        <v>-15256710</v>
      </c>
      <c r="BN11" s="118">
        <f t="shared" si="13"/>
        <v>-9399513.5800000001</v>
      </c>
      <c r="BO11" s="32"/>
      <c r="BP11" s="35">
        <v>-10090136.690000009</v>
      </c>
      <c r="BQ11" s="36"/>
      <c r="BR11" s="36">
        <v>-552390.65000000177</v>
      </c>
      <c r="BS11" s="36"/>
      <c r="BT11" s="36">
        <v>-10642527.340000011</v>
      </c>
      <c r="BU11" s="37"/>
      <c r="BV11" s="38">
        <v>-18341642</v>
      </c>
      <c r="BW11" s="36"/>
      <c r="BX11" s="36">
        <v>-12033628</v>
      </c>
      <c r="BY11" s="36"/>
      <c r="BZ11" s="36">
        <v>-30375270</v>
      </c>
      <c r="CA11" s="37"/>
      <c r="CB11" s="116">
        <f t="shared" si="14"/>
        <v>-28431778.690000009</v>
      </c>
      <c r="CC11" s="117">
        <f t="shared" si="15"/>
        <v>-12586018.650000002</v>
      </c>
      <c r="CD11" s="118">
        <f t="shared" si="16"/>
        <v>-41017797.340000011</v>
      </c>
      <c r="CE11" s="32"/>
      <c r="CF11" s="35">
        <v>2383744</v>
      </c>
      <c r="CG11" s="36"/>
      <c r="CH11" s="36">
        <v>3105375.33</v>
      </c>
      <c r="CI11" s="36"/>
      <c r="CJ11" s="36">
        <v>5489119.3300000001</v>
      </c>
      <c r="CK11" s="37"/>
      <c r="CL11" s="38">
        <v>-2978045</v>
      </c>
      <c r="CM11" s="36"/>
      <c r="CN11" s="36">
        <v>87364</v>
      </c>
      <c r="CO11" s="36"/>
      <c r="CP11" s="36">
        <v>-2890681</v>
      </c>
      <c r="CQ11" s="37"/>
      <c r="CR11" s="116">
        <f t="shared" si="17"/>
        <v>-594301</v>
      </c>
      <c r="CS11" s="117">
        <f t="shared" si="18"/>
        <v>3192739.33</v>
      </c>
      <c r="CT11" s="118">
        <f t="shared" si="19"/>
        <v>2598438.33</v>
      </c>
      <c r="CU11" s="32"/>
      <c r="CV11" s="38">
        <f t="shared" si="0"/>
        <v>-17261772.660000011</v>
      </c>
      <c r="CW11" s="36"/>
      <c r="CX11" s="36">
        <f t="shared" si="1"/>
        <v>-10150823.930000002</v>
      </c>
      <c r="CY11" s="39"/>
      <c r="CZ11" s="36">
        <f t="shared" si="20"/>
        <v>-27412596.590000011</v>
      </c>
      <c r="DA11" s="40"/>
      <c r="DB11" s="38">
        <f t="shared" ref="DB11:DB15" si="21">+J11+Z11+AP11+BF11+BV11+CL11</f>
        <v>-40506475</v>
      </c>
      <c r="DC11" s="39"/>
      <c r="DD11" s="36">
        <f t="shared" ref="DD11:DD15" si="22">+L11+AB11+AR11+BH11+BX11+CN11</f>
        <v>-53789911</v>
      </c>
      <c r="DE11" s="39"/>
      <c r="DF11" s="36">
        <f t="shared" ref="DF11:DF15" si="23">+DB11+DD11</f>
        <v>-94296386</v>
      </c>
      <c r="DG11" s="40"/>
      <c r="DH11" s="152"/>
      <c r="DI11" s="161" t="s">
        <v>1</v>
      </c>
      <c r="DJ11" s="38">
        <f t="shared" ref="DJ11:DJ15" si="24">+CZ11</f>
        <v>-27412596.590000011</v>
      </c>
      <c r="DK11" s="36">
        <f t="shared" ref="DK11:DK15" si="25">+DF11</f>
        <v>-94296386</v>
      </c>
      <c r="DL11" s="37">
        <f t="shared" ref="DL11:DL15" si="26">+DJ11+DK11</f>
        <v>-121708982.59</v>
      </c>
      <c r="DM11"/>
    </row>
    <row r="12" spans="1:119" s="19" customFormat="1" ht="15.75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75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75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9396340.8100000005</v>
      </c>
      <c r="AK14" s="36"/>
      <c r="AL14" s="36">
        <v>10874870.970000001</v>
      </c>
      <c r="AM14" s="36"/>
      <c r="AN14" s="36">
        <v>20271211.780000001</v>
      </c>
      <c r="AO14" s="37"/>
      <c r="AP14" s="38">
        <v>10270260</v>
      </c>
      <c r="AQ14" s="36"/>
      <c r="AR14" s="36">
        <v>18308870</v>
      </c>
      <c r="AS14" s="36"/>
      <c r="AT14" s="36">
        <v>28579130</v>
      </c>
      <c r="AU14" s="37"/>
      <c r="AV14" s="116">
        <f t="shared" si="8"/>
        <v>19666600.810000002</v>
      </c>
      <c r="AW14" s="117">
        <f t="shared" si="9"/>
        <v>29183740.969999999</v>
      </c>
      <c r="AX14" s="118">
        <f t="shared" si="10"/>
        <v>48850341.780000001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>
        <v>131.26999999999998</v>
      </c>
      <c r="BQ14" s="36"/>
      <c r="BR14" s="36">
        <v>0</v>
      </c>
      <c r="BS14" s="36"/>
      <c r="BT14" s="36">
        <v>131.26999999999998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131.26999999999998</v>
      </c>
      <c r="CC14" s="117">
        <f t="shared" si="15"/>
        <v>0</v>
      </c>
      <c r="CD14" s="118">
        <f t="shared" si="16"/>
        <v>131.26999999999998</v>
      </c>
      <c r="CE14" s="32"/>
      <c r="CF14" s="35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9396472.0800000001</v>
      </c>
      <c r="CW14" s="36"/>
      <c r="CX14" s="36">
        <f t="shared" si="1"/>
        <v>10874870.970000001</v>
      </c>
      <c r="CY14" s="39"/>
      <c r="CZ14" s="36">
        <f t="shared" si="20"/>
        <v>20271343.050000001</v>
      </c>
      <c r="DA14" s="40"/>
      <c r="DB14" s="38">
        <f t="shared" si="21"/>
        <v>10270260</v>
      </c>
      <c r="DC14" s="39"/>
      <c r="DD14" s="36">
        <f t="shared" si="22"/>
        <v>18308870</v>
      </c>
      <c r="DE14" s="39"/>
      <c r="DF14" s="36">
        <f t="shared" si="23"/>
        <v>28579130</v>
      </c>
      <c r="DG14" s="40"/>
      <c r="DH14" s="152"/>
      <c r="DI14" s="161" t="s">
        <v>4</v>
      </c>
      <c r="DJ14" s="38">
        <f t="shared" si="24"/>
        <v>20271343.050000001</v>
      </c>
      <c r="DK14" s="36">
        <f t="shared" si="25"/>
        <v>28579130</v>
      </c>
      <c r="DL14" s="37">
        <f t="shared" si="26"/>
        <v>48850473.049999997</v>
      </c>
      <c r="DM14"/>
    </row>
    <row r="15" spans="1:119" s="19" customFormat="1" ht="15.75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16684.87</v>
      </c>
      <c r="AK15" s="36"/>
      <c r="AL15" s="36">
        <v>18958.7</v>
      </c>
      <c r="AM15" s="36"/>
      <c r="AN15" s="36">
        <v>35643.57</v>
      </c>
      <c r="AO15" s="37"/>
      <c r="AP15" s="38">
        <v>39440</v>
      </c>
      <c r="AQ15" s="36"/>
      <c r="AR15" s="36">
        <v>100245</v>
      </c>
      <c r="AS15" s="36"/>
      <c r="AT15" s="36">
        <v>139685</v>
      </c>
      <c r="AU15" s="37"/>
      <c r="AV15" s="116">
        <f t="shared" si="8"/>
        <v>56124.869999999995</v>
      </c>
      <c r="AW15" s="117">
        <f t="shared" si="9"/>
        <v>119203.7</v>
      </c>
      <c r="AX15" s="118">
        <f t="shared" si="10"/>
        <v>175328.57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16684.87</v>
      </c>
      <c r="CW15" s="36"/>
      <c r="CX15" s="36">
        <f t="shared" si="1"/>
        <v>18958.7</v>
      </c>
      <c r="CY15" s="39"/>
      <c r="CZ15" s="36">
        <f t="shared" si="20"/>
        <v>35643.57</v>
      </c>
      <c r="DA15" s="40"/>
      <c r="DB15" s="38">
        <f t="shared" si="21"/>
        <v>39440</v>
      </c>
      <c r="DC15" s="39"/>
      <c r="DD15" s="36">
        <f t="shared" si="22"/>
        <v>100245</v>
      </c>
      <c r="DE15" s="39"/>
      <c r="DF15" s="36">
        <f t="shared" si="23"/>
        <v>139685</v>
      </c>
      <c r="DG15" s="40"/>
      <c r="DH15" s="152"/>
      <c r="DI15" s="161" t="s">
        <v>5</v>
      </c>
      <c r="DJ15" s="38">
        <f t="shared" si="24"/>
        <v>35643.57</v>
      </c>
      <c r="DK15" s="36">
        <f t="shared" si="25"/>
        <v>139685</v>
      </c>
      <c r="DL15" s="37">
        <f t="shared" si="26"/>
        <v>175328.57</v>
      </c>
      <c r="DM15"/>
    </row>
    <row r="16" spans="1:119" s="19" customFormat="1" ht="15.75">
      <c r="A16" s="26">
        <v>7</v>
      </c>
      <c r="B16" s="26" t="s">
        <v>92</v>
      </c>
      <c r="C16" s="41"/>
      <c r="D16" s="42">
        <v>231696569</v>
      </c>
      <c r="E16" s="46">
        <v>2112.0541922663215</v>
      </c>
      <c r="F16" s="43">
        <v>63360557</v>
      </c>
      <c r="G16" s="46">
        <v>2310.9952584163111</v>
      </c>
      <c r="H16" s="43">
        <v>295057126</v>
      </c>
      <c r="I16" s="47">
        <v>2151.8325396188711</v>
      </c>
      <c r="J16" s="45">
        <v>119881041</v>
      </c>
      <c r="K16" s="46">
        <v>347.66468397821461</v>
      </c>
      <c r="L16" s="43">
        <v>207888722</v>
      </c>
      <c r="M16" s="46">
        <v>683.60162179225802</v>
      </c>
      <c r="N16" s="43">
        <v>327769763</v>
      </c>
      <c r="O16" s="47">
        <v>505.09574743499257</v>
      </c>
      <c r="P16" s="122">
        <f t="shared" si="2"/>
        <v>351577610</v>
      </c>
      <c r="Q16" s="123">
        <f t="shared" si="3"/>
        <v>271249279</v>
      </c>
      <c r="R16" s="124">
        <f t="shared" si="4"/>
        <v>622826889</v>
      </c>
      <c r="S16" s="32"/>
      <c r="T16" s="42">
        <v>422034614</v>
      </c>
      <c r="U16" s="46">
        <v>2191.4</v>
      </c>
      <c r="V16" s="43">
        <v>116087868</v>
      </c>
      <c r="W16" s="46">
        <v>2120.71</v>
      </c>
      <c r="X16" s="43">
        <v>538122482</v>
      </c>
      <c r="Y16" s="47">
        <v>2175.75</v>
      </c>
      <c r="Z16" s="45">
        <v>271057871</v>
      </c>
      <c r="AA16" s="46">
        <v>269.87</v>
      </c>
      <c r="AB16" s="43">
        <v>200344495</v>
      </c>
      <c r="AC16" s="46">
        <v>461.77</v>
      </c>
      <c r="AD16" s="43">
        <v>471402366</v>
      </c>
      <c r="AE16" s="47">
        <v>327.76</v>
      </c>
      <c r="AF16" s="122">
        <f t="shared" si="5"/>
        <v>693092485</v>
      </c>
      <c r="AG16" s="123">
        <f t="shared" si="6"/>
        <v>316432363</v>
      </c>
      <c r="AH16" s="124">
        <f t="shared" si="7"/>
        <v>1009524848</v>
      </c>
      <c r="AI16" s="32"/>
      <c r="AJ16" s="42">
        <v>135319719.94</v>
      </c>
      <c r="AK16" s="46">
        <v>2249.2743688239157</v>
      </c>
      <c r="AL16" s="43">
        <v>59009078.660000004</v>
      </c>
      <c r="AM16" s="46">
        <v>2433.8658964735</v>
      </c>
      <c r="AN16" s="43">
        <v>194328798.59999999</v>
      </c>
      <c r="AO16" s="47">
        <v>2302.2966074887595</v>
      </c>
      <c r="AP16" s="45">
        <v>54020858</v>
      </c>
      <c r="AQ16" s="46">
        <v>345.69</v>
      </c>
      <c r="AR16" s="43">
        <v>84693246</v>
      </c>
      <c r="AS16" s="46">
        <v>562.79</v>
      </c>
      <c r="AT16" s="43">
        <v>138714105</v>
      </c>
      <c r="AU16" s="47">
        <v>452.19</v>
      </c>
      <c r="AV16" s="122">
        <f t="shared" si="8"/>
        <v>189340577.94</v>
      </c>
      <c r="AW16" s="123">
        <f t="shared" si="9"/>
        <v>143702324.66</v>
      </c>
      <c r="AX16" s="124">
        <f t="shared" si="10"/>
        <v>333042902.60000002</v>
      </c>
      <c r="AY16" s="32"/>
      <c r="AZ16" s="42">
        <v>244503975.92490801</v>
      </c>
      <c r="BA16" s="46">
        <v>2197.9268441601539</v>
      </c>
      <c r="BB16" s="43">
        <v>62082648.245091707</v>
      </c>
      <c r="BC16" s="46">
        <v>1983.4078222769785</v>
      </c>
      <c r="BD16" s="43">
        <v>306586624.16999978</v>
      </c>
      <c r="BE16" s="47">
        <v>2150.8209687535063</v>
      </c>
      <c r="BF16" s="45">
        <v>178055718</v>
      </c>
      <c r="BG16" s="46">
        <v>292.64</v>
      </c>
      <c r="BH16" s="43">
        <v>178728488</v>
      </c>
      <c r="BI16" s="46">
        <v>578.15</v>
      </c>
      <c r="BJ16" s="43">
        <v>356784206</v>
      </c>
      <c r="BK16" s="47">
        <v>388.83</v>
      </c>
      <c r="BL16" s="122">
        <f t="shared" si="11"/>
        <v>422559693.92490804</v>
      </c>
      <c r="BM16" s="123">
        <f t="shared" si="12"/>
        <v>240811136.24509171</v>
      </c>
      <c r="BN16" s="124">
        <f t="shared" si="13"/>
        <v>663370830.16999972</v>
      </c>
      <c r="BO16" s="32"/>
      <c r="BP16" s="42">
        <v>176239510.39999995</v>
      </c>
      <c r="BQ16" s="46">
        <v>1856.7162916139901</v>
      </c>
      <c r="BR16" s="43">
        <v>44497327.800000004</v>
      </c>
      <c r="BS16" s="46">
        <v>2064.2664594544444</v>
      </c>
      <c r="BT16" s="43">
        <v>220736838.19999993</v>
      </c>
      <c r="BU16" s="47">
        <v>1895.1272210584148</v>
      </c>
      <c r="BV16" s="45">
        <v>57752488</v>
      </c>
      <c r="BW16" s="46">
        <v>191.81</v>
      </c>
      <c r="BX16" s="43">
        <v>90508566</v>
      </c>
      <c r="BY16" s="46">
        <v>444.74</v>
      </c>
      <c r="BZ16" s="43">
        <v>148261053</v>
      </c>
      <c r="CA16" s="47">
        <v>293.82</v>
      </c>
      <c r="CB16" s="122">
        <f t="shared" si="14"/>
        <v>233991998.39999995</v>
      </c>
      <c r="CC16" s="123">
        <f t="shared" si="15"/>
        <v>135005893.80000001</v>
      </c>
      <c r="CD16" s="124">
        <f t="shared" si="16"/>
        <v>368997892.19999993</v>
      </c>
      <c r="CE16" s="32"/>
      <c r="CF16" s="42">
        <v>266217003.10297415</v>
      </c>
      <c r="CG16" s="46">
        <v>2137.2934946207724</v>
      </c>
      <c r="CH16" s="43">
        <v>53806856.81702584</v>
      </c>
      <c r="CI16" s="46">
        <v>2126.9213699512152</v>
      </c>
      <c r="CJ16" s="43">
        <v>320023859.91999996</v>
      </c>
      <c r="CK16" s="47">
        <v>2135.5425202861411</v>
      </c>
      <c r="CL16" s="45">
        <v>165641024</v>
      </c>
      <c r="CM16" s="46">
        <v>267.42</v>
      </c>
      <c r="CN16" s="43">
        <v>149510249</v>
      </c>
      <c r="CO16" s="46">
        <v>472.19</v>
      </c>
      <c r="CP16" s="43">
        <v>315151273</v>
      </c>
      <c r="CQ16" s="47">
        <v>336.69</v>
      </c>
      <c r="CR16" s="122">
        <f t="shared" si="17"/>
        <v>431858027.10297418</v>
      </c>
      <c r="CS16" s="123">
        <f t="shared" si="18"/>
        <v>203317105.81702584</v>
      </c>
      <c r="CT16" s="124">
        <f t="shared" si="19"/>
        <v>635175132.92000008</v>
      </c>
      <c r="CU16" s="32"/>
      <c r="CV16" s="45">
        <f>SUM(CV10:CV15)</f>
        <v>1476011392.3678818</v>
      </c>
      <c r="CW16" s="46">
        <f>+CV16/$CV$111</f>
        <v>2129.3596063425598</v>
      </c>
      <c r="CX16" s="43">
        <f>SUM(CX10:CX15)</f>
        <v>398844336.52211756</v>
      </c>
      <c r="CY16" s="46">
        <f>+CX16/$CX$111</f>
        <v>2161.0902676252731</v>
      </c>
      <c r="CZ16" s="43">
        <f t="shared" si="20"/>
        <v>1874855728.8899994</v>
      </c>
      <c r="DA16" s="47">
        <f>+CZ16/$CZ$111</f>
        <v>2136.0315050610748</v>
      </c>
      <c r="DB16" s="45">
        <f>SUM(DB10:DB15)</f>
        <v>846409001</v>
      </c>
      <c r="DC16" s="46">
        <f>+DB16/$DB$111</f>
        <v>278.93665133915522</v>
      </c>
      <c r="DD16" s="43">
        <f>SUM(DD10:DD15)</f>
        <v>911673766</v>
      </c>
      <c r="DE16" s="46">
        <f>+DD16/$DD$111</f>
        <v>530.74087317157796</v>
      </c>
      <c r="DF16" s="43">
        <f>SUM(DF10:DF15)</f>
        <v>1758082767</v>
      </c>
      <c r="DG16" s="47">
        <f>+DF16/$DF$111</f>
        <v>369.95515651754334</v>
      </c>
      <c r="DH16" s="153"/>
      <c r="DI16" s="161" t="s">
        <v>92</v>
      </c>
      <c r="DJ16" s="45">
        <f>SUM(DJ10:DJ15)</f>
        <v>1874855728.8899996</v>
      </c>
      <c r="DK16" s="43">
        <f>SUM(DK10:DK15)</f>
        <v>1758082767</v>
      </c>
      <c r="DL16" s="44">
        <f>SUM(DL10:DL15)</f>
        <v>3632938495.8899999</v>
      </c>
      <c r="DM16"/>
      <c r="DO16" s="48"/>
    </row>
    <row r="17" spans="1:117" s="19" customFormat="1" ht="15.75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75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75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75">
      <c r="A20" s="26">
        <v>8</v>
      </c>
      <c r="B20" s="26" t="s">
        <v>19</v>
      </c>
      <c r="C20" s="34"/>
      <c r="D20" s="35">
        <v>333577.77</v>
      </c>
      <c r="E20" s="39">
        <v>3.0407628849063828</v>
      </c>
      <c r="F20" s="36">
        <v>4171.05</v>
      </c>
      <c r="G20" s="39">
        <v>0.15213371266002845</v>
      </c>
      <c r="H20" s="36">
        <v>337748.82</v>
      </c>
      <c r="I20" s="40">
        <v>2.4631803032402511</v>
      </c>
      <c r="J20" s="38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333577.77</v>
      </c>
      <c r="Q20" s="117">
        <f t="shared" ref="Q20:Q63" si="28">+F20+L20</f>
        <v>4171.05</v>
      </c>
      <c r="R20" s="118">
        <f t="shared" ref="R20:R63" si="29">+P20+Q20</f>
        <v>337748.82</v>
      </c>
      <c r="S20" s="32"/>
      <c r="T20" s="35">
        <v>2083304</v>
      </c>
      <c r="U20" s="39">
        <v>10.82</v>
      </c>
      <c r="V20" s="36">
        <v>12010</v>
      </c>
      <c r="W20" s="39">
        <v>0.22</v>
      </c>
      <c r="X20" s="36">
        <v>2095313</v>
      </c>
      <c r="Y20" s="40">
        <v>8.4700000000000006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2083304</v>
      </c>
      <c r="AG20" s="117">
        <f t="shared" ref="AG20:AG63" si="31">+V20+AB20</f>
        <v>12010</v>
      </c>
      <c r="AH20" s="118">
        <f t="shared" ref="AH20:AH63" si="32">+AF20+AG20</f>
        <v>2095314</v>
      </c>
      <c r="AI20" s="32"/>
      <c r="AJ20" s="35">
        <v>42715.26277724198</v>
      </c>
      <c r="AK20" s="39">
        <v>0.71000993620907027</v>
      </c>
      <c r="AL20" s="36">
        <v>9832.4811197378567</v>
      </c>
      <c r="AM20" s="39">
        <v>0.40554675684627167</v>
      </c>
      <c r="AN20" s="36">
        <v>52547.743896979839</v>
      </c>
      <c r="AO20" s="40">
        <v>0.62255565503817645</v>
      </c>
      <c r="AP20" s="38">
        <v>0</v>
      </c>
      <c r="AQ20" s="39">
        <v>0</v>
      </c>
      <c r="AR20" s="36">
        <v>0</v>
      </c>
      <c r="AS20" s="39">
        <v>0</v>
      </c>
      <c r="AT20" s="36">
        <v>0</v>
      </c>
      <c r="AU20" s="40">
        <v>0</v>
      </c>
      <c r="AV20" s="116">
        <f t="shared" ref="AV20:AV63" si="33">+AJ20+AP20</f>
        <v>42715.26277724198</v>
      </c>
      <c r="AW20" s="117">
        <f t="shared" ref="AW20:AW63" si="34">+AL20+AR20</f>
        <v>9832.4811197378567</v>
      </c>
      <c r="AX20" s="118">
        <f t="shared" ref="AX20:AX63" si="35">+AV20+AW20</f>
        <v>52547.743896979839</v>
      </c>
      <c r="AY20" s="32"/>
      <c r="AZ20" s="35">
        <v>97973.846319638338</v>
      </c>
      <c r="BA20" s="39">
        <v>0.88071920318256736</v>
      </c>
      <c r="BB20" s="36">
        <v>7390.0810186221679</v>
      </c>
      <c r="BC20" s="39">
        <v>0.2360972818319596</v>
      </c>
      <c r="BD20" s="36">
        <v>105363.9273382605</v>
      </c>
      <c r="BE20" s="40">
        <v>0.73916774706939969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97973.846319638338</v>
      </c>
      <c r="BM20" s="117">
        <f t="shared" ref="BM20:BM63" si="37">+BB20+BH20</f>
        <v>7390.0810186221679</v>
      </c>
      <c r="BN20" s="118">
        <f t="shared" ref="BN20:BN63" si="38">+BL20+BM20</f>
        <v>105363.9273382605</v>
      </c>
      <c r="BO20" s="32"/>
      <c r="BP20" s="35">
        <v>179215.74105065755</v>
      </c>
      <c r="BQ20" s="39">
        <v>1.8880714396403029</v>
      </c>
      <c r="BR20" s="36">
        <v>0</v>
      </c>
      <c r="BS20" s="39">
        <v>0</v>
      </c>
      <c r="BT20" s="36">
        <v>179215.74105065755</v>
      </c>
      <c r="BU20" s="40">
        <v>1.5386495162149934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179215.74105065755</v>
      </c>
      <c r="CC20" s="117">
        <f t="shared" ref="CC20:CC63" si="40">+BR20+BX20</f>
        <v>0</v>
      </c>
      <c r="CD20" s="118">
        <f t="shared" ref="CD20:CD63" si="41">+CB20+CC20</f>
        <v>179215.74105065755</v>
      </c>
      <c r="CE20" s="32"/>
      <c r="CF20" s="35">
        <v>275241.02999999991</v>
      </c>
      <c r="CG20" s="39">
        <v>2.2097418873135402</v>
      </c>
      <c r="CH20" s="36">
        <v>6359.079999999999</v>
      </c>
      <c r="CI20" s="39">
        <v>0.25136690647482013</v>
      </c>
      <c r="CJ20" s="36">
        <v>281600.10999999993</v>
      </c>
      <c r="CK20" s="40">
        <v>1.8791380391842831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275241.02999999991</v>
      </c>
      <c r="CS20" s="117">
        <f t="shared" ref="CS20:CS63" si="43">+CH20+CN20</f>
        <v>6359.079999999999</v>
      </c>
      <c r="CT20" s="118">
        <f t="shared" ref="CT20:CT63" si="44">+CR20+CS20</f>
        <v>281600.10999999993</v>
      </c>
      <c r="CU20" s="32"/>
      <c r="CV20" s="38">
        <f t="shared" ref="CV20:CV60" si="45">+D20+T20+AJ20+AZ20+BP20+CF20</f>
        <v>3012027.6501475372</v>
      </c>
      <c r="CW20" s="39">
        <f t="shared" ref="CW20:CW63" si="46">+CV20/$CV$111</f>
        <v>4.3452848972404912</v>
      </c>
      <c r="CX20" s="36">
        <f t="shared" ref="CX20:CX60" si="47">+F20+V20+AL20+BB20+BR20+CH20</f>
        <v>39762.692138360027</v>
      </c>
      <c r="CY20" s="39">
        <f t="shared" ref="CY20:CY63" si="48">+CX20/$CX$111</f>
        <v>0.21544938495077418</v>
      </c>
      <c r="CZ20" s="36">
        <f t="shared" ref="CZ20:CZ63" si="49">+CV20+CX20</f>
        <v>3051790.3422858971</v>
      </c>
      <c r="DA20" s="40">
        <f t="shared" ref="DA20:DA63" si="50">+CZ20/$CZ$111</f>
        <v>3.4769183663124728</v>
      </c>
      <c r="DB20" s="38">
        <f t="shared" ref="DB20:DB60" si="51">+J20+Z20+AP20+BF20+BV20+CL20</f>
        <v>0</v>
      </c>
      <c r="DC20" s="39">
        <f t="shared" ref="DC20:DC63" si="52">+DB20/$DB$111</f>
        <v>0</v>
      </c>
      <c r="DD20" s="36">
        <f t="shared" ref="DD20:DD60" si="53">+L20+AB20+AR20+BH20+BX20+CN20</f>
        <v>0</v>
      </c>
      <c r="DE20" s="39">
        <f t="shared" ref="DE20:DE63" si="54">+DD20/$DD$111</f>
        <v>0</v>
      </c>
      <c r="DF20" s="36">
        <f t="shared" ref="DF20:DF60" si="55">+DB20+DD20</f>
        <v>0</v>
      </c>
      <c r="DG20" s="40">
        <f t="shared" ref="DG20:DG63" si="56">+DF20/$DF$111</f>
        <v>0</v>
      </c>
      <c r="DH20" s="152"/>
      <c r="DI20" s="161" t="s">
        <v>19</v>
      </c>
      <c r="DJ20" s="38">
        <f t="shared" ref="DJ20:DJ60" si="57">+CZ20</f>
        <v>3051790.3422858971</v>
      </c>
      <c r="DK20" s="36">
        <f t="shared" ref="DK20:DK60" si="58">+DF20</f>
        <v>0</v>
      </c>
      <c r="DL20" s="37">
        <f t="shared" ref="DL20:DL62" si="59">+DJ20+DK20</f>
        <v>3051790.3422858971</v>
      </c>
      <c r="DM20"/>
    </row>
    <row r="21" spans="1:117" s="19" customFormat="1" ht="15.75">
      <c r="A21" s="26">
        <v>9</v>
      </c>
      <c r="B21" s="26" t="s">
        <v>20</v>
      </c>
      <c r="C21" s="34"/>
      <c r="D21" s="35">
        <v>1218213.28</v>
      </c>
      <c r="E21" s="39">
        <v>11.104749958979783</v>
      </c>
      <c r="F21" s="36">
        <v>1468408.77</v>
      </c>
      <c r="G21" s="39">
        <v>53.558331327278694</v>
      </c>
      <c r="H21" s="36">
        <v>2686622.05</v>
      </c>
      <c r="I21" s="40">
        <v>19.593360876319107</v>
      </c>
      <c r="J21" s="38">
        <v>1100787.8500000001</v>
      </c>
      <c r="K21" s="39">
        <v>3.1923735129836612</v>
      </c>
      <c r="L21" s="36">
        <v>5385911.4399999995</v>
      </c>
      <c r="M21" s="39">
        <v>17.710522051376483</v>
      </c>
      <c r="N21" s="36">
        <v>6486699.2899999991</v>
      </c>
      <c r="O21" s="40">
        <v>9.9960539260254624</v>
      </c>
      <c r="P21" s="116">
        <f t="shared" si="27"/>
        <v>2319001.13</v>
      </c>
      <c r="Q21" s="117">
        <f t="shared" si="28"/>
        <v>6854320.209999999</v>
      </c>
      <c r="R21" s="118">
        <f t="shared" si="29"/>
        <v>9173321.3399999999</v>
      </c>
      <c r="S21" s="32"/>
      <c r="T21" s="35">
        <v>2007058</v>
      </c>
      <c r="U21" s="39">
        <v>10.42</v>
      </c>
      <c r="V21" s="36">
        <v>5350780</v>
      </c>
      <c r="W21" s="39">
        <v>97.75</v>
      </c>
      <c r="X21" s="36">
        <v>7357838</v>
      </c>
      <c r="Y21" s="40">
        <v>29.75</v>
      </c>
      <c r="Z21" s="38">
        <v>4565613</v>
      </c>
      <c r="AA21" s="39">
        <v>4.55</v>
      </c>
      <c r="AB21" s="36">
        <v>6959093</v>
      </c>
      <c r="AC21" s="39">
        <v>16.04</v>
      </c>
      <c r="AD21" s="36">
        <v>11524706</v>
      </c>
      <c r="AE21" s="40">
        <v>8.01</v>
      </c>
      <c r="AF21" s="116">
        <f t="shared" si="30"/>
        <v>6572671</v>
      </c>
      <c r="AG21" s="117">
        <f t="shared" si="31"/>
        <v>12309873</v>
      </c>
      <c r="AH21" s="118">
        <f t="shared" si="32"/>
        <v>18882544</v>
      </c>
      <c r="AI21" s="32"/>
      <c r="AJ21" s="35">
        <v>904165.53531816707</v>
      </c>
      <c r="AK21" s="39">
        <v>15.028972604043567</v>
      </c>
      <c r="AL21" s="36">
        <v>2410990.0785835851</v>
      </c>
      <c r="AM21" s="39">
        <v>99.442774946734801</v>
      </c>
      <c r="AN21" s="36">
        <v>3315155.613901752</v>
      </c>
      <c r="AO21" s="40">
        <v>39.276070135614582</v>
      </c>
      <c r="AP21" s="38">
        <v>907340</v>
      </c>
      <c r="AQ21" s="39">
        <v>5.81</v>
      </c>
      <c r="AR21" s="36">
        <v>4619948</v>
      </c>
      <c r="AS21" s="39">
        <v>30.7</v>
      </c>
      <c r="AT21" s="36">
        <v>5527288</v>
      </c>
      <c r="AU21" s="40">
        <v>18.02</v>
      </c>
      <c r="AV21" s="116">
        <f t="shared" si="33"/>
        <v>1811505.5353181669</v>
      </c>
      <c r="AW21" s="117">
        <f t="shared" si="34"/>
        <v>7030938.0785835851</v>
      </c>
      <c r="AX21" s="118">
        <f t="shared" si="35"/>
        <v>8842443.613901753</v>
      </c>
      <c r="AY21" s="32"/>
      <c r="AZ21" s="35">
        <v>1600660.1121200328</v>
      </c>
      <c r="BA21" s="39">
        <v>14.388861430562217</v>
      </c>
      <c r="BB21" s="36">
        <v>2046697.95487954</v>
      </c>
      <c r="BC21" s="39">
        <v>65.387621957111278</v>
      </c>
      <c r="BD21" s="36">
        <v>3647358.0669995728</v>
      </c>
      <c r="BE21" s="40">
        <v>25.587594476088597</v>
      </c>
      <c r="BF21" s="38">
        <v>2465138</v>
      </c>
      <c r="BG21" s="39">
        <v>4.05</v>
      </c>
      <c r="BH21" s="36">
        <v>6012109</v>
      </c>
      <c r="BI21" s="39">
        <v>19.45</v>
      </c>
      <c r="BJ21" s="36">
        <v>8477247</v>
      </c>
      <c r="BK21" s="40">
        <v>9.24</v>
      </c>
      <c r="BL21" s="116">
        <f t="shared" si="36"/>
        <v>4065798.1121200328</v>
      </c>
      <c r="BM21" s="117">
        <f t="shared" si="37"/>
        <v>8058806.95487954</v>
      </c>
      <c r="BN21" s="118">
        <f t="shared" si="38"/>
        <v>12124605.066999573</v>
      </c>
      <c r="BO21" s="32"/>
      <c r="BP21" s="35">
        <v>760221.65428300889</v>
      </c>
      <c r="BQ21" s="39">
        <v>8.0090776894543705</v>
      </c>
      <c r="BR21" s="36">
        <v>555118.4994632306</v>
      </c>
      <c r="BS21" s="39">
        <v>25.752389101096242</v>
      </c>
      <c r="BT21" s="36">
        <v>1315340.1537462394</v>
      </c>
      <c r="BU21" s="40">
        <v>11.292799836414707</v>
      </c>
      <c r="BV21" s="38">
        <v>1047681</v>
      </c>
      <c r="BW21" s="39">
        <v>3.48</v>
      </c>
      <c r="BX21" s="36">
        <v>5216885</v>
      </c>
      <c r="BY21" s="39">
        <v>25.63</v>
      </c>
      <c r="BZ21" s="36">
        <v>6264566</v>
      </c>
      <c r="CA21" s="40">
        <v>12.41</v>
      </c>
      <c r="CB21" s="116">
        <f t="shared" si="39"/>
        <v>1807902.654283009</v>
      </c>
      <c r="CC21" s="117">
        <f t="shared" si="40"/>
        <v>5772003.4994632304</v>
      </c>
      <c r="CD21" s="118">
        <f t="shared" si="41"/>
        <v>7579906.1537462398</v>
      </c>
      <c r="CE21" s="32"/>
      <c r="CF21" s="35">
        <v>2049101.0699999034</v>
      </c>
      <c r="CG21" s="39">
        <v>16.450979222530094</v>
      </c>
      <c r="CH21" s="36">
        <v>2484507.2199999387</v>
      </c>
      <c r="CI21" s="39">
        <v>98.209630010275077</v>
      </c>
      <c r="CJ21" s="36">
        <v>4533608.2899998426</v>
      </c>
      <c r="CK21" s="40">
        <v>30.253098240976957</v>
      </c>
      <c r="CL21" s="38">
        <v>2974061</v>
      </c>
      <c r="CM21" s="39">
        <v>4.8</v>
      </c>
      <c r="CN21" s="36">
        <v>6804456</v>
      </c>
      <c r="CO21" s="39">
        <v>21.49</v>
      </c>
      <c r="CP21" s="36">
        <v>9778517</v>
      </c>
      <c r="CQ21" s="40">
        <v>10.45</v>
      </c>
      <c r="CR21" s="116">
        <f t="shared" si="42"/>
        <v>5023162.0699999034</v>
      </c>
      <c r="CS21" s="117">
        <f t="shared" si="43"/>
        <v>9288963.2199999392</v>
      </c>
      <c r="CT21" s="118">
        <f t="shared" si="44"/>
        <v>14312125.289999843</v>
      </c>
      <c r="CU21" s="32"/>
      <c r="CV21" s="38">
        <f t="shared" si="45"/>
        <v>8539419.6517211124</v>
      </c>
      <c r="CW21" s="39">
        <f t="shared" si="46"/>
        <v>12.319346152750239</v>
      </c>
      <c r="CX21" s="36">
        <f t="shared" si="47"/>
        <v>14316502.522926293</v>
      </c>
      <c r="CY21" s="39">
        <f t="shared" si="48"/>
        <v>77.572254224582608</v>
      </c>
      <c r="CZ21" s="36">
        <f t="shared" si="49"/>
        <v>22855922.174647406</v>
      </c>
      <c r="DA21" s="40">
        <f t="shared" si="50"/>
        <v>26.039854208502295</v>
      </c>
      <c r="DB21" s="38">
        <f t="shared" si="51"/>
        <v>13060620.85</v>
      </c>
      <c r="DC21" s="39">
        <f t="shared" si="52"/>
        <v>4.3041671815932769</v>
      </c>
      <c r="DD21" s="36">
        <f t="shared" si="53"/>
        <v>34998402.439999998</v>
      </c>
      <c r="DE21" s="39">
        <f t="shared" si="54"/>
        <v>20.374703499602383</v>
      </c>
      <c r="DF21" s="36">
        <f t="shared" si="55"/>
        <v>48059023.289999999</v>
      </c>
      <c r="DG21" s="40">
        <f t="shared" si="56"/>
        <v>10.113109471900199</v>
      </c>
      <c r="DH21" s="152"/>
      <c r="DI21" s="161" t="s">
        <v>20</v>
      </c>
      <c r="DJ21" s="38">
        <f t="shared" si="57"/>
        <v>22855922.174647406</v>
      </c>
      <c r="DK21" s="36">
        <f t="shared" si="58"/>
        <v>48059023.289999999</v>
      </c>
      <c r="DL21" s="37">
        <f t="shared" si="59"/>
        <v>70914945.464647412</v>
      </c>
      <c r="DM21"/>
    </row>
    <row r="22" spans="1:117" s="19" customFormat="1" ht="15.75">
      <c r="A22" s="26">
        <v>10</v>
      </c>
      <c r="B22" s="26" t="s">
        <v>21</v>
      </c>
      <c r="C22" s="34"/>
      <c r="D22" s="35">
        <v>9389.23</v>
      </c>
      <c r="E22" s="39">
        <v>8.5588503400120322E-2</v>
      </c>
      <c r="F22" s="36">
        <v>1262.2</v>
      </c>
      <c r="G22" s="39">
        <v>4.6037130247656564E-2</v>
      </c>
      <c r="H22" s="36">
        <v>10651.43</v>
      </c>
      <c r="I22" s="40">
        <v>7.7680190199753502E-2</v>
      </c>
      <c r="J22" s="38">
        <v>26143.91</v>
      </c>
      <c r="K22" s="39">
        <v>7.5819446780620497E-2</v>
      </c>
      <c r="L22" s="36">
        <v>939.96</v>
      </c>
      <c r="M22" s="39">
        <v>3.0908756099806648E-3</v>
      </c>
      <c r="N22" s="36">
        <v>27083.87</v>
      </c>
      <c r="O22" s="40">
        <v>4.1736453771308281E-2</v>
      </c>
      <c r="P22" s="116">
        <f t="shared" si="27"/>
        <v>35533.14</v>
      </c>
      <c r="Q22" s="117">
        <f t="shared" si="28"/>
        <v>2202.16</v>
      </c>
      <c r="R22" s="118">
        <f t="shared" si="29"/>
        <v>37735.300000000003</v>
      </c>
      <c r="S22" s="32"/>
      <c r="T22" s="35">
        <v>679</v>
      </c>
      <c r="U22" s="39">
        <v>0</v>
      </c>
      <c r="V22" s="36">
        <v>21</v>
      </c>
      <c r="W22" s="39">
        <v>0</v>
      </c>
      <c r="X22" s="36">
        <v>700</v>
      </c>
      <c r="Y22" s="40">
        <v>0</v>
      </c>
      <c r="Z22" s="38">
        <v>71506</v>
      </c>
      <c r="AA22" s="39">
        <v>7.0000000000000007E-2</v>
      </c>
      <c r="AB22" s="36">
        <v>18397</v>
      </c>
      <c r="AC22" s="39">
        <v>0.04</v>
      </c>
      <c r="AD22" s="36">
        <v>89903</v>
      </c>
      <c r="AE22" s="40">
        <v>0.06</v>
      </c>
      <c r="AF22" s="116">
        <f t="shared" si="30"/>
        <v>72185</v>
      </c>
      <c r="AG22" s="117">
        <f t="shared" si="31"/>
        <v>18418</v>
      </c>
      <c r="AH22" s="118">
        <f t="shared" si="32"/>
        <v>90603</v>
      </c>
      <c r="AI22" s="32"/>
      <c r="AJ22" s="35">
        <v>332.86048271044723</v>
      </c>
      <c r="AK22" s="39">
        <v>5.532782306133445E-3</v>
      </c>
      <c r="AL22" s="36">
        <v>31.581801967483628</v>
      </c>
      <c r="AM22" s="39">
        <v>1.3026109287475201E-3</v>
      </c>
      <c r="AN22" s="36">
        <v>364.44228467793084</v>
      </c>
      <c r="AO22" s="40">
        <v>4.317704023717733E-3</v>
      </c>
      <c r="AP22" s="38">
        <v>9018</v>
      </c>
      <c r="AQ22" s="39">
        <v>0.06</v>
      </c>
      <c r="AR22" s="36">
        <v>438</v>
      </c>
      <c r="AS22" s="39">
        <v>0</v>
      </c>
      <c r="AT22" s="36">
        <v>9455</v>
      </c>
      <c r="AU22" s="40">
        <v>0.03</v>
      </c>
      <c r="AV22" s="116">
        <f t="shared" si="33"/>
        <v>9350.8604827104464</v>
      </c>
      <c r="AW22" s="117">
        <f t="shared" si="34"/>
        <v>469.58180196748361</v>
      </c>
      <c r="AX22" s="118">
        <f t="shared" si="35"/>
        <v>9820.4422846779307</v>
      </c>
      <c r="AY22" s="32"/>
      <c r="AZ22" s="35">
        <v>18625.311926397197</v>
      </c>
      <c r="BA22" s="39">
        <v>0.16742906903263302</v>
      </c>
      <c r="BB22" s="36">
        <v>2094.4497955532806</v>
      </c>
      <c r="BC22" s="39">
        <v>6.6913191129781183E-2</v>
      </c>
      <c r="BD22" s="36">
        <v>20719.761721950475</v>
      </c>
      <c r="BE22" s="40">
        <v>0.14535695449791275</v>
      </c>
      <c r="BF22" s="38">
        <v>103778</v>
      </c>
      <c r="BG22" s="39">
        <v>0.17</v>
      </c>
      <c r="BH22" s="36">
        <v>6696</v>
      </c>
      <c r="BI22" s="39">
        <v>0.02</v>
      </c>
      <c r="BJ22" s="36">
        <v>110474</v>
      </c>
      <c r="BK22" s="40">
        <v>0.12</v>
      </c>
      <c r="BL22" s="116">
        <f t="shared" si="36"/>
        <v>122403.3119263972</v>
      </c>
      <c r="BM22" s="117">
        <f t="shared" si="37"/>
        <v>8790.4497955532806</v>
      </c>
      <c r="BN22" s="118">
        <f t="shared" si="38"/>
        <v>131193.76172195049</v>
      </c>
      <c r="BO22" s="32"/>
      <c r="BP22" s="35">
        <v>125.39673907650483</v>
      </c>
      <c r="BQ22" s="39">
        <v>1.3210781613622507E-3</v>
      </c>
      <c r="BR22" s="36">
        <v>85.091965963721051</v>
      </c>
      <c r="BS22" s="39">
        <v>3.9474840398831439E-3</v>
      </c>
      <c r="BT22" s="36">
        <v>210.48870504022588</v>
      </c>
      <c r="BU22" s="40">
        <v>1.8071422871683942E-3</v>
      </c>
      <c r="BV22" s="38">
        <v>13461</v>
      </c>
      <c r="BW22" s="39">
        <v>0.04</v>
      </c>
      <c r="BX22" s="36">
        <v>1586</v>
      </c>
      <c r="BY22" s="39">
        <v>0.01</v>
      </c>
      <c r="BZ22" s="36">
        <v>15047</v>
      </c>
      <c r="CA22" s="40">
        <v>0.03</v>
      </c>
      <c r="CB22" s="116">
        <f t="shared" si="39"/>
        <v>13586.396739076505</v>
      </c>
      <c r="CC22" s="117">
        <f t="shared" si="40"/>
        <v>1671.0919659637211</v>
      </c>
      <c r="CD22" s="118">
        <f t="shared" si="41"/>
        <v>15257.488705040225</v>
      </c>
      <c r="CE22" s="32"/>
      <c r="CF22" s="35">
        <v>1414.92</v>
      </c>
      <c r="CG22" s="39">
        <v>1.1359527288492108E-2</v>
      </c>
      <c r="CH22" s="36">
        <v>112.78</v>
      </c>
      <c r="CI22" s="39">
        <v>4.4580599256858252E-3</v>
      </c>
      <c r="CJ22" s="36">
        <v>1527.7</v>
      </c>
      <c r="CK22" s="40">
        <v>1.0194453341874866E-2</v>
      </c>
      <c r="CL22" s="38">
        <v>42747</v>
      </c>
      <c r="CM22" s="39">
        <v>7.0000000000000007E-2</v>
      </c>
      <c r="CN22" s="36">
        <v>2957</v>
      </c>
      <c r="CO22" s="39">
        <v>0.01</v>
      </c>
      <c r="CP22" s="36">
        <v>45704</v>
      </c>
      <c r="CQ22" s="40">
        <v>0.05</v>
      </c>
      <c r="CR22" s="116">
        <f t="shared" si="42"/>
        <v>44161.919999999998</v>
      </c>
      <c r="CS22" s="117">
        <f t="shared" si="43"/>
        <v>3069.78</v>
      </c>
      <c r="CT22" s="118">
        <f t="shared" si="44"/>
        <v>47231.7</v>
      </c>
      <c r="CU22" s="32"/>
      <c r="CV22" s="38">
        <f t="shared" si="45"/>
        <v>30566.719148184151</v>
      </c>
      <c r="CW22" s="39">
        <f t="shared" si="46"/>
        <v>4.4096906967733308E-2</v>
      </c>
      <c r="CX22" s="36">
        <f t="shared" si="47"/>
        <v>3607.1035634844857</v>
      </c>
      <c r="CY22" s="39">
        <f t="shared" si="48"/>
        <v>1.9544658633833915E-2</v>
      </c>
      <c r="CZ22" s="36">
        <f t="shared" si="49"/>
        <v>34173.822711668639</v>
      </c>
      <c r="DA22" s="40">
        <f t="shared" si="50"/>
        <v>3.8934388836261602E-2</v>
      </c>
      <c r="DB22" s="38">
        <f t="shared" si="51"/>
        <v>266653.91000000003</v>
      </c>
      <c r="DC22" s="39">
        <f t="shared" si="52"/>
        <v>8.7876604140570191E-2</v>
      </c>
      <c r="DD22" s="36">
        <f t="shared" si="53"/>
        <v>31013.96</v>
      </c>
      <c r="DE22" s="39">
        <f t="shared" si="54"/>
        <v>1.8055116670877631E-2</v>
      </c>
      <c r="DF22" s="36">
        <f t="shared" si="55"/>
        <v>297667.87000000005</v>
      </c>
      <c r="DG22" s="40">
        <f t="shared" si="56"/>
        <v>6.2638554625052967E-2</v>
      </c>
      <c r="DH22" s="152"/>
      <c r="DI22" s="161" t="s">
        <v>21</v>
      </c>
      <c r="DJ22" s="38">
        <f t="shared" si="57"/>
        <v>34173.822711668639</v>
      </c>
      <c r="DK22" s="36">
        <f t="shared" si="58"/>
        <v>297667.87000000005</v>
      </c>
      <c r="DL22" s="37">
        <f t="shared" si="59"/>
        <v>331841.69271166867</v>
      </c>
      <c r="DM22"/>
    </row>
    <row r="23" spans="1:117" s="19" customFormat="1" ht="15.75">
      <c r="A23" s="26">
        <v>11</v>
      </c>
      <c r="B23" s="26" t="s">
        <v>22</v>
      </c>
      <c r="C23" s="34"/>
      <c r="D23" s="35">
        <v>11886739.6</v>
      </c>
      <c r="E23" s="39">
        <v>108.35481212739968</v>
      </c>
      <c r="F23" s="36">
        <v>3348910.31</v>
      </c>
      <c r="G23" s="39">
        <v>122.14721924353503</v>
      </c>
      <c r="H23" s="36">
        <v>15235649.91</v>
      </c>
      <c r="I23" s="40">
        <v>111.11260955812105</v>
      </c>
      <c r="J23" s="38">
        <v>7000704.6100000013</v>
      </c>
      <c r="K23" s="39">
        <v>20.302607781496331</v>
      </c>
      <c r="L23" s="36">
        <v>6943099.9000000004</v>
      </c>
      <c r="M23" s="39">
        <v>22.831033382877138</v>
      </c>
      <c r="N23" s="36">
        <v>13943804.510000002</v>
      </c>
      <c r="O23" s="40">
        <v>21.487510918039963</v>
      </c>
      <c r="P23" s="116">
        <f t="shared" si="27"/>
        <v>18887444.210000001</v>
      </c>
      <c r="Q23" s="117">
        <f t="shared" si="28"/>
        <v>10292010.210000001</v>
      </c>
      <c r="R23" s="118">
        <f t="shared" si="29"/>
        <v>29179454.420000002</v>
      </c>
      <c r="S23" s="32"/>
      <c r="T23" s="35">
        <v>14215218</v>
      </c>
      <c r="U23" s="39">
        <v>73.81</v>
      </c>
      <c r="V23" s="36">
        <v>4739027</v>
      </c>
      <c r="W23" s="39">
        <v>86.57</v>
      </c>
      <c r="X23" s="36">
        <v>18954245</v>
      </c>
      <c r="Y23" s="40">
        <v>76.64</v>
      </c>
      <c r="Z23" s="38">
        <v>14063528</v>
      </c>
      <c r="AA23" s="39">
        <v>14</v>
      </c>
      <c r="AB23" s="36">
        <v>5957864</v>
      </c>
      <c r="AC23" s="39">
        <v>13.73</v>
      </c>
      <c r="AD23" s="36">
        <v>20021392</v>
      </c>
      <c r="AE23" s="40">
        <v>13.92</v>
      </c>
      <c r="AF23" s="116">
        <f t="shared" si="30"/>
        <v>28278746</v>
      </c>
      <c r="AG23" s="117">
        <f t="shared" si="31"/>
        <v>10696891</v>
      </c>
      <c r="AH23" s="118">
        <f t="shared" si="32"/>
        <v>38975637</v>
      </c>
      <c r="AI23" s="32"/>
      <c r="AJ23" s="35">
        <v>4385128.0046709953</v>
      </c>
      <c r="AK23" s="39">
        <v>72.889273117708086</v>
      </c>
      <c r="AL23" s="36">
        <v>1943047.8886711146</v>
      </c>
      <c r="AM23" s="39">
        <v>80.142210297839327</v>
      </c>
      <c r="AN23" s="36">
        <v>6328175.8933421094</v>
      </c>
      <c r="AO23" s="40">
        <v>74.972613404679848</v>
      </c>
      <c r="AP23" s="38">
        <v>2331726</v>
      </c>
      <c r="AQ23" s="39">
        <v>14.92</v>
      </c>
      <c r="AR23" s="36">
        <v>1934895</v>
      </c>
      <c r="AS23" s="39">
        <v>12.86</v>
      </c>
      <c r="AT23" s="36">
        <v>4266620</v>
      </c>
      <c r="AU23" s="40">
        <v>13.91</v>
      </c>
      <c r="AV23" s="116">
        <f t="shared" si="33"/>
        <v>6716854.0046709953</v>
      </c>
      <c r="AW23" s="117">
        <f t="shared" si="34"/>
        <v>3877942.8886711146</v>
      </c>
      <c r="AX23" s="118">
        <f t="shared" si="35"/>
        <v>10594796.893342109</v>
      </c>
      <c r="AY23" s="32"/>
      <c r="AZ23" s="35">
        <v>12924678.70668266</v>
      </c>
      <c r="BA23" s="39">
        <v>116.18419771745332</v>
      </c>
      <c r="BB23" s="36">
        <v>4196449.5106109483</v>
      </c>
      <c r="BC23" s="39">
        <v>134.06758603913448</v>
      </c>
      <c r="BD23" s="36">
        <v>17121128.217293609</v>
      </c>
      <c r="BE23" s="40">
        <v>120.11118123031211</v>
      </c>
      <c r="BF23" s="38">
        <v>20019372</v>
      </c>
      <c r="BG23" s="39">
        <v>32.9</v>
      </c>
      <c r="BH23" s="36">
        <v>7733914</v>
      </c>
      <c r="BI23" s="39">
        <v>25.02</v>
      </c>
      <c r="BJ23" s="36">
        <v>27753286</v>
      </c>
      <c r="BK23" s="40">
        <v>30.25</v>
      </c>
      <c r="BL23" s="116">
        <f t="shared" si="36"/>
        <v>32944050.70668266</v>
      </c>
      <c r="BM23" s="117">
        <f t="shared" si="37"/>
        <v>11930363.510610949</v>
      </c>
      <c r="BN23" s="118">
        <f t="shared" si="38"/>
        <v>44874414.217293605</v>
      </c>
      <c r="BO23" s="32"/>
      <c r="BP23" s="35">
        <v>8709675.9350264948</v>
      </c>
      <c r="BQ23" s="39">
        <v>91.75806926913711</v>
      </c>
      <c r="BR23" s="36">
        <v>1026832.7349214668</v>
      </c>
      <c r="BS23" s="39">
        <v>47.635587999696916</v>
      </c>
      <c r="BT23" s="36">
        <v>9736508.6699479613</v>
      </c>
      <c r="BU23" s="40">
        <v>83.592402468731422</v>
      </c>
      <c r="BV23" s="38">
        <v>4898559</v>
      </c>
      <c r="BW23" s="39">
        <v>16.27</v>
      </c>
      <c r="BX23" s="36">
        <v>6059779</v>
      </c>
      <c r="BY23" s="39">
        <v>29.78</v>
      </c>
      <c r="BZ23" s="36">
        <v>10958338</v>
      </c>
      <c r="CA23" s="40">
        <v>21.72</v>
      </c>
      <c r="CB23" s="116">
        <f t="shared" si="39"/>
        <v>13608234.935026495</v>
      </c>
      <c r="CC23" s="117">
        <f t="shared" si="40"/>
        <v>7086611.7349214666</v>
      </c>
      <c r="CD23" s="118">
        <f t="shared" si="41"/>
        <v>20694846.669947959</v>
      </c>
      <c r="CE23" s="32"/>
      <c r="CF23" s="35">
        <v>17037186.349998582</v>
      </c>
      <c r="CG23" s="39">
        <v>136.78114894264988</v>
      </c>
      <c r="CH23" s="36">
        <v>6352943.7199991699</v>
      </c>
      <c r="CI23" s="39">
        <v>251.12434658863032</v>
      </c>
      <c r="CJ23" s="36">
        <v>23390130.06999775</v>
      </c>
      <c r="CK23" s="40">
        <v>156.08404114615197</v>
      </c>
      <c r="CL23" s="38">
        <v>15002475</v>
      </c>
      <c r="CM23" s="39">
        <v>24.22</v>
      </c>
      <c r="CN23" s="36">
        <v>9552994</v>
      </c>
      <c r="CO23" s="39">
        <v>30.17</v>
      </c>
      <c r="CP23" s="36">
        <v>24555469</v>
      </c>
      <c r="CQ23" s="40">
        <v>26.23</v>
      </c>
      <c r="CR23" s="116">
        <f t="shared" si="42"/>
        <v>32039661.349998582</v>
      </c>
      <c r="CS23" s="117">
        <f t="shared" si="43"/>
        <v>15905937.71999917</v>
      </c>
      <c r="CT23" s="118">
        <f t="shared" si="44"/>
        <v>47945599.06999775</v>
      </c>
      <c r="CU23" s="32"/>
      <c r="CV23" s="38">
        <f t="shared" si="45"/>
        <v>69158626.596378729</v>
      </c>
      <c r="CW23" s="39">
        <f t="shared" si="46"/>
        <v>99.77130709554379</v>
      </c>
      <c r="CX23" s="36">
        <f t="shared" si="47"/>
        <v>21607211.164202698</v>
      </c>
      <c r="CY23" s="39">
        <f t="shared" si="48"/>
        <v>117.07608578489409</v>
      </c>
      <c r="CZ23" s="36">
        <f t="shared" si="49"/>
        <v>90765837.760581434</v>
      </c>
      <c r="DA23" s="40">
        <f t="shared" si="50"/>
        <v>103.40992432236328</v>
      </c>
      <c r="DB23" s="38">
        <f t="shared" si="51"/>
        <v>63316364.609999999</v>
      </c>
      <c r="DC23" s="39">
        <f t="shared" si="52"/>
        <v>20.866099838749701</v>
      </c>
      <c r="DD23" s="36">
        <f t="shared" si="53"/>
        <v>38182545.899999999</v>
      </c>
      <c r="DE23" s="39">
        <f t="shared" si="54"/>
        <v>22.228387507291565</v>
      </c>
      <c r="DF23" s="36">
        <f t="shared" si="55"/>
        <v>101498910.50999999</v>
      </c>
      <c r="DG23" s="40">
        <f t="shared" si="56"/>
        <v>21.358519649312488</v>
      </c>
      <c r="DH23" s="152"/>
      <c r="DI23" s="161" t="s">
        <v>22</v>
      </c>
      <c r="DJ23" s="38">
        <f t="shared" si="57"/>
        <v>90765837.760581434</v>
      </c>
      <c r="DK23" s="36">
        <f t="shared" si="58"/>
        <v>101498910.50999999</v>
      </c>
      <c r="DL23" s="37">
        <f t="shared" si="59"/>
        <v>192264748.27058142</v>
      </c>
      <c r="DM23"/>
    </row>
    <row r="24" spans="1:117" s="19" customFormat="1" ht="15.75">
      <c r="A24" s="26">
        <v>12</v>
      </c>
      <c r="B24" s="26" t="s">
        <v>23</v>
      </c>
      <c r="C24" s="34"/>
      <c r="D24" s="35">
        <v>21909689.579999961</v>
      </c>
      <c r="E24" s="39">
        <v>199.72005596980875</v>
      </c>
      <c r="F24" s="36">
        <v>256.02999999999997</v>
      </c>
      <c r="G24" s="39">
        <v>9.3383667067877592E-3</v>
      </c>
      <c r="H24" s="36">
        <v>21909945.609999962</v>
      </c>
      <c r="I24" s="40">
        <v>159.78781649516085</v>
      </c>
      <c r="J24" s="38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21909689.579999961</v>
      </c>
      <c r="Q24" s="117">
        <f t="shared" si="28"/>
        <v>256.02999999999997</v>
      </c>
      <c r="R24" s="118">
        <f t="shared" si="29"/>
        <v>21909945.609999962</v>
      </c>
      <c r="S24" s="32"/>
      <c r="T24" s="35">
        <v>43479699</v>
      </c>
      <c r="U24" s="39">
        <v>225.77</v>
      </c>
      <c r="V24" s="36">
        <v>2592106</v>
      </c>
      <c r="W24" s="39">
        <v>47.35</v>
      </c>
      <c r="X24" s="36">
        <v>46071804</v>
      </c>
      <c r="Y24" s="40">
        <v>186.28</v>
      </c>
      <c r="Z24" s="38">
        <v>36521</v>
      </c>
      <c r="AA24" s="39">
        <v>0.04</v>
      </c>
      <c r="AB24" s="36">
        <v>3769</v>
      </c>
      <c r="AC24" s="39">
        <v>0.01</v>
      </c>
      <c r="AD24" s="36">
        <v>40289</v>
      </c>
      <c r="AE24" s="40">
        <v>0.03</v>
      </c>
      <c r="AF24" s="116">
        <f t="shared" si="30"/>
        <v>43516220</v>
      </c>
      <c r="AG24" s="117">
        <f t="shared" si="31"/>
        <v>2595875</v>
      </c>
      <c r="AH24" s="118">
        <f t="shared" si="32"/>
        <v>46112095</v>
      </c>
      <c r="AI24" s="32"/>
      <c r="AJ24" s="35">
        <v>6359666.1529729553</v>
      </c>
      <c r="AK24" s="39">
        <v>105.70990006853145</v>
      </c>
      <c r="AL24" s="36">
        <v>2010806.6204806406</v>
      </c>
      <c r="AM24" s="39">
        <v>82.936961042715637</v>
      </c>
      <c r="AN24" s="36">
        <v>8370472.773453596</v>
      </c>
      <c r="AO24" s="40">
        <v>99.168580304284575</v>
      </c>
      <c r="AP24" s="38">
        <v>12133</v>
      </c>
      <c r="AQ24" s="39">
        <v>0.08</v>
      </c>
      <c r="AR24" s="36">
        <v>0</v>
      </c>
      <c r="AS24" s="39">
        <v>0</v>
      </c>
      <c r="AT24" s="36">
        <v>12133</v>
      </c>
      <c r="AU24" s="40">
        <v>0.04</v>
      </c>
      <c r="AV24" s="116">
        <f t="shared" si="33"/>
        <v>6371799.1529729553</v>
      </c>
      <c r="AW24" s="117">
        <f t="shared" si="34"/>
        <v>2010806.6204806406</v>
      </c>
      <c r="AX24" s="118">
        <f t="shared" si="35"/>
        <v>8382605.773453596</v>
      </c>
      <c r="AY24" s="32"/>
      <c r="AZ24" s="35">
        <v>14690119.559718842</v>
      </c>
      <c r="BA24" s="39">
        <v>132.05432755066693</v>
      </c>
      <c r="BB24" s="36">
        <v>1512754.2151440703</v>
      </c>
      <c r="BC24" s="39">
        <v>48.329261529793627</v>
      </c>
      <c r="BD24" s="36">
        <v>16202873.774862912</v>
      </c>
      <c r="BE24" s="40">
        <v>113.66927948467078</v>
      </c>
      <c r="BF24" s="38">
        <v>3043</v>
      </c>
      <c r="BG24" s="39">
        <v>0.01</v>
      </c>
      <c r="BH24" s="36">
        <v>2545</v>
      </c>
      <c r="BI24" s="39">
        <v>0.01</v>
      </c>
      <c r="BJ24" s="36">
        <v>5588</v>
      </c>
      <c r="BK24" s="40">
        <v>0.01</v>
      </c>
      <c r="BL24" s="116">
        <f t="shared" si="36"/>
        <v>14693162.559718842</v>
      </c>
      <c r="BM24" s="117">
        <f t="shared" si="37"/>
        <v>1515299.2151440703</v>
      </c>
      <c r="BN24" s="118">
        <f t="shared" si="38"/>
        <v>16208461.774862912</v>
      </c>
      <c r="BO24" s="32"/>
      <c r="BP24" s="35">
        <v>12115787.512285516</v>
      </c>
      <c r="BQ24" s="39">
        <v>127.6420934711917</v>
      </c>
      <c r="BR24" s="36">
        <v>639821.71236751904</v>
      </c>
      <c r="BS24" s="39">
        <v>29.681838577079191</v>
      </c>
      <c r="BT24" s="36">
        <v>12755609.224653035</v>
      </c>
      <c r="BU24" s="40">
        <v>109.51276850727218</v>
      </c>
      <c r="BV24" s="38">
        <v>0</v>
      </c>
      <c r="BW24" s="39">
        <v>0</v>
      </c>
      <c r="BX24" s="36">
        <v>0</v>
      </c>
      <c r="BY24" s="39">
        <v>0</v>
      </c>
      <c r="BZ24" s="36">
        <v>0</v>
      </c>
      <c r="CA24" s="40">
        <v>0</v>
      </c>
      <c r="CB24" s="116">
        <f t="shared" si="39"/>
        <v>12115787.512285516</v>
      </c>
      <c r="CC24" s="117">
        <f t="shared" si="40"/>
        <v>639821.71236751904</v>
      </c>
      <c r="CD24" s="118">
        <f t="shared" si="41"/>
        <v>12755609.224653035</v>
      </c>
      <c r="CE24" s="32"/>
      <c r="CF24" s="35">
        <v>25533440.075017333</v>
      </c>
      <c r="CG24" s="39">
        <v>204.99237363330604</v>
      </c>
      <c r="CH24" s="36">
        <v>1782469.2450000714</v>
      </c>
      <c r="CI24" s="39">
        <v>70.458899715395347</v>
      </c>
      <c r="CJ24" s="36">
        <v>27315909.320017405</v>
      </c>
      <c r="CK24" s="40">
        <v>182.28105194331494</v>
      </c>
      <c r="CL24" s="38">
        <v>212717</v>
      </c>
      <c r="CM24" s="39">
        <v>0.34</v>
      </c>
      <c r="CN24" s="36">
        <v>0</v>
      </c>
      <c r="CO24" s="39">
        <v>0</v>
      </c>
      <c r="CP24" s="36">
        <v>212717</v>
      </c>
      <c r="CQ24" s="40">
        <v>0.23</v>
      </c>
      <c r="CR24" s="116">
        <f t="shared" si="42"/>
        <v>25746157.075017333</v>
      </c>
      <c r="CS24" s="117">
        <f t="shared" si="43"/>
        <v>1782469.2450000714</v>
      </c>
      <c r="CT24" s="118">
        <f t="shared" si="44"/>
        <v>27528626.320017405</v>
      </c>
      <c r="CU24" s="32"/>
      <c r="CV24" s="38">
        <f t="shared" si="45"/>
        <v>124088401.87999462</v>
      </c>
      <c r="CW24" s="39">
        <f t="shared" si="46"/>
        <v>179.01544117147722</v>
      </c>
      <c r="CX24" s="36">
        <f t="shared" si="47"/>
        <v>8538213.8229923006</v>
      </c>
      <c r="CY24" s="39">
        <f t="shared" si="48"/>
        <v>46.263288973012678</v>
      </c>
      <c r="CZ24" s="36">
        <f t="shared" si="49"/>
        <v>132626615.70298691</v>
      </c>
      <c r="DA24" s="40">
        <f t="shared" si="50"/>
        <v>151.10209558307258</v>
      </c>
      <c r="DB24" s="38">
        <f t="shared" si="51"/>
        <v>264414</v>
      </c>
      <c r="DC24" s="39">
        <f t="shared" si="52"/>
        <v>8.71384350119776E-2</v>
      </c>
      <c r="DD24" s="36">
        <f t="shared" si="53"/>
        <v>6314</v>
      </c>
      <c r="DE24" s="39">
        <f t="shared" si="54"/>
        <v>3.6757642900139601E-3</v>
      </c>
      <c r="DF24" s="36">
        <f t="shared" si="55"/>
        <v>270728</v>
      </c>
      <c r="DG24" s="40">
        <f t="shared" si="56"/>
        <v>5.6969570200946895E-2</v>
      </c>
      <c r="DH24" s="152"/>
      <c r="DI24" s="161" t="s">
        <v>23</v>
      </c>
      <c r="DJ24" s="38">
        <f t="shared" si="57"/>
        <v>132626615.70298691</v>
      </c>
      <c r="DK24" s="36">
        <f t="shared" si="58"/>
        <v>270728</v>
      </c>
      <c r="DL24" s="37">
        <f t="shared" si="59"/>
        <v>132897343.70298691</v>
      </c>
      <c r="DM24"/>
    </row>
    <row r="25" spans="1:117" s="19" customFormat="1" ht="15.75">
      <c r="A25" s="26">
        <v>13</v>
      </c>
      <c r="B25" s="26" t="s">
        <v>24</v>
      </c>
      <c r="C25" s="34"/>
      <c r="D25" s="35">
        <v>3069082.4100000341</v>
      </c>
      <c r="E25" s="39">
        <v>27.976540172467541</v>
      </c>
      <c r="F25" s="36">
        <v>0</v>
      </c>
      <c r="G25" s="39">
        <v>0</v>
      </c>
      <c r="H25" s="36">
        <v>3069082.4100000341</v>
      </c>
      <c r="I25" s="40">
        <v>22.382619549442705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27"/>
        <v>3069082.4100000341</v>
      </c>
      <c r="Q25" s="117">
        <f t="shared" si="28"/>
        <v>0</v>
      </c>
      <c r="R25" s="118">
        <f t="shared" si="29"/>
        <v>3069082.4100000341</v>
      </c>
      <c r="S25" s="32"/>
      <c r="T25" s="35">
        <v>9775178</v>
      </c>
      <c r="U25" s="39">
        <v>50.76</v>
      </c>
      <c r="V25" s="36">
        <v>612415</v>
      </c>
      <c r="W25" s="39">
        <v>11.19</v>
      </c>
      <c r="X25" s="36">
        <v>10387593</v>
      </c>
      <c r="Y25" s="40">
        <v>42</v>
      </c>
      <c r="Z25" s="38">
        <v>0</v>
      </c>
      <c r="AA25" s="39">
        <v>0</v>
      </c>
      <c r="AB25" s="36">
        <v>355</v>
      </c>
      <c r="AC25" s="39">
        <v>0</v>
      </c>
      <c r="AD25" s="36">
        <v>355</v>
      </c>
      <c r="AE25" s="40">
        <v>0</v>
      </c>
      <c r="AF25" s="116">
        <f t="shared" si="30"/>
        <v>9775178</v>
      </c>
      <c r="AG25" s="117">
        <f t="shared" si="31"/>
        <v>612770</v>
      </c>
      <c r="AH25" s="118">
        <f t="shared" si="32"/>
        <v>10387948</v>
      </c>
      <c r="AI25" s="32"/>
      <c r="AJ25" s="35">
        <v>1291919.2300367637</v>
      </c>
      <c r="AK25" s="39">
        <v>21.474185817121644</v>
      </c>
      <c r="AL25" s="36">
        <v>384610.14270931523</v>
      </c>
      <c r="AM25" s="39">
        <v>15.863482891702009</v>
      </c>
      <c r="AN25" s="36">
        <v>1676529.372746079</v>
      </c>
      <c r="AO25" s="40">
        <v>19.862562394437383</v>
      </c>
      <c r="AP25" s="38">
        <v>3044</v>
      </c>
      <c r="AQ25" s="39">
        <v>0.02</v>
      </c>
      <c r="AR25" s="36">
        <v>0</v>
      </c>
      <c r="AS25" s="39">
        <v>0</v>
      </c>
      <c r="AT25" s="36">
        <v>3044</v>
      </c>
      <c r="AU25" s="40">
        <v>0.01</v>
      </c>
      <c r="AV25" s="116">
        <f t="shared" si="33"/>
        <v>1294963.2300367637</v>
      </c>
      <c r="AW25" s="117">
        <f t="shared" si="34"/>
        <v>384610.14270931523</v>
      </c>
      <c r="AX25" s="118">
        <f t="shared" si="35"/>
        <v>1679573.372746079</v>
      </c>
      <c r="AY25" s="32"/>
      <c r="AZ25" s="35">
        <v>3588837.8119194419</v>
      </c>
      <c r="BA25" s="39">
        <v>32.261246208026051</v>
      </c>
      <c r="BB25" s="36">
        <v>209771.96030153785</v>
      </c>
      <c r="BC25" s="39">
        <v>6.7017654484373619</v>
      </c>
      <c r="BD25" s="36">
        <v>3798609.7722209799</v>
      </c>
      <c r="BE25" s="40">
        <v>26.648682317186132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3588837.8119194419</v>
      </c>
      <c r="BM25" s="117">
        <f t="shared" si="37"/>
        <v>209771.96030153785</v>
      </c>
      <c r="BN25" s="118">
        <f t="shared" si="38"/>
        <v>3798609.7722209799</v>
      </c>
      <c r="BO25" s="32"/>
      <c r="BP25" s="35">
        <v>3102998.5855646268</v>
      </c>
      <c r="BQ25" s="39">
        <v>32.690671992884816</v>
      </c>
      <c r="BR25" s="36">
        <v>163462.63426453903</v>
      </c>
      <c r="BS25" s="39">
        <v>7.5831617305872623</v>
      </c>
      <c r="BT25" s="36">
        <v>3266461.2198291658</v>
      </c>
      <c r="BU25" s="40">
        <v>28.044071051797502</v>
      </c>
      <c r="BV25" s="38">
        <v>11277</v>
      </c>
      <c r="BW25" s="39">
        <v>0.04</v>
      </c>
      <c r="BX25" s="36">
        <v>4605</v>
      </c>
      <c r="BY25" s="39">
        <v>0.02</v>
      </c>
      <c r="BZ25" s="36">
        <v>15883</v>
      </c>
      <c r="CA25" s="40">
        <v>0.03</v>
      </c>
      <c r="CB25" s="116">
        <f t="shared" si="39"/>
        <v>3114275.5855646268</v>
      </c>
      <c r="CC25" s="117">
        <f t="shared" si="40"/>
        <v>168067.63426453903</v>
      </c>
      <c r="CD25" s="118">
        <f t="shared" si="41"/>
        <v>3282343.2198291658</v>
      </c>
      <c r="CE25" s="32"/>
      <c r="CF25" s="35">
        <v>6216289.3875006689</v>
      </c>
      <c r="CG25" s="39">
        <v>49.906785493510405</v>
      </c>
      <c r="CH25" s="36">
        <v>496981.68249997392</v>
      </c>
      <c r="CI25" s="39">
        <v>19.645097734997783</v>
      </c>
      <c r="CJ25" s="36">
        <v>6713271.0700006429</v>
      </c>
      <c r="CK25" s="40">
        <v>44.798146687490942</v>
      </c>
      <c r="CL25" s="38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6216289.3875006689</v>
      </c>
      <c r="CS25" s="117">
        <f t="shared" si="43"/>
        <v>496981.68249997392</v>
      </c>
      <c r="CT25" s="118">
        <f t="shared" si="44"/>
        <v>6713271.0700006429</v>
      </c>
      <c r="CU25" s="32"/>
      <c r="CV25" s="38">
        <f t="shared" si="45"/>
        <v>27044305.425021537</v>
      </c>
      <c r="CW25" s="39">
        <f t="shared" si="46"/>
        <v>39.015316447692292</v>
      </c>
      <c r="CX25" s="36">
        <f t="shared" si="47"/>
        <v>1867241.4197753659</v>
      </c>
      <c r="CY25" s="39">
        <f t="shared" si="48"/>
        <v>10.117423992454178</v>
      </c>
      <c r="CZ25" s="36">
        <f t="shared" si="49"/>
        <v>28911546.844796903</v>
      </c>
      <c r="DA25" s="40">
        <f t="shared" si="50"/>
        <v>32.939054439723563</v>
      </c>
      <c r="DB25" s="38">
        <f t="shared" si="51"/>
        <v>14321</v>
      </c>
      <c r="DC25" s="39">
        <f t="shared" si="52"/>
        <v>4.7195289500802954E-3</v>
      </c>
      <c r="DD25" s="36">
        <f t="shared" si="53"/>
        <v>4960</v>
      </c>
      <c r="DE25" s="39">
        <f t="shared" si="54"/>
        <v>2.8875183526242071E-3</v>
      </c>
      <c r="DF25" s="36">
        <f t="shared" si="55"/>
        <v>19281</v>
      </c>
      <c r="DG25" s="40">
        <f t="shared" si="56"/>
        <v>4.0573205691485812E-3</v>
      </c>
      <c r="DH25" s="152"/>
      <c r="DI25" s="161" t="s">
        <v>24</v>
      </c>
      <c r="DJ25" s="38">
        <f t="shared" si="57"/>
        <v>28911546.844796903</v>
      </c>
      <c r="DK25" s="36">
        <f t="shared" si="58"/>
        <v>19281</v>
      </c>
      <c r="DL25" s="37">
        <f t="shared" si="59"/>
        <v>28930827.844796903</v>
      </c>
      <c r="DM25"/>
    </row>
    <row r="26" spans="1:117" s="19" customFormat="1" ht="15.75">
      <c r="A26" s="26">
        <v>14</v>
      </c>
      <c r="B26" s="26" t="s">
        <v>25</v>
      </c>
      <c r="C26" s="34"/>
      <c r="D26" s="35">
        <v>2789540.6976999999</v>
      </c>
      <c r="E26" s="39">
        <v>25.428348596196969</v>
      </c>
      <c r="F26" s="36">
        <v>627485.69330000004</v>
      </c>
      <c r="G26" s="39">
        <v>22.886737910785282</v>
      </c>
      <c r="H26" s="36">
        <v>3417026.3909999998</v>
      </c>
      <c r="I26" s="40">
        <v>24.920152502570758</v>
      </c>
      <c r="J26" s="38">
        <v>940095.61999999988</v>
      </c>
      <c r="K26" s="39">
        <v>2.7263530906159188</v>
      </c>
      <c r="L26" s="36">
        <v>1180461.31</v>
      </c>
      <c r="M26" s="39">
        <v>3.8817173832980392</v>
      </c>
      <c r="N26" s="36">
        <v>2120556.9299999997</v>
      </c>
      <c r="O26" s="40">
        <v>3.2677946792084147</v>
      </c>
      <c r="P26" s="116">
        <f t="shared" si="27"/>
        <v>3729636.3176999995</v>
      </c>
      <c r="Q26" s="117">
        <f t="shared" si="28"/>
        <v>1807947.0033</v>
      </c>
      <c r="R26" s="118">
        <f t="shared" si="29"/>
        <v>5537583.3209999995</v>
      </c>
      <c r="S26" s="32"/>
      <c r="T26" s="35">
        <v>7054625</v>
      </c>
      <c r="U26" s="39">
        <v>36.630000000000003</v>
      </c>
      <c r="V26" s="36">
        <v>1273267</v>
      </c>
      <c r="W26" s="39">
        <v>23.26</v>
      </c>
      <c r="X26" s="36">
        <v>8327892</v>
      </c>
      <c r="Y26" s="40">
        <v>33.67</v>
      </c>
      <c r="Z26" s="38">
        <v>2545551</v>
      </c>
      <c r="AA26" s="39">
        <v>2.5299999999999998</v>
      </c>
      <c r="AB26" s="36">
        <v>1186788</v>
      </c>
      <c r="AC26" s="39">
        <v>2.74</v>
      </c>
      <c r="AD26" s="36">
        <v>3732339</v>
      </c>
      <c r="AE26" s="40">
        <v>2.6</v>
      </c>
      <c r="AF26" s="116">
        <f t="shared" si="30"/>
        <v>9600176</v>
      </c>
      <c r="AG26" s="117">
        <f t="shared" si="31"/>
        <v>2460055</v>
      </c>
      <c r="AH26" s="118">
        <f t="shared" si="32"/>
        <v>12060231</v>
      </c>
      <c r="AI26" s="32"/>
      <c r="AJ26" s="35">
        <v>960662.67438070523</v>
      </c>
      <c r="AK26" s="39">
        <v>15.968063867767679</v>
      </c>
      <c r="AL26" s="36">
        <v>430134.7262582336</v>
      </c>
      <c r="AM26" s="39">
        <v>17.741172458578411</v>
      </c>
      <c r="AN26" s="36">
        <v>1390797.4006389389</v>
      </c>
      <c r="AO26" s="40">
        <v>16.477373195653637</v>
      </c>
      <c r="AP26" s="38">
        <v>296033</v>
      </c>
      <c r="AQ26" s="39">
        <v>1.89</v>
      </c>
      <c r="AR26" s="36">
        <v>241532</v>
      </c>
      <c r="AS26" s="39">
        <v>1.6</v>
      </c>
      <c r="AT26" s="36">
        <v>537565</v>
      </c>
      <c r="AU26" s="40">
        <v>1.75</v>
      </c>
      <c r="AV26" s="116">
        <f t="shared" si="33"/>
        <v>1256695.6743807052</v>
      </c>
      <c r="AW26" s="117">
        <f t="shared" si="34"/>
        <v>671666.72625823366</v>
      </c>
      <c r="AX26" s="118">
        <f t="shared" si="35"/>
        <v>1928362.4006389389</v>
      </c>
      <c r="AY26" s="32"/>
      <c r="AZ26" s="35">
        <v>5680493.8372152178</v>
      </c>
      <c r="BA26" s="39">
        <v>51.063831766629967</v>
      </c>
      <c r="BB26" s="36">
        <v>1071440.6228325141</v>
      </c>
      <c r="BC26" s="39">
        <v>34.230236185186229</v>
      </c>
      <c r="BD26" s="36">
        <v>6751934.4600477321</v>
      </c>
      <c r="BE26" s="40">
        <v>47.367370496462371</v>
      </c>
      <c r="BF26" s="38">
        <v>2135520</v>
      </c>
      <c r="BG26" s="39">
        <v>3.51</v>
      </c>
      <c r="BH26" s="36">
        <v>2074032</v>
      </c>
      <c r="BI26" s="39">
        <v>6.71</v>
      </c>
      <c r="BJ26" s="36">
        <v>4209552</v>
      </c>
      <c r="BK26" s="40">
        <v>4.59</v>
      </c>
      <c r="BL26" s="116">
        <f t="shared" si="36"/>
        <v>7816013.8372152178</v>
      </c>
      <c r="BM26" s="117">
        <f t="shared" si="37"/>
        <v>3145472.6228325143</v>
      </c>
      <c r="BN26" s="118">
        <f t="shared" si="38"/>
        <v>10961486.460047733</v>
      </c>
      <c r="BO26" s="32"/>
      <c r="BP26" s="35">
        <v>1078165.8568424219</v>
      </c>
      <c r="BQ26" s="39">
        <v>11.358679486329772</v>
      </c>
      <c r="BR26" s="36">
        <v>356516.9923939929</v>
      </c>
      <c r="BS26" s="39">
        <v>16.539107088234964</v>
      </c>
      <c r="BT26" s="36">
        <v>1434682.8492364148</v>
      </c>
      <c r="BU26" s="40">
        <v>12.317411734918908</v>
      </c>
      <c r="BV26" s="38">
        <v>525833</v>
      </c>
      <c r="BW26" s="39">
        <v>1.75</v>
      </c>
      <c r="BX26" s="36">
        <v>564740</v>
      </c>
      <c r="BY26" s="39">
        <v>2.77</v>
      </c>
      <c r="BZ26" s="36">
        <v>1090573</v>
      </c>
      <c r="CA26" s="40">
        <v>2.16</v>
      </c>
      <c r="CB26" s="116">
        <f t="shared" si="39"/>
        <v>1603998.8568424219</v>
      </c>
      <c r="CC26" s="117">
        <f t="shared" si="40"/>
        <v>921256.99239399284</v>
      </c>
      <c r="CD26" s="118">
        <f t="shared" si="41"/>
        <v>2525255.8492364148</v>
      </c>
      <c r="CE26" s="32"/>
      <c r="CF26" s="35">
        <v>4934152.3200001251</v>
      </c>
      <c r="CG26" s="39">
        <v>39.613291157534043</v>
      </c>
      <c r="CH26" s="36">
        <v>733090.31000000052</v>
      </c>
      <c r="CI26" s="39">
        <v>28.978192347221146</v>
      </c>
      <c r="CJ26" s="36">
        <v>5667242.6300001256</v>
      </c>
      <c r="CK26" s="40">
        <v>37.81792273916377</v>
      </c>
      <c r="CL26" s="38">
        <v>1419830</v>
      </c>
      <c r="CM26" s="39">
        <v>2.29</v>
      </c>
      <c r="CN26" s="36">
        <v>817144</v>
      </c>
      <c r="CO26" s="39">
        <v>2.58</v>
      </c>
      <c r="CP26" s="36">
        <v>2236974</v>
      </c>
      <c r="CQ26" s="40">
        <v>2.39</v>
      </c>
      <c r="CR26" s="116">
        <f t="shared" si="42"/>
        <v>6353982.3200001251</v>
      </c>
      <c r="CS26" s="117">
        <f t="shared" si="43"/>
        <v>1550234.3100000005</v>
      </c>
      <c r="CT26" s="118">
        <f t="shared" si="44"/>
        <v>7904216.6300001256</v>
      </c>
      <c r="CU26" s="32"/>
      <c r="CV26" s="38">
        <f t="shared" si="45"/>
        <v>22497640.386138469</v>
      </c>
      <c r="CW26" s="39">
        <f t="shared" si="46"/>
        <v>32.45609547729309</v>
      </c>
      <c r="CX26" s="36">
        <f t="shared" si="47"/>
        <v>4491935.3447847413</v>
      </c>
      <c r="CY26" s="39">
        <f t="shared" si="48"/>
        <v>24.339013663988585</v>
      </c>
      <c r="CZ26" s="36">
        <f t="shared" si="49"/>
        <v>26989575.730923209</v>
      </c>
      <c r="DA26" s="40">
        <f t="shared" si="50"/>
        <v>30.749344166132477</v>
      </c>
      <c r="DB26" s="38">
        <f t="shared" si="51"/>
        <v>7862862.6200000001</v>
      </c>
      <c r="DC26" s="39">
        <f t="shared" si="52"/>
        <v>2.5912302049852807</v>
      </c>
      <c r="DD26" s="36">
        <f t="shared" si="53"/>
        <v>6064697.3100000005</v>
      </c>
      <c r="DE26" s="39">
        <f t="shared" si="54"/>
        <v>3.5306299971241253</v>
      </c>
      <c r="DF26" s="36">
        <f t="shared" si="55"/>
        <v>13927559.93</v>
      </c>
      <c r="DG26" s="40">
        <f t="shared" si="56"/>
        <v>2.9307906945717845</v>
      </c>
      <c r="DH26" s="152"/>
      <c r="DI26" s="161" t="s">
        <v>25</v>
      </c>
      <c r="DJ26" s="38">
        <f t="shared" si="57"/>
        <v>26989575.730923209</v>
      </c>
      <c r="DK26" s="36">
        <f t="shared" si="58"/>
        <v>13927559.93</v>
      </c>
      <c r="DL26" s="37">
        <f t="shared" si="59"/>
        <v>40917135.660923213</v>
      </c>
      <c r="DM26"/>
    </row>
    <row r="27" spans="1:117" s="19" customFormat="1" ht="15.75">
      <c r="A27" s="26">
        <v>15</v>
      </c>
      <c r="B27" s="26" t="s">
        <v>26</v>
      </c>
      <c r="C27" s="34"/>
      <c r="D27" s="35">
        <v>128044.23000000001</v>
      </c>
      <c r="E27" s="39">
        <v>1.1672005068275875</v>
      </c>
      <c r="F27" s="36">
        <v>0</v>
      </c>
      <c r="G27" s="39">
        <v>0</v>
      </c>
      <c r="H27" s="36">
        <v>128044.23000000001</v>
      </c>
      <c r="I27" s="40">
        <v>0.93381828922322951</v>
      </c>
      <c r="J27" s="38">
        <v>1001813.99</v>
      </c>
      <c r="K27" s="39">
        <v>2.9053413394892376</v>
      </c>
      <c r="L27" s="36">
        <v>0</v>
      </c>
      <c r="M27" s="39">
        <v>0</v>
      </c>
      <c r="N27" s="36">
        <v>1001813.99</v>
      </c>
      <c r="O27" s="40">
        <v>1.5438031300949568</v>
      </c>
      <c r="P27" s="116">
        <f t="shared" si="27"/>
        <v>1129858.22</v>
      </c>
      <c r="Q27" s="117">
        <f t="shared" si="28"/>
        <v>0</v>
      </c>
      <c r="R27" s="118">
        <f t="shared" si="29"/>
        <v>1129858.22</v>
      </c>
      <c r="S27" s="32"/>
      <c r="T27" s="35">
        <v>268050</v>
      </c>
      <c r="U27" s="39">
        <v>1.39</v>
      </c>
      <c r="V27" s="36">
        <v>106</v>
      </c>
      <c r="W27" s="39">
        <v>0</v>
      </c>
      <c r="X27" s="36">
        <v>268157</v>
      </c>
      <c r="Y27" s="40">
        <v>1.08</v>
      </c>
      <c r="Z27" s="38">
        <v>2084154</v>
      </c>
      <c r="AA27" s="39">
        <v>2.08</v>
      </c>
      <c r="AB27" s="36">
        <v>60</v>
      </c>
      <c r="AC27" s="39">
        <v>0</v>
      </c>
      <c r="AD27" s="36">
        <v>2084214</v>
      </c>
      <c r="AE27" s="40">
        <v>1.45</v>
      </c>
      <c r="AF27" s="116">
        <f t="shared" si="30"/>
        <v>2352204</v>
      </c>
      <c r="AG27" s="117">
        <f t="shared" si="31"/>
        <v>166</v>
      </c>
      <c r="AH27" s="118">
        <f t="shared" si="32"/>
        <v>2352370</v>
      </c>
      <c r="AI27" s="32"/>
      <c r="AJ27" s="35">
        <v>48051.57163034899</v>
      </c>
      <c r="AK27" s="39">
        <v>0.79870966698551382</v>
      </c>
      <c r="AL27" s="36">
        <v>0</v>
      </c>
      <c r="AM27" s="39">
        <v>0</v>
      </c>
      <c r="AN27" s="36">
        <v>48051.57163034899</v>
      </c>
      <c r="AO27" s="40">
        <v>0.56928757418384823</v>
      </c>
      <c r="AP27" s="38">
        <v>569769</v>
      </c>
      <c r="AQ27" s="39">
        <v>3.65</v>
      </c>
      <c r="AR27" s="36">
        <v>0</v>
      </c>
      <c r="AS27" s="39">
        <v>0</v>
      </c>
      <c r="AT27" s="36">
        <v>569769</v>
      </c>
      <c r="AU27" s="40">
        <v>1.86</v>
      </c>
      <c r="AV27" s="116">
        <f t="shared" si="33"/>
        <v>617820.57163034903</v>
      </c>
      <c r="AW27" s="117">
        <f t="shared" si="34"/>
        <v>0</v>
      </c>
      <c r="AX27" s="118">
        <f t="shared" si="35"/>
        <v>617820.57163034903</v>
      </c>
      <c r="AY27" s="32"/>
      <c r="AZ27" s="35">
        <v>207092.81680242255</v>
      </c>
      <c r="BA27" s="39">
        <v>1.8616256016326649</v>
      </c>
      <c r="BB27" s="36">
        <v>0</v>
      </c>
      <c r="BC27" s="39">
        <v>0</v>
      </c>
      <c r="BD27" s="36">
        <v>207092.81680242255</v>
      </c>
      <c r="BE27" s="40">
        <v>1.4528343304693465</v>
      </c>
      <c r="BF27" s="38">
        <v>1574666</v>
      </c>
      <c r="BG27" s="39">
        <v>2.59</v>
      </c>
      <c r="BH27" s="36">
        <v>12</v>
      </c>
      <c r="BI27" s="39">
        <v>0</v>
      </c>
      <c r="BJ27" s="36">
        <v>1574678</v>
      </c>
      <c r="BK27" s="40">
        <v>1.72</v>
      </c>
      <c r="BL27" s="116">
        <f t="shared" si="36"/>
        <v>1781758.8168024225</v>
      </c>
      <c r="BM27" s="117">
        <f t="shared" si="37"/>
        <v>12</v>
      </c>
      <c r="BN27" s="118">
        <f t="shared" si="38"/>
        <v>1781770.8168024225</v>
      </c>
      <c r="BO27" s="32"/>
      <c r="BP27" s="35">
        <v>81219.023641093008</v>
      </c>
      <c r="BQ27" s="39">
        <v>0.85565764476499162</v>
      </c>
      <c r="BR27" s="36">
        <v>0</v>
      </c>
      <c r="BS27" s="39">
        <v>0</v>
      </c>
      <c r="BT27" s="36">
        <v>81219.023641093008</v>
      </c>
      <c r="BU27" s="40">
        <v>0.69730265154274707</v>
      </c>
      <c r="BV27" s="38">
        <v>713000</v>
      </c>
      <c r="BW27" s="39">
        <v>2.37</v>
      </c>
      <c r="BX27" s="36">
        <v>0</v>
      </c>
      <c r="BY27" s="39">
        <v>0</v>
      </c>
      <c r="BZ27" s="36">
        <v>713000</v>
      </c>
      <c r="CA27" s="40">
        <v>1.41</v>
      </c>
      <c r="CB27" s="116">
        <f t="shared" si="39"/>
        <v>794219.02364109305</v>
      </c>
      <c r="CC27" s="117">
        <f t="shared" si="40"/>
        <v>0</v>
      </c>
      <c r="CD27" s="118">
        <f t="shared" si="41"/>
        <v>794219.02364109305</v>
      </c>
      <c r="CE27" s="32"/>
      <c r="CF27" s="35">
        <v>131356.27999999985</v>
      </c>
      <c r="CG27" s="39">
        <v>1.0545792321649341</v>
      </c>
      <c r="CH27" s="36">
        <v>0</v>
      </c>
      <c r="CI27" s="39">
        <v>0</v>
      </c>
      <c r="CJ27" s="36">
        <v>131356.27999999985</v>
      </c>
      <c r="CK27" s="40">
        <v>0.87655002135383209</v>
      </c>
      <c r="CL27" s="38">
        <v>1442932</v>
      </c>
      <c r="CM27" s="39">
        <v>2.33</v>
      </c>
      <c r="CN27" s="36">
        <v>242</v>
      </c>
      <c r="CO27" s="39">
        <v>0</v>
      </c>
      <c r="CP27" s="36">
        <v>1443173</v>
      </c>
      <c r="CQ27" s="40">
        <v>1.54</v>
      </c>
      <c r="CR27" s="116">
        <f t="shared" si="42"/>
        <v>1574288.2799999998</v>
      </c>
      <c r="CS27" s="117">
        <f t="shared" si="43"/>
        <v>242</v>
      </c>
      <c r="CT27" s="118">
        <f t="shared" si="44"/>
        <v>1574530.2799999998</v>
      </c>
      <c r="CU27" s="32"/>
      <c r="CV27" s="38">
        <f t="shared" si="45"/>
        <v>863813.92207386438</v>
      </c>
      <c r="CW27" s="39">
        <f t="shared" si="46"/>
        <v>1.2461763388625533</v>
      </c>
      <c r="CX27" s="36">
        <f t="shared" si="47"/>
        <v>106</v>
      </c>
      <c r="CY27" s="39">
        <f t="shared" si="48"/>
        <v>5.7434830431790716E-4</v>
      </c>
      <c r="CZ27" s="36">
        <f t="shared" si="49"/>
        <v>863919.92207386438</v>
      </c>
      <c r="DA27" s="40">
        <f t="shared" si="50"/>
        <v>0.98426782549941627</v>
      </c>
      <c r="DB27" s="38">
        <f t="shared" si="51"/>
        <v>7386334.9900000002</v>
      </c>
      <c r="DC27" s="39">
        <f t="shared" si="52"/>
        <v>2.4341890803921551</v>
      </c>
      <c r="DD27" s="36">
        <f t="shared" si="53"/>
        <v>314</v>
      </c>
      <c r="DE27" s="39">
        <f t="shared" si="54"/>
        <v>1.8279854087177439E-4</v>
      </c>
      <c r="DF27" s="36">
        <f t="shared" si="55"/>
        <v>7386648.9900000002</v>
      </c>
      <c r="DG27" s="40">
        <f t="shared" si="56"/>
        <v>1.5543801091337377</v>
      </c>
      <c r="DH27" s="152"/>
      <c r="DI27" s="161" t="s">
        <v>26</v>
      </c>
      <c r="DJ27" s="38">
        <f t="shared" si="57"/>
        <v>863919.92207386438</v>
      </c>
      <c r="DK27" s="36">
        <f t="shared" si="58"/>
        <v>7386648.9900000002</v>
      </c>
      <c r="DL27" s="37">
        <f t="shared" si="59"/>
        <v>8250568.9120738646</v>
      </c>
      <c r="DM27"/>
    </row>
    <row r="28" spans="1:117" s="19" customFormat="1" ht="15.75">
      <c r="A28" s="26">
        <v>16</v>
      </c>
      <c r="B28" s="26" t="s">
        <v>27</v>
      </c>
      <c r="C28" s="34"/>
      <c r="D28" s="35">
        <v>56626.709999999992</v>
      </c>
      <c r="E28" s="39">
        <v>0.51618666934057711</v>
      </c>
      <c r="F28" s="36">
        <v>6863.45</v>
      </c>
      <c r="G28" s="39">
        <v>0.25033555823029507</v>
      </c>
      <c r="H28" s="36">
        <v>63490.159999999989</v>
      </c>
      <c r="I28" s="40">
        <v>0.46302963119626012</v>
      </c>
      <c r="J28" s="38">
        <v>6726.43</v>
      </c>
      <c r="K28" s="39">
        <v>1.9507189299862539E-2</v>
      </c>
      <c r="L28" s="36">
        <v>9044.4699999999993</v>
      </c>
      <c r="M28" s="39">
        <v>2.9740980178094623E-2</v>
      </c>
      <c r="N28" s="36">
        <v>15770.9</v>
      </c>
      <c r="O28" s="40">
        <v>2.4303079241700901E-2</v>
      </c>
      <c r="P28" s="116">
        <f t="shared" si="27"/>
        <v>63353.139999999992</v>
      </c>
      <c r="Q28" s="117">
        <f t="shared" si="28"/>
        <v>15907.919999999998</v>
      </c>
      <c r="R28" s="118">
        <f t="shared" si="29"/>
        <v>79261.06</v>
      </c>
      <c r="S28" s="32"/>
      <c r="T28" s="35">
        <v>233045</v>
      </c>
      <c r="U28" s="39">
        <v>1.21</v>
      </c>
      <c r="V28" s="36">
        <v>165775</v>
      </c>
      <c r="W28" s="39">
        <v>3.03</v>
      </c>
      <c r="X28" s="36">
        <v>398821</v>
      </c>
      <c r="Y28" s="40">
        <v>1.61</v>
      </c>
      <c r="Z28" s="38">
        <v>1430140</v>
      </c>
      <c r="AA28" s="39">
        <v>1.42</v>
      </c>
      <c r="AB28" s="36">
        <v>620702</v>
      </c>
      <c r="AC28" s="39">
        <v>1.43</v>
      </c>
      <c r="AD28" s="36">
        <v>2050842</v>
      </c>
      <c r="AE28" s="40">
        <v>1.43</v>
      </c>
      <c r="AF28" s="116">
        <f t="shared" si="30"/>
        <v>1663185</v>
      </c>
      <c r="AG28" s="117">
        <f t="shared" si="31"/>
        <v>786477</v>
      </c>
      <c r="AH28" s="118">
        <f t="shared" si="32"/>
        <v>2449662</v>
      </c>
      <c r="AI28" s="32"/>
      <c r="AJ28" s="35">
        <v>49654.727299991253</v>
      </c>
      <c r="AK28" s="39">
        <v>0.82535720186483474</v>
      </c>
      <c r="AL28" s="36">
        <v>77594.257944714394</v>
      </c>
      <c r="AM28" s="39">
        <v>3.200423095265597</v>
      </c>
      <c r="AN28" s="36">
        <v>127248.98524470565</v>
      </c>
      <c r="AO28" s="40">
        <v>1.5075732940556195</v>
      </c>
      <c r="AP28" s="38">
        <v>137852</v>
      </c>
      <c r="AQ28" s="39">
        <v>0.88</v>
      </c>
      <c r="AR28" s="36">
        <v>157838</v>
      </c>
      <c r="AS28" s="39">
        <v>1.05</v>
      </c>
      <c r="AT28" s="36">
        <v>295690</v>
      </c>
      <c r="AU28" s="40">
        <v>0.96</v>
      </c>
      <c r="AV28" s="116">
        <f t="shared" si="33"/>
        <v>187506.72729999124</v>
      </c>
      <c r="AW28" s="117">
        <f t="shared" si="34"/>
        <v>235432.25794471439</v>
      </c>
      <c r="AX28" s="118">
        <f t="shared" si="35"/>
        <v>422938.98524470563</v>
      </c>
      <c r="AY28" s="32"/>
      <c r="AZ28" s="35">
        <v>74927.95873232845</v>
      </c>
      <c r="BA28" s="39">
        <v>0.67355212222187866</v>
      </c>
      <c r="BB28" s="36">
        <v>44706.544414518241</v>
      </c>
      <c r="BC28" s="39">
        <v>1.4282784708002376</v>
      </c>
      <c r="BD28" s="36">
        <v>119634.50314684669</v>
      </c>
      <c r="BE28" s="40">
        <v>0.83928122647636305</v>
      </c>
      <c r="BF28" s="38">
        <v>340807</v>
      </c>
      <c r="BG28" s="39">
        <v>0.56000000000000005</v>
      </c>
      <c r="BH28" s="36">
        <v>212501</v>
      </c>
      <c r="BI28" s="39">
        <v>0.69</v>
      </c>
      <c r="BJ28" s="36">
        <v>553308</v>
      </c>
      <c r="BK28" s="40">
        <v>0.6</v>
      </c>
      <c r="BL28" s="116">
        <f t="shared" si="36"/>
        <v>415734.95873232844</v>
      </c>
      <c r="BM28" s="117">
        <f t="shared" si="37"/>
        <v>257207.54441451823</v>
      </c>
      <c r="BN28" s="118">
        <f t="shared" si="38"/>
        <v>672942.50314684666</v>
      </c>
      <c r="BO28" s="32"/>
      <c r="BP28" s="35">
        <v>41336.641427706854</v>
      </c>
      <c r="BQ28" s="39">
        <v>0.43548926914988256</v>
      </c>
      <c r="BR28" s="36">
        <v>25266.04461013223</v>
      </c>
      <c r="BS28" s="39">
        <v>1.1721119229046313</v>
      </c>
      <c r="BT28" s="36">
        <v>66602.686037839085</v>
      </c>
      <c r="BU28" s="40">
        <v>0.57181467459252622</v>
      </c>
      <c r="BV28" s="38">
        <v>162804</v>
      </c>
      <c r="BW28" s="39">
        <v>0.54</v>
      </c>
      <c r="BX28" s="36">
        <v>106802</v>
      </c>
      <c r="BY28" s="39">
        <v>0.52</v>
      </c>
      <c r="BZ28" s="36">
        <v>269607</v>
      </c>
      <c r="CA28" s="40">
        <v>0.53</v>
      </c>
      <c r="CB28" s="116">
        <f t="shared" si="39"/>
        <v>204140.64142770687</v>
      </c>
      <c r="CC28" s="117">
        <f t="shared" si="40"/>
        <v>132068.04461013223</v>
      </c>
      <c r="CD28" s="118">
        <f t="shared" si="41"/>
        <v>336208.6860378391</v>
      </c>
      <c r="CE28" s="32"/>
      <c r="CF28" s="35">
        <v>206726.56000000055</v>
      </c>
      <c r="CG28" s="39">
        <v>1.6596811124134985</v>
      </c>
      <c r="CH28" s="36">
        <v>79314.349999999904</v>
      </c>
      <c r="CI28" s="39">
        <v>3.1352023875405131</v>
      </c>
      <c r="CJ28" s="36">
        <v>286040.91000000044</v>
      </c>
      <c r="CK28" s="40">
        <v>1.908771820948113</v>
      </c>
      <c r="CL28" s="38">
        <v>969507</v>
      </c>
      <c r="CM28" s="39">
        <v>1.57</v>
      </c>
      <c r="CN28" s="36">
        <v>454321</v>
      </c>
      <c r="CO28" s="39">
        <v>1.43</v>
      </c>
      <c r="CP28" s="36">
        <v>1423828</v>
      </c>
      <c r="CQ28" s="40">
        <v>1.52</v>
      </c>
      <c r="CR28" s="116">
        <f t="shared" si="42"/>
        <v>1176233.5600000005</v>
      </c>
      <c r="CS28" s="117">
        <f t="shared" si="43"/>
        <v>533635.34999999986</v>
      </c>
      <c r="CT28" s="118">
        <f t="shared" si="44"/>
        <v>1709868.9100000004</v>
      </c>
      <c r="CU28" s="32"/>
      <c r="CV28" s="38">
        <f t="shared" si="45"/>
        <v>662317.59746002709</v>
      </c>
      <c r="CW28" s="39">
        <f t="shared" si="46"/>
        <v>0.95548878951316818</v>
      </c>
      <c r="CX28" s="36">
        <f t="shared" si="47"/>
        <v>399519.64696936478</v>
      </c>
      <c r="CY28" s="39">
        <f t="shared" si="48"/>
        <v>2.1647493564013547</v>
      </c>
      <c r="CZ28" s="36">
        <f t="shared" si="49"/>
        <v>1061837.2444293918</v>
      </c>
      <c r="DA28" s="40">
        <f t="shared" si="50"/>
        <v>1.2097559147611041</v>
      </c>
      <c r="DB28" s="38">
        <f t="shared" si="51"/>
        <v>3047836.4299999997</v>
      </c>
      <c r="DC28" s="39">
        <f t="shared" si="52"/>
        <v>1.0044237320364762</v>
      </c>
      <c r="DD28" s="36">
        <f t="shared" si="53"/>
        <v>1561208.47</v>
      </c>
      <c r="DE28" s="39">
        <f t="shared" si="54"/>
        <v>0.90887461883011256</v>
      </c>
      <c r="DF28" s="36">
        <f t="shared" si="55"/>
        <v>4609044.8999999994</v>
      </c>
      <c r="DG28" s="40">
        <f t="shared" si="56"/>
        <v>0.96988603687046127</v>
      </c>
      <c r="DH28" s="152"/>
      <c r="DI28" s="161" t="s">
        <v>27</v>
      </c>
      <c r="DJ28" s="38">
        <f t="shared" si="57"/>
        <v>1061837.2444293918</v>
      </c>
      <c r="DK28" s="36">
        <f t="shared" si="58"/>
        <v>4609044.8999999994</v>
      </c>
      <c r="DL28" s="37">
        <f t="shared" si="59"/>
        <v>5670882.1444293913</v>
      </c>
      <c r="DM28"/>
    </row>
    <row r="29" spans="1:117" s="19" customFormat="1" ht="15.75">
      <c r="A29" s="26">
        <v>17</v>
      </c>
      <c r="B29" s="26" t="s">
        <v>28</v>
      </c>
      <c r="C29" s="34"/>
      <c r="D29" s="35">
        <v>88671.540000000008</v>
      </c>
      <c r="E29" s="39">
        <v>0.80829465278664026</v>
      </c>
      <c r="F29" s="36">
        <v>47494.770000000004</v>
      </c>
      <c r="G29" s="39">
        <v>1.732310974942554</v>
      </c>
      <c r="H29" s="36">
        <v>136166.31</v>
      </c>
      <c r="I29" s="40">
        <v>0.99305209343708745</v>
      </c>
      <c r="J29" s="38">
        <v>5115.49</v>
      </c>
      <c r="K29" s="39">
        <v>1.4835333422269139E-2</v>
      </c>
      <c r="L29" s="36">
        <v>84633.31</v>
      </c>
      <c r="M29" s="39">
        <v>0.27830017625317321</v>
      </c>
      <c r="N29" s="36">
        <v>89748.800000000003</v>
      </c>
      <c r="O29" s="40">
        <v>0.13830359702030739</v>
      </c>
      <c r="P29" s="116">
        <f t="shared" si="27"/>
        <v>93787.030000000013</v>
      </c>
      <c r="Q29" s="117">
        <f t="shared" si="28"/>
        <v>132128.08000000002</v>
      </c>
      <c r="R29" s="118">
        <f t="shared" si="29"/>
        <v>225915.11000000004</v>
      </c>
      <c r="S29" s="32"/>
      <c r="T29" s="35">
        <v>2340275</v>
      </c>
      <c r="U29" s="39">
        <v>12.15</v>
      </c>
      <c r="V29" s="36">
        <v>365245</v>
      </c>
      <c r="W29" s="39">
        <v>6.67</v>
      </c>
      <c r="X29" s="36">
        <v>2705520</v>
      </c>
      <c r="Y29" s="40">
        <v>10.94</v>
      </c>
      <c r="Z29" s="38">
        <v>88474</v>
      </c>
      <c r="AA29" s="39">
        <v>0.09</v>
      </c>
      <c r="AB29" s="36">
        <v>253393</v>
      </c>
      <c r="AC29" s="39">
        <v>0.57999999999999996</v>
      </c>
      <c r="AD29" s="36">
        <v>341867</v>
      </c>
      <c r="AE29" s="40">
        <v>0.24</v>
      </c>
      <c r="AF29" s="116">
        <f t="shared" si="30"/>
        <v>2428749</v>
      </c>
      <c r="AG29" s="117">
        <f t="shared" si="31"/>
        <v>618638</v>
      </c>
      <c r="AH29" s="118">
        <f t="shared" si="32"/>
        <v>3047387</v>
      </c>
      <c r="AI29" s="32"/>
      <c r="AJ29" s="35">
        <v>132404.34299429896</v>
      </c>
      <c r="AK29" s="39">
        <v>2.2008151890212004</v>
      </c>
      <c r="AL29" s="36">
        <v>203056.78219379677</v>
      </c>
      <c r="AM29" s="39">
        <v>8.3752024002390915</v>
      </c>
      <c r="AN29" s="36">
        <v>335461.12518809573</v>
      </c>
      <c r="AO29" s="40">
        <v>3.9743517997795874</v>
      </c>
      <c r="AP29" s="38">
        <v>18782</v>
      </c>
      <c r="AQ29" s="39">
        <v>0.12</v>
      </c>
      <c r="AR29" s="36">
        <v>68326</v>
      </c>
      <c r="AS29" s="39">
        <v>0.45</v>
      </c>
      <c r="AT29" s="36">
        <v>87108</v>
      </c>
      <c r="AU29" s="40">
        <v>0.28000000000000003</v>
      </c>
      <c r="AV29" s="116">
        <f t="shared" si="33"/>
        <v>151186.34299429896</v>
      </c>
      <c r="AW29" s="117">
        <f t="shared" si="34"/>
        <v>271382.78219379677</v>
      </c>
      <c r="AX29" s="118">
        <f t="shared" si="35"/>
        <v>422569.12518809573</v>
      </c>
      <c r="AY29" s="32"/>
      <c r="AZ29" s="35">
        <v>309053.54624765791</v>
      </c>
      <c r="BA29" s="39">
        <v>2.7781842115697879</v>
      </c>
      <c r="BB29" s="36">
        <v>144534.96334039507</v>
      </c>
      <c r="BC29" s="39">
        <v>4.6175829315483554</v>
      </c>
      <c r="BD29" s="36">
        <v>453588.50958805298</v>
      </c>
      <c r="BE29" s="40">
        <v>3.1820947187398487</v>
      </c>
      <c r="BF29" s="38">
        <v>52854</v>
      </c>
      <c r="BG29" s="39">
        <v>0.09</v>
      </c>
      <c r="BH29" s="36">
        <v>203013</v>
      </c>
      <c r="BI29" s="39">
        <v>0.66</v>
      </c>
      <c r="BJ29" s="36">
        <v>255866</v>
      </c>
      <c r="BK29" s="40">
        <v>0.28000000000000003</v>
      </c>
      <c r="BL29" s="116">
        <f t="shared" si="36"/>
        <v>361907.54624765791</v>
      </c>
      <c r="BM29" s="117">
        <f t="shared" si="37"/>
        <v>347547.96334039507</v>
      </c>
      <c r="BN29" s="118">
        <f t="shared" si="38"/>
        <v>709455.50958805298</v>
      </c>
      <c r="BO29" s="32"/>
      <c r="BP29" s="35">
        <v>305545.54972184665</v>
      </c>
      <c r="BQ29" s="39">
        <v>3.2189796641576764</v>
      </c>
      <c r="BR29" s="36">
        <v>730432.01322843239</v>
      </c>
      <c r="BS29" s="39">
        <v>33.885322565802205</v>
      </c>
      <c r="BT29" s="36">
        <v>1035977.5629502791</v>
      </c>
      <c r="BU29" s="40">
        <v>8.8943435810834774</v>
      </c>
      <c r="BV29" s="38">
        <v>21192</v>
      </c>
      <c r="BW29" s="39">
        <v>7.0000000000000007E-2</v>
      </c>
      <c r="BX29" s="36">
        <v>151506</v>
      </c>
      <c r="BY29" s="39">
        <v>0.74</v>
      </c>
      <c r="BZ29" s="36">
        <v>172698</v>
      </c>
      <c r="CA29" s="40">
        <v>0.34</v>
      </c>
      <c r="CB29" s="116">
        <f t="shared" si="39"/>
        <v>326737.54972184665</v>
      </c>
      <c r="CC29" s="117">
        <f t="shared" si="40"/>
        <v>881938.01322843239</v>
      </c>
      <c r="CD29" s="118">
        <f t="shared" si="41"/>
        <v>1208675.5629502791</v>
      </c>
      <c r="CE29" s="32"/>
      <c r="CF29" s="35">
        <v>184634.35000000027</v>
      </c>
      <c r="CG29" s="39">
        <v>1.4823162703318957</v>
      </c>
      <c r="CH29" s="36">
        <v>98066.710000000065</v>
      </c>
      <c r="CI29" s="39">
        <v>3.87646098505811</v>
      </c>
      <c r="CJ29" s="36">
        <v>282701.06000000035</v>
      </c>
      <c r="CK29" s="40">
        <v>1.8864847587016893</v>
      </c>
      <c r="CL29" s="38">
        <v>39587</v>
      </c>
      <c r="CM29" s="39">
        <v>0.06</v>
      </c>
      <c r="CN29" s="36">
        <v>73942</v>
      </c>
      <c r="CO29" s="39">
        <v>0.23</v>
      </c>
      <c r="CP29" s="36">
        <v>113529</v>
      </c>
      <c r="CQ29" s="40">
        <v>0.12</v>
      </c>
      <c r="CR29" s="116">
        <f t="shared" si="42"/>
        <v>224221.35000000027</v>
      </c>
      <c r="CS29" s="117">
        <f t="shared" si="43"/>
        <v>172008.71000000008</v>
      </c>
      <c r="CT29" s="118">
        <f t="shared" si="44"/>
        <v>396230.06000000035</v>
      </c>
      <c r="CU29" s="32"/>
      <c r="CV29" s="38">
        <f t="shared" si="45"/>
        <v>3360584.3289638036</v>
      </c>
      <c r="CW29" s="39">
        <f t="shared" si="46"/>
        <v>4.8481282467092255</v>
      </c>
      <c r="CX29" s="36">
        <f t="shared" si="47"/>
        <v>1588830.2387626241</v>
      </c>
      <c r="CY29" s="39">
        <f t="shared" si="48"/>
        <v>8.6088863536068754</v>
      </c>
      <c r="CZ29" s="36">
        <f t="shared" si="49"/>
        <v>4949414.5677264277</v>
      </c>
      <c r="DA29" s="40">
        <f t="shared" si="50"/>
        <v>5.6388901211780498</v>
      </c>
      <c r="DB29" s="38">
        <f t="shared" si="51"/>
        <v>226004.49</v>
      </c>
      <c r="DC29" s="39">
        <f t="shared" si="52"/>
        <v>7.4480464590680306E-2</v>
      </c>
      <c r="DD29" s="36">
        <f t="shared" si="53"/>
        <v>834813.31</v>
      </c>
      <c r="DE29" s="39">
        <f t="shared" si="54"/>
        <v>0.48599571645966966</v>
      </c>
      <c r="DF29" s="36">
        <f t="shared" si="55"/>
        <v>1060817.8</v>
      </c>
      <c r="DG29" s="40">
        <f t="shared" si="56"/>
        <v>0.22322897567859271</v>
      </c>
      <c r="DH29" s="152"/>
      <c r="DI29" s="161" t="s">
        <v>28</v>
      </c>
      <c r="DJ29" s="38">
        <f t="shared" si="57"/>
        <v>4949414.5677264277</v>
      </c>
      <c r="DK29" s="36">
        <f t="shared" si="58"/>
        <v>1060817.8</v>
      </c>
      <c r="DL29" s="37">
        <f t="shared" si="59"/>
        <v>6010232.3677264275</v>
      </c>
      <c r="DM29"/>
    </row>
    <row r="30" spans="1:117" s="19" customFormat="1" ht="15.75">
      <c r="A30" s="26">
        <v>18</v>
      </c>
      <c r="B30" s="26" t="s">
        <v>29</v>
      </c>
      <c r="C30" s="34"/>
      <c r="D30" s="35">
        <v>260833.64</v>
      </c>
      <c r="E30" s="39">
        <v>2.3776561958761007</v>
      </c>
      <c r="F30" s="36">
        <v>80257.049999999988</v>
      </c>
      <c r="G30" s="39">
        <v>2.9272732246416453</v>
      </c>
      <c r="H30" s="36">
        <v>341090.69</v>
      </c>
      <c r="I30" s="40">
        <v>2.4875523450433565</v>
      </c>
      <c r="J30" s="38">
        <v>1377.4699999999998</v>
      </c>
      <c r="K30" s="39">
        <v>3.9947740547187204E-3</v>
      </c>
      <c r="L30" s="36">
        <v>12377.12</v>
      </c>
      <c r="M30" s="39">
        <v>4.0699751404106435E-2</v>
      </c>
      <c r="N30" s="36">
        <v>13754.59</v>
      </c>
      <c r="O30" s="40">
        <v>2.1195929890311067E-2</v>
      </c>
      <c r="P30" s="116">
        <f t="shared" si="27"/>
        <v>262211.11</v>
      </c>
      <c r="Q30" s="117">
        <f t="shared" si="28"/>
        <v>92634.169999999984</v>
      </c>
      <c r="R30" s="118">
        <f t="shared" si="29"/>
        <v>354845.27999999997</v>
      </c>
      <c r="S30" s="32"/>
      <c r="T30" s="35">
        <v>591516</v>
      </c>
      <c r="U30" s="39">
        <v>3.07</v>
      </c>
      <c r="V30" s="36">
        <v>203704</v>
      </c>
      <c r="W30" s="39">
        <v>3.72</v>
      </c>
      <c r="X30" s="36">
        <v>795219</v>
      </c>
      <c r="Y30" s="40">
        <v>3.22</v>
      </c>
      <c r="Z30" s="38">
        <v>24968</v>
      </c>
      <c r="AA30" s="39">
        <v>0.02</v>
      </c>
      <c r="AB30" s="36">
        <v>9434</v>
      </c>
      <c r="AC30" s="39">
        <v>0.02</v>
      </c>
      <c r="AD30" s="36">
        <v>34403</v>
      </c>
      <c r="AE30" s="40">
        <v>0.02</v>
      </c>
      <c r="AF30" s="116">
        <f t="shared" si="30"/>
        <v>616484</v>
      </c>
      <c r="AG30" s="117">
        <f t="shared" si="31"/>
        <v>213138</v>
      </c>
      <c r="AH30" s="118">
        <f t="shared" si="32"/>
        <v>829622</v>
      </c>
      <c r="AI30" s="32"/>
      <c r="AJ30" s="35">
        <v>93813.583659652402</v>
      </c>
      <c r="AK30" s="39">
        <v>1.5593624437497802</v>
      </c>
      <c r="AL30" s="36">
        <v>110578.98802286627</v>
      </c>
      <c r="AM30" s="39">
        <v>4.5608986604605599</v>
      </c>
      <c r="AN30" s="36">
        <v>204392.57168251867</v>
      </c>
      <c r="AO30" s="40">
        <v>2.4215264426616274</v>
      </c>
      <c r="AP30" s="38">
        <v>4678</v>
      </c>
      <c r="AQ30" s="39">
        <v>0.03</v>
      </c>
      <c r="AR30" s="36">
        <v>6261</v>
      </c>
      <c r="AS30" s="39">
        <v>0.04</v>
      </c>
      <c r="AT30" s="36">
        <v>10939</v>
      </c>
      <c r="AU30" s="40">
        <v>0.04</v>
      </c>
      <c r="AV30" s="116">
        <f t="shared" si="33"/>
        <v>98491.583659652402</v>
      </c>
      <c r="AW30" s="117">
        <f t="shared" si="34"/>
        <v>116839.98802286627</v>
      </c>
      <c r="AX30" s="118">
        <f t="shared" si="35"/>
        <v>215331.57168251867</v>
      </c>
      <c r="AY30" s="32"/>
      <c r="AZ30" s="35">
        <v>494425.73136922682</v>
      </c>
      <c r="BA30" s="39">
        <v>4.4445558944762977</v>
      </c>
      <c r="BB30" s="36">
        <v>162423.56358951874</v>
      </c>
      <c r="BC30" s="39">
        <v>5.1890854474144197</v>
      </c>
      <c r="BD30" s="36">
        <v>656849.2949587456</v>
      </c>
      <c r="BE30" s="40">
        <v>4.6080459013269275</v>
      </c>
      <c r="BF30" s="38">
        <v>3874</v>
      </c>
      <c r="BG30" s="39">
        <v>0.01</v>
      </c>
      <c r="BH30" s="36">
        <v>13848</v>
      </c>
      <c r="BI30" s="39">
        <v>0.04</v>
      </c>
      <c r="BJ30" s="36">
        <v>17722</v>
      </c>
      <c r="BK30" s="40">
        <v>0.02</v>
      </c>
      <c r="BL30" s="116">
        <f t="shared" si="36"/>
        <v>498299.73136922682</v>
      </c>
      <c r="BM30" s="117">
        <f t="shared" si="37"/>
        <v>176271.56358951874</v>
      </c>
      <c r="BN30" s="118">
        <f t="shared" si="38"/>
        <v>674571.2949587456</v>
      </c>
      <c r="BO30" s="32"/>
      <c r="BP30" s="35">
        <v>264848.0478215933</v>
      </c>
      <c r="BQ30" s="39">
        <v>2.7902238497850114</v>
      </c>
      <c r="BR30" s="36">
        <v>86151.55993009024</v>
      </c>
      <c r="BS30" s="39">
        <v>3.9966394474898053</v>
      </c>
      <c r="BT30" s="36">
        <v>350999.60775168356</v>
      </c>
      <c r="BU30" s="40">
        <v>3.0134929749620829</v>
      </c>
      <c r="BV30" s="38">
        <v>24110</v>
      </c>
      <c r="BW30" s="39">
        <v>0.08</v>
      </c>
      <c r="BX30" s="36">
        <v>11534</v>
      </c>
      <c r="BY30" s="39">
        <v>0.06</v>
      </c>
      <c r="BZ30" s="36">
        <v>35643</v>
      </c>
      <c r="CA30" s="40">
        <v>7.0000000000000007E-2</v>
      </c>
      <c r="CB30" s="116">
        <f t="shared" si="39"/>
        <v>288958.0478215933</v>
      </c>
      <c r="CC30" s="117">
        <f t="shared" si="40"/>
        <v>97685.55993009024</v>
      </c>
      <c r="CD30" s="118">
        <f t="shared" si="41"/>
        <v>386643.60775168356</v>
      </c>
      <c r="CE30" s="32"/>
      <c r="CF30" s="35">
        <v>710355.05999999982</v>
      </c>
      <c r="CG30" s="39">
        <v>5.703006310313266</v>
      </c>
      <c r="CH30" s="36">
        <v>146191.52999999997</v>
      </c>
      <c r="CI30" s="39">
        <v>5.7787781642817606</v>
      </c>
      <c r="CJ30" s="36">
        <v>856546.58999999985</v>
      </c>
      <c r="CK30" s="40">
        <v>5.7157977658552204</v>
      </c>
      <c r="CL30" s="38">
        <v>8627</v>
      </c>
      <c r="CM30" s="39">
        <v>0.01</v>
      </c>
      <c r="CN30" s="36">
        <v>15983</v>
      </c>
      <c r="CO30" s="39">
        <v>0.05</v>
      </c>
      <c r="CP30" s="36">
        <v>24610</v>
      </c>
      <c r="CQ30" s="40">
        <v>0.03</v>
      </c>
      <c r="CR30" s="116">
        <f t="shared" si="42"/>
        <v>718982.05999999982</v>
      </c>
      <c r="CS30" s="117">
        <f t="shared" si="43"/>
        <v>162174.52999999997</v>
      </c>
      <c r="CT30" s="118">
        <f t="shared" si="44"/>
        <v>881156.58999999985</v>
      </c>
      <c r="CU30" s="32"/>
      <c r="CV30" s="38">
        <f t="shared" si="45"/>
        <v>2415792.0628504725</v>
      </c>
      <c r="CW30" s="39">
        <f t="shared" si="46"/>
        <v>3.4851289512775301</v>
      </c>
      <c r="CX30" s="36">
        <f t="shared" si="47"/>
        <v>789306.69154247525</v>
      </c>
      <c r="CY30" s="39">
        <f t="shared" si="48"/>
        <v>4.2767637723980956</v>
      </c>
      <c r="CZ30" s="36">
        <f t="shared" si="49"/>
        <v>3205098.754392948</v>
      </c>
      <c r="DA30" s="40">
        <f t="shared" si="50"/>
        <v>3.6515833249039402</v>
      </c>
      <c r="DB30" s="38">
        <f t="shared" si="51"/>
        <v>67634.47</v>
      </c>
      <c r="DC30" s="39">
        <f t="shared" si="52"/>
        <v>2.2289144556129965E-2</v>
      </c>
      <c r="DD30" s="36">
        <f t="shared" si="53"/>
        <v>69437.119999999995</v>
      </c>
      <c r="DE30" s="39">
        <f t="shared" si="54"/>
        <v>4.0423580313179309E-2</v>
      </c>
      <c r="DF30" s="36">
        <f t="shared" si="55"/>
        <v>137071.59</v>
      </c>
      <c r="DG30" s="40">
        <f t="shared" si="56"/>
        <v>2.8844115012338623E-2</v>
      </c>
      <c r="DH30" s="152"/>
      <c r="DI30" s="161" t="s">
        <v>29</v>
      </c>
      <c r="DJ30" s="38">
        <f t="shared" si="57"/>
        <v>3205098.754392948</v>
      </c>
      <c r="DK30" s="36">
        <f t="shared" si="58"/>
        <v>137071.59</v>
      </c>
      <c r="DL30" s="37">
        <f t="shared" si="59"/>
        <v>3342170.3443929479</v>
      </c>
      <c r="DM30"/>
    </row>
    <row r="31" spans="1:117" s="19" customFormat="1" ht="15.75">
      <c r="A31" s="26">
        <v>19</v>
      </c>
      <c r="B31" s="26" t="s">
        <v>59</v>
      </c>
      <c r="C31" s="34"/>
      <c r="D31" s="35">
        <v>137692.35</v>
      </c>
      <c r="E31" s="39">
        <v>1.2551489489708483</v>
      </c>
      <c r="F31" s="36">
        <v>43659.29</v>
      </c>
      <c r="G31" s="39">
        <v>1.5924167487325382</v>
      </c>
      <c r="H31" s="36">
        <v>181351.64</v>
      </c>
      <c r="I31" s="40">
        <v>1.3225857831518608</v>
      </c>
      <c r="J31" s="38">
        <v>5083215.75</v>
      </c>
      <c r="K31" s="39">
        <v>14.741735495246768</v>
      </c>
      <c r="L31" s="36">
        <v>1612460.1400000001</v>
      </c>
      <c r="M31" s="39">
        <v>5.3022614992042305</v>
      </c>
      <c r="N31" s="36">
        <v>6695675.8900000006</v>
      </c>
      <c r="O31" s="40">
        <v>10.318088487747449</v>
      </c>
      <c r="P31" s="116">
        <f t="shared" si="27"/>
        <v>5220908.0999999996</v>
      </c>
      <c r="Q31" s="117">
        <f t="shared" si="28"/>
        <v>1656119.4300000002</v>
      </c>
      <c r="R31" s="118">
        <f t="shared" si="29"/>
        <v>6877027.5299999993</v>
      </c>
      <c r="S31" s="32"/>
      <c r="T31" s="35">
        <v>84092</v>
      </c>
      <c r="U31" s="39">
        <v>0.44</v>
      </c>
      <c r="V31" s="36">
        <v>182346</v>
      </c>
      <c r="W31" s="39">
        <v>3.33</v>
      </c>
      <c r="X31" s="36">
        <v>266438</v>
      </c>
      <c r="Y31" s="40">
        <v>1.08</v>
      </c>
      <c r="Z31" s="38">
        <v>9693074</v>
      </c>
      <c r="AA31" s="39">
        <v>9.65</v>
      </c>
      <c r="AB31" s="36">
        <v>2203394</v>
      </c>
      <c r="AC31" s="39">
        <v>5.08</v>
      </c>
      <c r="AD31" s="36">
        <v>11896468</v>
      </c>
      <c r="AE31" s="40">
        <v>8.27</v>
      </c>
      <c r="AF31" s="116">
        <f t="shared" si="30"/>
        <v>9777166</v>
      </c>
      <c r="AG31" s="117">
        <f t="shared" si="31"/>
        <v>2385740</v>
      </c>
      <c r="AH31" s="118">
        <f t="shared" si="32"/>
        <v>12162906</v>
      </c>
      <c r="AI31" s="32"/>
      <c r="AJ31" s="35">
        <v>59301.58797734612</v>
      </c>
      <c r="AK31" s="39">
        <v>0.9857066060079307</v>
      </c>
      <c r="AL31" s="36">
        <v>35938.993456260272</v>
      </c>
      <c r="AM31" s="39">
        <v>1.4823259829350495</v>
      </c>
      <c r="AN31" s="36">
        <v>95240.581433606392</v>
      </c>
      <c r="AO31" s="40">
        <v>1.1283560085254856</v>
      </c>
      <c r="AP31" s="38">
        <v>2624010</v>
      </c>
      <c r="AQ31" s="39">
        <v>16.79</v>
      </c>
      <c r="AR31" s="36">
        <v>695150</v>
      </c>
      <c r="AS31" s="39">
        <v>4.62</v>
      </c>
      <c r="AT31" s="36">
        <v>3319161</v>
      </c>
      <c r="AU31" s="40">
        <v>10.82</v>
      </c>
      <c r="AV31" s="116">
        <f t="shared" si="33"/>
        <v>2683311.587977346</v>
      </c>
      <c r="AW31" s="117">
        <f t="shared" si="34"/>
        <v>731088.9934562603</v>
      </c>
      <c r="AX31" s="118">
        <f t="shared" si="35"/>
        <v>3414400.5814336063</v>
      </c>
      <c r="AY31" s="32"/>
      <c r="AZ31" s="35">
        <v>184703.52995669798</v>
      </c>
      <c r="BA31" s="39">
        <v>1.6603609211968211</v>
      </c>
      <c r="BB31" s="36">
        <v>72648.136409940271</v>
      </c>
      <c r="BC31" s="39">
        <v>2.3209525705229952</v>
      </c>
      <c r="BD31" s="36">
        <v>257351.66636663827</v>
      </c>
      <c r="BE31" s="40">
        <v>1.8054191433286442</v>
      </c>
      <c r="BF31" s="38">
        <v>6079794</v>
      </c>
      <c r="BG31" s="39">
        <v>9.99</v>
      </c>
      <c r="BH31" s="36">
        <v>1858170</v>
      </c>
      <c r="BI31" s="39">
        <v>6.01</v>
      </c>
      <c r="BJ31" s="36">
        <v>7937963</v>
      </c>
      <c r="BK31" s="40">
        <v>8.65</v>
      </c>
      <c r="BL31" s="116">
        <f t="shared" si="36"/>
        <v>6264497.5299566984</v>
      </c>
      <c r="BM31" s="117">
        <f t="shared" si="37"/>
        <v>1930818.1364099402</v>
      </c>
      <c r="BN31" s="118">
        <f t="shared" si="38"/>
        <v>8195315.6663666386</v>
      </c>
      <c r="BO31" s="32"/>
      <c r="BP31" s="35">
        <v>47164.165569815108</v>
      </c>
      <c r="BQ31" s="39">
        <v>0.4968833288012548</v>
      </c>
      <c r="BR31" s="36">
        <v>24835.881177599647</v>
      </c>
      <c r="BS31" s="39">
        <v>1.1521562988309355</v>
      </c>
      <c r="BT31" s="36">
        <v>72000.046747414759</v>
      </c>
      <c r="BU31" s="40">
        <v>0.61815349726479929</v>
      </c>
      <c r="BV31" s="38">
        <v>3271154</v>
      </c>
      <c r="BW31" s="39">
        <v>10.86</v>
      </c>
      <c r="BX31" s="36">
        <v>848658</v>
      </c>
      <c r="BY31" s="39">
        <v>4.17</v>
      </c>
      <c r="BZ31" s="36">
        <v>4119813</v>
      </c>
      <c r="CA31" s="40">
        <v>8.16</v>
      </c>
      <c r="CB31" s="116">
        <f t="shared" si="39"/>
        <v>3318318.1655698153</v>
      </c>
      <c r="CC31" s="117">
        <f t="shared" si="40"/>
        <v>873493.88117759966</v>
      </c>
      <c r="CD31" s="118">
        <f t="shared" si="41"/>
        <v>4191812.0467474149</v>
      </c>
      <c r="CE31" s="32"/>
      <c r="CF31" s="35">
        <v>89037.11</v>
      </c>
      <c r="CG31" s="39">
        <v>0.71482449942998438</v>
      </c>
      <c r="CH31" s="36">
        <v>65404.719999999987</v>
      </c>
      <c r="CI31" s="39">
        <v>2.5853711755870026</v>
      </c>
      <c r="CJ31" s="36">
        <v>154441.82999999999</v>
      </c>
      <c r="CK31" s="40">
        <v>1.0306015775144137</v>
      </c>
      <c r="CL31" s="38">
        <v>4442427</v>
      </c>
      <c r="CM31" s="39">
        <v>7.17</v>
      </c>
      <c r="CN31" s="36">
        <v>1462636</v>
      </c>
      <c r="CO31" s="39">
        <v>4.62</v>
      </c>
      <c r="CP31" s="36">
        <v>5905063</v>
      </c>
      <c r="CQ31" s="40">
        <v>6.31</v>
      </c>
      <c r="CR31" s="116">
        <f t="shared" si="42"/>
        <v>4531464.1100000003</v>
      </c>
      <c r="CS31" s="117">
        <f t="shared" si="43"/>
        <v>1528040.72</v>
      </c>
      <c r="CT31" s="118">
        <f t="shared" si="44"/>
        <v>6059504.8300000001</v>
      </c>
      <c r="CU31" s="32"/>
      <c r="CV31" s="38">
        <f t="shared" si="45"/>
        <v>601990.74350385915</v>
      </c>
      <c r="CW31" s="39">
        <f t="shared" si="46"/>
        <v>0.8684585899793329</v>
      </c>
      <c r="CX31" s="36">
        <f t="shared" si="47"/>
        <v>424833.02104380017</v>
      </c>
      <c r="CY31" s="39">
        <f t="shared" si="48"/>
        <v>2.3019068420260416</v>
      </c>
      <c r="CZ31" s="36">
        <f t="shared" si="49"/>
        <v>1026823.7645476593</v>
      </c>
      <c r="DA31" s="40">
        <f t="shared" si="50"/>
        <v>1.169864900761066</v>
      </c>
      <c r="DB31" s="38">
        <f t="shared" si="51"/>
        <v>31193674.75</v>
      </c>
      <c r="DC31" s="39">
        <f t="shared" si="52"/>
        <v>10.279970046925056</v>
      </c>
      <c r="DD31" s="36">
        <f t="shared" si="53"/>
        <v>8680468.1400000006</v>
      </c>
      <c r="DE31" s="39">
        <f t="shared" si="54"/>
        <v>5.0534296499233298</v>
      </c>
      <c r="DF31" s="36">
        <f t="shared" si="55"/>
        <v>39874142.890000001</v>
      </c>
      <c r="DG31" s="40">
        <f t="shared" si="56"/>
        <v>8.3907567099614475</v>
      </c>
      <c r="DH31" s="152"/>
      <c r="DI31" s="161" t="s">
        <v>59</v>
      </c>
      <c r="DJ31" s="38">
        <f t="shared" si="57"/>
        <v>1026823.7645476593</v>
      </c>
      <c r="DK31" s="36">
        <f t="shared" si="58"/>
        <v>39874142.890000001</v>
      </c>
      <c r="DL31" s="37">
        <f t="shared" si="59"/>
        <v>40900966.654547662</v>
      </c>
      <c r="DM31"/>
    </row>
    <row r="32" spans="1:117" s="19" customFormat="1" ht="15.75">
      <c r="A32" s="26">
        <v>20</v>
      </c>
      <c r="B32" s="26" t="s">
        <v>30</v>
      </c>
      <c r="C32" s="34"/>
      <c r="D32" s="35">
        <v>23223695.809999995</v>
      </c>
      <c r="E32" s="39">
        <v>211.69801653570576</v>
      </c>
      <c r="F32" s="36">
        <v>12867412.68</v>
      </c>
      <c r="G32" s="39">
        <v>469.32241601925813</v>
      </c>
      <c r="H32" s="36">
        <v>36091108.489999995</v>
      </c>
      <c r="I32" s="40">
        <v>263.21012033343294</v>
      </c>
      <c r="J32" s="38">
        <v>25506115</v>
      </c>
      <c r="K32" s="39">
        <v>73.969789860158116</v>
      </c>
      <c r="L32" s="36">
        <v>42542628.670000002</v>
      </c>
      <c r="M32" s="39">
        <v>139.89315858181962</v>
      </c>
      <c r="N32" s="36">
        <v>68048743.670000002</v>
      </c>
      <c r="O32" s="40">
        <v>104.86364187904323</v>
      </c>
      <c r="P32" s="116">
        <f t="shared" si="27"/>
        <v>48729810.809999995</v>
      </c>
      <c r="Q32" s="117">
        <f t="shared" si="28"/>
        <v>55410041.350000001</v>
      </c>
      <c r="R32" s="118">
        <f t="shared" si="29"/>
        <v>104139852.16</v>
      </c>
      <c r="S32" s="32"/>
      <c r="T32" s="35">
        <v>23923261</v>
      </c>
      <c r="U32" s="39">
        <v>124.22</v>
      </c>
      <c r="V32" s="36">
        <v>15399876</v>
      </c>
      <c r="W32" s="39">
        <v>281.33</v>
      </c>
      <c r="X32" s="36">
        <v>39323137</v>
      </c>
      <c r="Y32" s="40">
        <v>158.99</v>
      </c>
      <c r="Z32" s="38">
        <v>36650905</v>
      </c>
      <c r="AA32" s="39">
        <v>36.49</v>
      </c>
      <c r="AB32" s="36">
        <v>18840853</v>
      </c>
      <c r="AC32" s="39">
        <v>43.43</v>
      </c>
      <c r="AD32" s="36">
        <v>55491757</v>
      </c>
      <c r="AE32" s="40">
        <v>38.58</v>
      </c>
      <c r="AF32" s="116">
        <f t="shared" si="30"/>
        <v>60574166</v>
      </c>
      <c r="AG32" s="117">
        <f t="shared" si="31"/>
        <v>34240729</v>
      </c>
      <c r="AH32" s="118">
        <f t="shared" si="32"/>
        <v>94814895</v>
      </c>
      <c r="AI32" s="32"/>
      <c r="AJ32" s="35">
        <v>5840086.7700036196</v>
      </c>
      <c r="AK32" s="39">
        <v>97.073490022749098</v>
      </c>
      <c r="AL32" s="36">
        <v>7206866.9608688047</v>
      </c>
      <c r="AM32" s="39">
        <v>297.25167914492903</v>
      </c>
      <c r="AN32" s="36">
        <v>13046953.730872424</v>
      </c>
      <c r="AO32" s="40">
        <v>154.57285553686535</v>
      </c>
      <c r="AP32" s="38">
        <v>5964384</v>
      </c>
      <c r="AQ32" s="39">
        <v>38.17</v>
      </c>
      <c r="AR32" s="36">
        <v>8801227</v>
      </c>
      <c r="AS32" s="39">
        <v>58.48</v>
      </c>
      <c r="AT32" s="36">
        <v>14765610</v>
      </c>
      <c r="AU32" s="40">
        <v>48.13</v>
      </c>
      <c r="AV32" s="116">
        <f t="shared" si="33"/>
        <v>11804470.770003621</v>
      </c>
      <c r="AW32" s="117">
        <f t="shared" si="34"/>
        <v>16008093.960868806</v>
      </c>
      <c r="AX32" s="118">
        <f t="shared" si="35"/>
        <v>27812564.730872426</v>
      </c>
      <c r="AY32" s="32"/>
      <c r="AZ32" s="35">
        <v>19204614.916312613</v>
      </c>
      <c r="BA32" s="39">
        <v>172.63661458530075</v>
      </c>
      <c r="BB32" s="36">
        <v>7762189.7695570141</v>
      </c>
      <c r="BC32" s="39">
        <v>247.98536051745995</v>
      </c>
      <c r="BD32" s="36">
        <v>26966804.685869627</v>
      </c>
      <c r="BE32" s="40">
        <v>189.18232044750832</v>
      </c>
      <c r="BF32" s="38">
        <v>23371725</v>
      </c>
      <c r="BG32" s="39">
        <v>38.409999999999997</v>
      </c>
      <c r="BH32" s="36">
        <v>21832139</v>
      </c>
      <c r="BI32" s="39">
        <v>70.62</v>
      </c>
      <c r="BJ32" s="36">
        <v>45203864</v>
      </c>
      <c r="BK32" s="40">
        <v>49.26</v>
      </c>
      <c r="BL32" s="116">
        <f t="shared" si="36"/>
        <v>42576339.916312613</v>
      </c>
      <c r="BM32" s="117">
        <f t="shared" si="37"/>
        <v>29594328.769557014</v>
      </c>
      <c r="BN32" s="118">
        <f t="shared" si="38"/>
        <v>72170668.685869634</v>
      </c>
      <c r="BO32" s="32"/>
      <c r="BP32" s="35">
        <v>7000977.4978526495</v>
      </c>
      <c r="BQ32" s="39">
        <v>73.756610807550032</v>
      </c>
      <c r="BR32" s="36">
        <v>7435711.8308696328</v>
      </c>
      <c r="BS32" s="39">
        <v>344.94859115186642</v>
      </c>
      <c r="BT32" s="36">
        <v>14436689.328722283</v>
      </c>
      <c r="BU32" s="40">
        <v>123.94561393525089</v>
      </c>
      <c r="BV32" s="38">
        <v>9616026</v>
      </c>
      <c r="BW32" s="39">
        <v>31.94</v>
      </c>
      <c r="BX32" s="36">
        <v>10471006</v>
      </c>
      <c r="BY32" s="39">
        <v>51.45</v>
      </c>
      <c r="BZ32" s="36">
        <v>20087032</v>
      </c>
      <c r="CA32" s="40">
        <v>39.81</v>
      </c>
      <c r="CB32" s="116">
        <f t="shared" si="39"/>
        <v>16617003.49785265</v>
      </c>
      <c r="CC32" s="117">
        <f t="shared" si="40"/>
        <v>17906717.830869634</v>
      </c>
      <c r="CD32" s="118">
        <f t="shared" si="41"/>
        <v>34523721.328722283</v>
      </c>
      <c r="CE32" s="32"/>
      <c r="CF32" s="35">
        <v>29304677.600000001</v>
      </c>
      <c r="CG32" s="39">
        <v>235.26933316206106</v>
      </c>
      <c r="CH32" s="36">
        <v>6837019.8700000001</v>
      </c>
      <c r="CI32" s="39">
        <v>270.25930389754132</v>
      </c>
      <c r="CJ32" s="36">
        <v>36141697.469999999</v>
      </c>
      <c r="CK32" s="40">
        <v>241.1761789317745</v>
      </c>
      <c r="CL32" s="38">
        <v>16983255</v>
      </c>
      <c r="CM32" s="39">
        <v>27.42</v>
      </c>
      <c r="CN32" s="36">
        <v>14395786</v>
      </c>
      <c r="CO32" s="39">
        <v>45.47</v>
      </c>
      <c r="CP32" s="36">
        <v>31379041</v>
      </c>
      <c r="CQ32" s="40">
        <v>33.520000000000003</v>
      </c>
      <c r="CR32" s="116">
        <f t="shared" si="42"/>
        <v>46287932.600000001</v>
      </c>
      <c r="CS32" s="117">
        <f t="shared" si="43"/>
        <v>21232805.870000001</v>
      </c>
      <c r="CT32" s="118">
        <f t="shared" si="44"/>
        <v>67520738.469999999</v>
      </c>
      <c r="CU32" s="32"/>
      <c r="CV32" s="38">
        <f t="shared" si="45"/>
        <v>108497313.59416887</v>
      </c>
      <c r="CW32" s="39">
        <f t="shared" si="46"/>
        <v>156.52304457723503</v>
      </c>
      <c r="CX32" s="36">
        <f t="shared" si="47"/>
        <v>57509077.111295447</v>
      </c>
      <c r="CY32" s="39">
        <f t="shared" si="48"/>
        <v>311.60604643170103</v>
      </c>
      <c r="CZ32" s="36">
        <f t="shared" si="49"/>
        <v>166006390.7054643</v>
      </c>
      <c r="DA32" s="40">
        <f t="shared" si="50"/>
        <v>189.13182231802239</v>
      </c>
      <c r="DB32" s="38">
        <f t="shared" si="51"/>
        <v>118092410</v>
      </c>
      <c r="DC32" s="39">
        <f t="shared" si="52"/>
        <v>38.91771159693819</v>
      </c>
      <c r="DD32" s="36">
        <f t="shared" si="53"/>
        <v>116883639.67</v>
      </c>
      <c r="DE32" s="39">
        <f t="shared" si="54"/>
        <v>68.045091667064483</v>
      </c>
      <c r="DF32" s="36">
        <f t="shared" si="55"/>
        <v>234976049.67000002</v>
      </c>
      <c r="DG32" s="40">
        <f t="shared" si="56"/>
        <v>49.446250691528952</v>
      </c>
      <c r="DH32" s="152"/>
      <c r="DI32" s="161" t="s">
        <v>30</v>
      </c>
      <c r="DJ32" s="38">
        <f t="shared" si="57"/>
        <v>166006390.7054643</v>
      </c>
      <c r="DK32" s="36">
        <f t="shared" si="58"/>
        <v>234976049.67000002</v>
      </c>
      <c r="DL32" s="37">
        <f t="shared" si="59"/>
        <v>400982440.37546432</v>
      </c>
      <c r="DM32"/>
    </row>
    <row r="33" spans="1:117" s="19" customFormat="1" ht="15.75">
      <c r="A33" s="26">
        <v>21</v>
      </c>
      <c r="B33" s="26" t="s">
        <v>31</v>
      </c>
      <c r="C33" s="34"/>
      <c r="D33" s="35">
        <v>36250.89</v>
      </c>
      <c r="E33" s="39">
        <v>0.33044876118940403</v>
      </c>
      <c r="F33" s="36">
        <v>0</v>
      </c>
      <c r="G33" s="39">
        <v>0</v>
      </c>
      <c r="H33" s="36">
        <v>36250.89</v>
      </c>
      <c r="I33" s="40">
        <v>0.26437539655335873</v>
      </c>
      <c r="J33" s="38">
        <v>1343295.6</v>
      </c>
      <c r="K33" s="39">
        <v>3.8956655395019983</v>
      </c>
      <c r="L33" s="36">
        <v>2766580.59</v>
      </c>
      <c r="M33" s="39">
        <v>9.0973620884685698</v>
      </c>
      <c r="N33" s="36">
        <v>4109876.19</v>
      </c>
      <c r="O33" s="40">
        <v>6.3333510908793915</v>
      </c>
      <c r="P33" s="116">
        <f t="shared" si="27"/>
        <v>1379546.49</v>
      </c>
      <c r="Q33" s="117">
        <f t="shared" si="28"/>
        <v>2766580.59</v>
      </c>
      <c r="R33" s="118">
        <f t="shared" si="29"/>
        <v>4146127.08</v>
      </c>
      <c r="S33" s="32"/>
      <c r="T33" s="35">
        <v>2801683</v>
      </c>
      <c r="U33" s="39">
        <v>14.55</v>
      </c>
      <c r="V33" s="36">
        <v>2297769</v>
      </c>
      <c r="W33" s="39">
        <v>41.98</v>
      </c>
      <c r="X33" s="36">
        <v>5099451</v>
      </c>
      <c r="Y33" s="40">
        <v>20.62</v>
      </c>
      <c r="Z33" s="38">
        <v>3678232</v>
      </c>
      <c r="AA33" s="39">
        <v>3.66</v>
      </c>
      <c r="AB33" s="36">
        <v>2204183</v>
      </c>
      <c r="AC33" s="39">
        <v>5.08</v>
      </c>
      <c r="AD33" s="36">
        <v>5882415</v>
      </c>
      <c r="AE33" s="40">
        <v>4.09</v>
      </c>
      <c r="AF33" s="116">
        <f t="shared" si="30"/>
        <v>6479915</v>
      </c>
      <c r="AG33" s="117">
        <f t="shared" si="31"/>
        <v>4501952</v>
      </c>
      <c r="AH33" s="118">
        <f t="shared" si="32"/>
        <v>10981867</v>
      </c>
      <c r="AI33" s="32"/>
      <c r="AJ33" s="35">
        <v>1093206.9089065709</v>
      </c>
      <c r="AK33" s="39">
        <v>18.171204323472168</v>
      </c>
      <c r="AL33" s="36">
        <v>548433.26481041091</v>
      </c>
      <c r="AM33" s="39">
        <v>22.620468748624909</v>
      </c>
      <c r="AN33" s="36">
        <v>1641640.1737169819</v>
      </c>
      <c r="AO33" s="40">
        <v>19.449215092640756</v>
      </c>
      <c r="AP33" s="38">
        <v>664390</v>
      </c>
      <c r="AQ33" s="39">
        <v>4.25</v>
      </c>
      <c r="AR33" s="36">
        <v>957601</v>
      </c>
      <c r="AS33" s="39">
        <v>6.36</v>
      </c>
      <c r="AT33" s="36">
        <v>1621991</v>
      </c>
      <c r="AU33" s="40">
        <v>5.29</v>
      </c>
      <c r="AV33" s="116">
        <f t="shared" si="33"/>
        <v>1757596.9089065709</v>
      </c>
      <c r="AW33" s="117">
        <f t="shared" si="34"/>
        <v>1506034.2648104108</v>
      </c>
      <c r="AX33" s="118">
        <f t="shared" si="35"/>
        <v>3263631.1737169819</v>
      </c>
      <c r="AY33" s="32"/>
      <c r="AZ33" s="35">
        <v>2220160.0308567323</v>
      </c>
      <c r="BA33" s="39">
        <v>19.957750427952611</v>
      </c>
      <c r="BB33" s="36">
        <v>1216711.1338023907</v>
      </c>
      <c r="BC33" s="39">
        <v>38.871318290226853</v>
      </c>
      <c r="BD33" s="36">
        <v>3436871.1646591229</v>
      </c>
      <c r="BE33" s="40">
        <v>24.110949353596943</v>
      </c>
      <c r="BF33" s="38">
        <v>2587258</v>
      </c>
      <c r="BG33" s="39">
        <v>4.25</v>
      </c>
      <c r="BH33" s="36">
        <v>2524937</v>
      </c>
      <c r="BI33" s="39">
        <v>8.17</v>
      </c>
      <c r="BJ33" s="36">
        <v>5112195</v>
      </c>
      <c r="BK33" s="40">
        <v>5.57</v>
      </c>
      <c r="BL33" s="116">
        <f t="shared" si="36"/>
        <v>4807418.0308567323</v>
      </c>
      <c r="BM33" s="117">
        <f t="shared" si="37"/>
        <v>3741648.1338023907</v>
      </c>
      <c r="BN33" s="118">
        <f t="shared" si="38"/>
        <v>8549066.1646591239</v>
      </c>
      <c r="BO33" s="32"/>
      <c r="BP33" s="35">
        <v>1019933.580328533</v>
      </c>
      <c r="BQ33" s="39">
        <v>10.745191533170384</v>
      </c>
      <c r="BR33" s="36">
        <v>398025.49223046668</v>
      </c>
      <c r="BS33" s="39">
        <v>18.464719439156926</v>
      </c>
      <c r="BT33" s="36">
        <v>1417959.0725589995</v>
      </c>
      <c r="BU33" s="40">
        <v>12.173830424799954</v>
      </c>
      <c r="BV33" s="38">
        <v>749328</v>
      </c>
      <c r="BW33" s="39">
        <v>2.4900000000000002</v>
      </c>
      <c r="BX33" s="36">
        <v>1711545</v>
      </c>
      <c r="BY33" s="39">
        <v>8.41</v>
      </c>
      <c r="BZ33" s="36">
        <v>2460872</v>
      </c>
      <c r="CA33" s="40">
        <v>4.88</v>
      </c>
      <c r="CB33" s="116">
        <f t="shared" si="39"/>
        <v>1769261.580328533</v>
      </c>
      <c r="CC33" s="117">
        <f t="shared" si="40"/>
        <v>2109570.4922304666</v>
      </c>
      <c r="CD33" s="118">
        <f t="shared" si="41"/>
        <v>3878832.0725589995</v>
      </c>
      <c r="CE33" s="32"/>
      <c r="CF33" s="35">
        <v>2017242.8099999987</v>
      </c>
      <c r="CG33" s="39">
        <v>16.195208738097904</v>
      </c>
      <c r="CH33" s="36">
        <v>1485746.86</v>
      </c>
      <c r="CI33" s="39">
        <v>58.729815005138747</v>
      </c>
      <c r="CJ33" s="36">
        <v>3502989.669999999</v>
      </c>
      <c r="CK33" s="40">
        <v>23.37570514360452</v>
      </c>
      <c r="CL33" s="38">
        <v>1869119</v>
      </c>
      <c r="CM33" s="39">
        <v>3.02</v>
      </c>
      <c r="CN33" s="36">
        <v>2490588</v>
      </c>
      <c r="CO33" s="39">
        <v>7.87</v>
      </c>
      <c r="CP33" s="36">
        <v>4359707</v>
      </c>
      <c r="CQ33" s="40">
        <v>4.66</v>
      </c>
      <c r="CR33" s="116">
        <f t="shared" si="42"/>
        <v>3886361.8099999987</v>
      </c>
      <c r="CS33" s="117">
        <f t="shared" si="43"/>
        <v>3976334.8600000003</v>
      </c>
      <c r="CT33" s="118">
        <f t="shared" si="44"/>
        <v>7862696.669999999</v>
      </c>
      <c r="CU33" s="32"/>
      <c r="CV33" s="38">
        <f t="shared" si="45"/>
        <v>9188477.2200918347</v>
      </c>
      <c r="CW33" s="39">
        <f t="shared" si="46"/>
        <v>13.255705435223224</v>
      </c>
      <c r="CX33" s="36">
        <f t="shared" si="47"/>
        <v>5946685.7508432688</v>
      </c>
      <c r="CY33" s="39">
        <f t="shared" si="48"/>
        <v>32.22140450290842</v>
      </c>
      <c r="CZ33" s="36">
        <f t="shared" si="49"/>
        <v>15135162.970935103</v>
      </c>
      <c r="DA33" s="40">
        <f t="shared" si="50"/>
        <v>17.24355876667455</v>
      </c>
      <c r="DB33" s="38">
        <f t="shared" si="51"/>
        <v>10891622.6</v>
      </c>
      <c r="DC33" s="39">
        <f t="shared" si="52"/>
        <v>3.5893672351126891</v>
      </c>
      <c r="DD33" s="36">
        <f t="shared" si="53"/>
        <v>12655434.59</v>
      </c>
      <c r="DE33" s="39">
        <f t="shared" si="54"/>
        <v>7.36749992722988</v>
      </c>
      <c r="DF33" s="36">
        <f t="shared" si="55"/>
        <v>23547057.189999998</v>
      </c>
      <c r="DG33" s="40">
        <f t="shared" si="56"/>
        <v>4.9550313510660748</v>
      </c>
      <c r="DH33" s="152"/>
      <c r="DI33" s="161" t="s">
        <v>31</v>
      </c>
      <c r="DJ33" s="38">
        <f t="shared" si="57"/>
        <v>15135162.970935103</v>
      </c>
      <c r="DK33" s="36">
        <f t="shared" si="58"/>
        <v>23547057.189999998</v>
      </c>
      <c r="DL33" s="37">
        <f t="shared" si="59"/>
        <v>38682220.160935104</v>
      </c>
      <c r="DM33"/>
    </row>
    <row r="34" spans="1:117" s="19" customFormat="1" ht="15.75">
      <c r="A34" s="26">
        <v>22</v>
      </c>
      <c r="B34" s="26" t="s">
        <v>32</v>
      </c>
      <c r="C34" s="34"/>
      <c r="D34" s="35">
        <v>909183.82000000007</v>
      </c>
      <c r="E34" s="39">
        <v>8.2877597491385764</v>
      </c>
      <c r="F34" s="36">
        <v>558210.25</v>
      </c>
      <c r="G34" s="39">
        <v>20.36000474158369</v>
      </c>
      <c r="H34" s="36">
        <v>1467394.07</v>
      </c>
      <c r="I34" s="40">
        <v>10.701610061333586</v>
      </c>
      <c r="J34" s="38">
        <v>2170669.39</v>
      </c>
      <c r="K34" s="39">
        <v>6.2951162352313395</v>
      </c>
      <c r="L34" s="36">
        <v>3299038</v>
      </c>
      <c r="M34" s="39">
        <v>10.848244702539887</v>
      </c>
      <c r="N34" s="36">
        <v>5469707.3900000006</v>
      </c>
      <c r="O34" s="40">
        <v>8.4288615188788878</v>
      </c>
      <c r="P34" s="116">
        <f t="shared" si="27"/>
        <v>3079853.21</v>
      </c>
      <c r="Q34" s="117">
        <f t="shared" si="28"/>
        <v>3857248.25</v>
      </c>
      <c r="R34" s="118">
        <f t="shared" si="29"/>
        <v>6937101.46</v>
      </c>
      <c r="S34" s="32"/>
      <c r="T34" s="35">
        <v>1220530</v>
      </c>
      <c r="U34" s="39">
        <v>6.34</v>
      </c>
      <c r="V34" s="36">
        <v>894211</v>
      </c>
      <c r="W34" s="39">
        <v>16.34</v>
      </c>
      <c r="X34" s="36">
        <v>2114741</v>
      </c>
      <c r="Y34" s="40">
        <v>8.5500000000000007</v>
      </c>
      <c r="Z34" s="38">
        <v>5576799</v>
      </c>
      <c r="AA34" s="39">
        <v>5.55</v>
      </c>
      <c r="AB34" s="36">
        <v>3734515</v>
      </c>
      <c r="AC34" s="39">
        <v>8.61</v>
      </c>
      <c r="AD34" s="36">
        <v>9311314</v>
      </c>
      <c r="AE34" s="40">
        <v>6.47</v>
      </c>
      <c r="AF34" s="116">
        <f t="shared" si="30"/>
        <v>6797329</v>
      </c>
      <c r="AG34" s="117">
        <f t="shared" si="31"/>
        <v>4628726</v>
      </c>
      <c r="AH34" s="118">
        <f t="shared" si="32"/>
        <v>11426055</v>
      </c>
      <c r="AI34" s="32"/>
      <c r="AJ34" s="35">
        <v>441943.87664393173</v>
      </c>
      <c r="AK34" s="39">
        <v>7.3459584060226515</v>
      </c>
      <c r="AL34" s="36">
        <v>573728.5671662977</v>
      </c>
      <c r="AM34" s="39">
        <v>23.663789118015991</v>
      </c>
      <c r="AN34" s="36">
        <v>1015672.4438102294</v>
      </c>
      <c r="AO34" s="40">
        <v>12.033106974110163</v>
      </c>
      <c r="AP34" s="38">
        <v>1214891</v>
      </c>
      <c r="AQ34" s="39">
        <v>7.77</v>
      </c>
      <c r="AR34" s="36">
        <v>1655383</v>
      </c>
      <c r="AS34" s="39">
        <v>11</v>
      </c>
      <c r="AT34" s="36">
        <v>2870275</v>
      </c>
      <c r="AU34" s="40">
        <v>9.36</v>
      </c>
      <c r="AV34" s="116">
        <f t="shared" si="33"/>
        <v>1656834.8766439317</v>
      </c>
      <c r="AW34" s="117">
        <f t="shared" si="34"/>
        <v>2229111.5671662977</v>
      </c>
      <c r="AX34" s="118">
        <f t="shared" si="35"/>
        <v>3885946.4438102292</v>
      </c>
      <c r="AY34" s="32"/>
      <c r="AZ34" s="35">
        <v>1332546.5350125993</v>
      </c>
      <c r="BA34" s="39">
        <v>11.978700098096953</v>
      </c>
      <c r="BB34" s="36">
        <v>753568.21719492029</v>
      </c>
      <c r="BC34" s="39">
        <v>24.074892725309745</v>
      </c>
      <c r="BD34" s="36">
        <v>2086114.7522075195</v>
      </c>
      <c r="BE34" s="40">
        <v>14.634882928832637</v>
      </c>
      <c r="BF34" s="38">
        <v>3711701</v>
      </c>
      <c r="BG34" s="39">
        <v>6.1</v>
      </c>
      <c r="BH34" s="36">
        <v>3765715</v>
      </c>
      <c r="BI34" s="39">
        <v>12.18</v>
      </c>
      <c r="BJ34" s="36">
        <v>7477416</v>
      </c>
      <c r="BK34" s="40">
        <v>8.15</v>
      </c>
      <c r="BL34" s="116">
        <f t="shared" si="36"/>
        <v>5044247.5350125991</v>
      </c>
      <c r="BM34" s="117">
        <f t="shared" si="37"/>
        <v>4519283.2171949204</v>
      </c>
      <c r="BN34" s="118">
        <f t="shared" si="38"/>
        <v>9563530.7522075195</v>
      </c>
      <c r="BO34" s="32"/>
      <c r="BP34" s="35">
        <v>518306.95534693508</v>
      </c>
      <c r="BQ34" s="39">
        <v>5.460460970785241</v>
      </c>
      <c r="BR34" s="36">
        <v>462251.04046929401</v>
      </c>
      <c r="BS34" s="39">
        <v>21.444193749735295</v>
      </c>
      <c r="BT34" s="36">
        <v>980557.99581622914</v>
      </c>
      <c r="BU34" s="40">
        <v>8.418541122774041</v>
      </c>
      <c r="BV34" s="38">
        <v>1693443</v>
      </c>
      <c r="BW34" s="39">
        <v>5.62</v>
      </c>
      <c r="BX34" s="36">
        <v>1899301</v>
      </c>
      <c r="BY34" s="39">
        <v>9.33</v>
      </c>
      <c r="BZ34" s="36">
        <v>3592744</v>
      </c>
      <c r="CA34" s="40">
        <v>7.12</v>
      </c>
      <c r="CB34" s="116">
        <f t="shared" si="39"/>
        <v>2211749.955346935</v>
      </c>
      <c r="CC34" s="117">
        <f t="shared" si="40"/>
        <v>2361552.0404692939</v>
      </c>
      <c r="CD34" s="118">
        <f t="shared" si="41"/>
        <v>4573301.9958162289</v>
      </c>
      <c r="CE34" s="32"/>
      <c r="CF34" s="35">
        <v>1361358.7700000121</v>
      </c>
      <c r="CG34" s="39">
        <v>10.929516931871193</v>
      </c>
      <c r="CH34" s="36">
        <v>533712.73000000056</v>
      </c>
      <c r="CI34" s="39">
        <v>21.097032571744823</v>
      </c>
      <c r="CJ34" s="36">
        <v>1895071.5000000126</v>
      </c>
      <c r="CK34" s="40">
        <v>12.645950112107707</v>
      </c>
      <c r="CL34" s="38">
        <v>2301702</v>
      </c>
      <c r="CM34" s="39">
        <v>3.72</v>
      </c>
      <c r="CN34" s="36">
        <v>2895288</v>
      </c>
      <c r="CO34" s="39">
        <v>9.14</v>
      </c>
      <c r="CP34" s="36">
        <v>5196989</v>
      </c>
      <c r="CQ34" s="40">
        <v>5.55</v>
      </c>
      <c r="CR34" s="116">
        <f t="shared" si="42"/>
        <v>3663060.7700000121</v>
      </c>
      <c r="CS34" s="117">
        <f t="shared" si="43"/>
        <v>3429000.7300000004</v>
      </c>
      <c r="CT34" s="118">
        <f t="shared" si="44"/>
        <v>7092061.500000013</v>
      </c>
      <c r="CU34" s="32"/>
      <c r="CV34" s="38">
        <f t="shared" si="45"/>
        <v>5783869.957003478</v>
      </c>
      <c r="CW34" s="39">
        <f t="shared" si="46"/>
        <v>8.3440677480298575</v>
      </c>
      <c r="CX34" s="36">
        <f t="shared" si="47"/>
        <v>3775681.8048305125</v>
      </c>
      <c r="CY34" s="39">
        <f t="shared" si="48"/>
        <v>20.458079643852646</v>
      </c>
      <c r="CZ34" s="36">
        <f t="shared" si="49"/>
        <v>9559551.76183399</v>
      </c>
      <c r="DA34" s="40">
        <f t="shared" si="50"/>
        <v>10.891240015373763</v>
      </c>
      <c r="DB34" s="38">
        <f t="shared" si="51"/>
        <v>16669205.390000001</v>
      </c>
      <c r="DC34" s="39">
        <f t="shared" si="52"/>
        <v>5.4933871526387481</v>
      </c>
      <c r="DD34" s="36">
        <f t="shared" si="53"/>
        <v>17249240</v>
      </c>
      <c r="DE34" s="39">
        <f t="shared" si="54"/>
        <v>10.041834086455559</v>
      </c>
      <c r="DF34" s="36">
        <f t="shared" si="55"/>
        <v>33918445.390000001</v>
      </c>
      <c r="DG34" s="40">
        <f t="shared" si="56"/>
        <v>7.1374931878216836</v>
      </c>
      <c r="DH34" s="152"/>
      <c r="DI34" s="161" t="s">
        <v>32</v>
      </c>
      <c r="DJ34" s="38">
        <f t="shared" si="57"/>
        <v>9559551.76183399</v>
      </c>
      <c r="DK34" s="36">
        <f t="shared" si="58"/>
        <v>33918445.390000001</v>
      </c>
      <c r="DL34" s="37">
        <f t="shared" si="59"/>
        <v>43477997.151833989</v>
      </c>
      <c r="DM34"/>
    </row>
    <row r="35" spans="1:117" s="19" customFormat="1" ht="15.75">
      <c r="A35" s="26">
        <v>23</v>
      </c>
      <c r="B35" s="26" t="s">
        <v>33</v>
      </c>
      <c r="C35" s="34"/>
      <c r="D35" s="35">
        <v>324030.5</v>
      </c>
      <c r="E35" s="39">
        <v>2.9537337514357076</v>
      </c>
      <c r="F35" s="36">
        <v>4596.55</v>
      </c>
      <c r="G35" s="39">
        <v>0.16765328081117556</v>
      </c>
      <c r="H35" s="36">
        <v>328627.05</v>
      </c>
      <c r="I35" s="40">
        <v>2.3966558245028042</v>
      </c>
      <c r="J35" s="38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324030.5</v>
      </c>
      <c r="Q35" s="117">
        <f t="shared" si="28"/>
        <v>4596.55</v>
      </c>
      <c r="R35" s="118">
        <f t="shared" si="29"/>
        <v>328627.05</v>
      </c>
      <c r="S35" s="32"/>
      <c r="T35" s="35">
        <v>431508</v>
      </c>
      <c r="U35" s="39">
        <v>2.2400000000000002</v>
      </c>
      <c r="V35" s="36">
        <v>2867</v>
      </c>
      <c r="W35" s="39">
        <v>0.05</v>
      </c>
      <c r="X35" s="36">
        <v>434375</v>
      </c>
      <c r="Y35" s="40">
        <v>1.76</v>
      </c>
      <c r="Z35" s="38">
        <v>0</v>
      </c>
      <c r="AA35" s="39">
        <v>0</v>
      </c>
      <c r="AB35" s="36">
        <v>0</v>
      </c>
      <c r="AC35" s="39">
        <v>0</v>
      </c>
      <c r="AD35" s="36">
        <v>0</v>
      </c>
      <c r="AE35" s="40">
        <v>0</v>
      </c>
      <c r="AF35" s="116">
        <f t="shared" si="30"/>
        <v>431508</v>
      </c>
      <c r="AG35" s="117">
        <f t="shared" si="31"/>
        <v>2867</v>
      </c>
      <c r="AH35" s="118">
        <f t="shared" si="32"/>
        <v>434375</v>
      </c>
      <c r="AI35" s="32"/>
      <c r="AJ35" s="35">
        <v>573504.11528832908</v>
      </c>
      <c r="AK35" s="39">
        <v>9.532742955018227</v>
      </c>
      <c r="AL35" s="36">
        <v>17413.505531099323</v>
      </c>
      <c r="AM35" s="39">
        <v>0.71823079113628885</v>
      </c>
      <c r="AN35" s="36">
        <v>590917.62081942835</v>
      </c>
      <c r="AO35" s="40">
        <v>7.0008544462740234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573504.11528832908</v>
      </c>
      <c r="AW35" s="117">
        <f t="shared" si="34"/>
        <v>17413.505531099323</v>
      </c>
      <c r="AX35" s="118">
        <f t="shared" si="35"/>
        <v>590917.62081942835</v>
      </c>
      <c r="AY35" s="32"/>
      <c r="AZ35" s="35">
        <v>626331.58741711429</v>
      </c>
      <c r="BA35" s="39">
        <v>5.6303011193253898</v>
      </c>
      <c r="BB35" s="36">
        <v>28101.108214917058</v>
      </c>
      <c r="BC35" s="39">
        <v>0.89777030174489814</v>
      </c>
      <c r="BD35" s="36">
        <v>654432.6956320313</v>
      </c>
      <c r="BE35" s="40">
        <v>4.5910925442812838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626331.58741711429</v>
      </c>
      <c r="BM35" s="117">
        <f t="shared" si="37"/>
        <v>28101.108214917058</v>
      </c>
      <c r="BN35" s="118">
        <f t="shared" si="38"/>
        <v>654432.6956320313</v>
      </c>
      <c r="BO35" s="32"/>
      <c r="BP35" s="35">
        <v>1286347.518370097</v>
      </c>
      <c r="BQ35" s="39">
        <v>13.551912330068447</v>
      </c>
      <c r="BR35" s="36">
        <v>25623.623851381006</v>
      </c>
      <c r="BS35" s="39">
        <v>1.1887003085628598</v>
      </c>
      <c r="BT35" s="36">
        <v>1311971.142221478</v>
      </c>
      <c r="BU35" s="40">
        <v>11.263875323856228</v>
      </c>
      <c r="BV35" s="38">
        <v>0</v>
      </c>
      <c r="BW35" s="39">
        <v>0</v>
      </c>
      <c r="BX35" s="36">
        <v>0</v>
      </c>
      <c r="BY35" s="39">
        <v>0</v>
      </c>
      <c r="BZ35" s="36">
        <v>0</v>
      </c>
      <c r="CA35" s="40">
        <v>0</v>
      </c>
      <c r="CB35" s="116">
        <f t="shared" si="39"/>
        <v>1286347.518370097</v>
      </c>
      <c r="CC35" s="117">
        <f t="shared" si="40"/>
        <v>25623.623851381006</v>
      </c>
      <c r="CD35" s="118">
        <f t="shared" si="41"/>
        <v>1311971.142221478</v>
      </c>
      <c r="CE35" s="32"/>
      <c r="CF35" s="35">
        <v>436029.2300000001</v>
      </c>
      <c r="CG35" s="39">
        <v>3.5006120040463085</v>
      </c>
      <c r="CH35" s="36">
        <v>34421.49</v>
      </c>
      <c r="CI35" s="39">
        <v>1.3606407621155823</v>
      </c>
      <c r="CJ35" s="36">
        <v>470450.72000000009</v>
      </c>
      <c r="CK35" s="40">
        <v>3.1393519111680552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436029.2300000001</v>
      </c>
      <c r="CS35" s="117">
        <f t="shared" si="43"/>
        <v>34421.49</v>
      </c>
      <c r="CT35" s="118">
        <f t="shared" si="44"/>
        <v>470450.72000000009</v>
      </c>
      <c r="CU35" s="32"/>
      <c r="CV35" s="38">
        <f t="shared" si="45"/>
        <v>3677750.9510755404</v>
      </c>
      <c r="CW35" s="39">
        <f t="shared" si="46"/>
        <v>5.3056869058747225</v>
      </c>
      <c r="CX35" s="36">
        <f t="shared" si="47"/>
        <v>113023.27759739739</v>
      </c>
      <c r="CY35" s="39">
        <f t="shared" si="48"/>
        <v>0.61240309279733307</v>
      </c>
      <c r="CZ35" s="36">
        <f t="shared" si="49"/>
        <v>3790774.228672938</v>
      </c>
      <c r="DA35" s="40">
        <f t="shared" si="50"/>
        <v>4.3188460083874887</v>
      </c>
      <c r="DB35" s="38">
        <f t="shared" si="51"/>
        <v>0</v>
      </c>
      <c r="DC35" s="39">
        <f t="shared" si="52"/>
        <v>0</v>
      </c>
      <c r="DD35" s="36">
        <f t="shared" si="53"/>
        <v>0</v>
      </c>
      <c r="DE35" s="39">
        <f t="shared" si="54"/>
        <v>0</v>
      </c>
      <c r="DF35" s="36">
        <f t="shared" si="55"/>
        <v>0</v>
      </c>
      <c r="DG35" s="40">
        <f t="shared" si="56"/>
        <v>0</v>
      </c>
      <c r="DH35" s="152"/>
      <c r="DI35" s="161" t="s">
        <v>33</v>
      </c>
      <c r="DJ35" s="38">
        <f t="shared" si="57"/>
        <v>3790774.228672938</v>
      </c>
      <c r="DK35" s="36">
        <f t="shared" si="58"/>
        <v>0</v>
      </c>
      <c r="DL35" s="37">
        <f t="shared" si="59"/>
        <v>3790774.228672938</v>
      </c>
      <c r="DM35"/>
    </row>
    <row r="36" spans="1:117" s="19" customFormat="1" ht="15.75">
      <c r="A36" s="26">
        <v>24</v>
      </c>
      <c r="B36" s="26" t="s">
        <v>34</v>
      </c>
      <c r="C36" s="34"/>
      <c r="D36" s="35">
        <v>132612.1</v>
      </c>
      <c r="E36" s="39">
        <v>1.2088394012871233</v>
      </c>
      <c r="F36" s="36">
        <v>833.26</v>
      </c>
      <c r="G36" s="39">
        <v>3.0392092497355656E-2</v>
      </c>
      <c r="H36" s="36">
        <v>133445.36000000002</v>
      </c>
      <c r="I36" s="40">
        <v>0.97320838104128538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132612.1</v>
      </c>
      <c r="Q36" s="117">
        <f t="shared" si="28"/>
        <v>833.26</v>
      </c>
      <c r="R36" s="118">
        <f t="shared" si="29"/>
        <v>133445.36000000002</v>
      </c>
      <c r="S36" s="32"/>
      <c r="T36" s="35">
        <v>112346</v>
      </c>
      <c r="U36" s="39">
        <v>0.57999999999999996</v>
      </c>
      <c r="V36" s="36">
        <v>0</v>
      </c>
      <c r="W36" s="39">
        <v>0</v>
      </c>
      <c r="X36" s="36">
        <v>112346</v>
      </c>
      <c r="Y36" s="40">
        <v>0.45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112346</v>
      </c>
      <c r="AG36" s="117">
        <f t="shared" si="31"/>
        <v>0</v>
      </c>
      <c r="AH36" s="118">
        <f t="shared" si="32"/>
        <v>112346</v>
      </c>
      <c r="AI36" s="32"/>
      <c r="AJ36" s="35">
        <v>276113.21442263771</v>
      </c>
      <c r="AK36" s="39">
        <v>4.5895334129407965</v>
      </c>
      <c r="AL36" s="36">
        <v>944.70663374325545</v>
      </c>
      <c r="AM36" s="39">
        <v>3.89650086097445E-2</v>
      </c>
      <c r="AN36" s="36">
        <v>277057.92105638096</v>
      </c>
      <c r="AO36" s="40">
        <v>3.2824239964502846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276113.21442263771</v>
      </c>
      <c r="AW36" s="117">
        <f t="shared" si="34"/>
        <v>944.70663374325545</v>
      </c>
      <c r="AX36" s="118">
        <f t="shared" si="35"/>
        <v>277057.92105638096</v>
      </c>
      <c r="AY36" s="32"/>
      <c r="AZ36" s="35">
        <v>210861.54514840027</v>
      </c>
      <c r="BA36" s="39">
        <v>1.8955039431550773</v>
      </c>
      <c r="BB36" s="36">
        <v>366.96120381515533</v>
      </c>
      <c r="BC36" s="39">
        <v>1.1723625565162625E-2</v>
      </c>
      <c r="BD36" s="36">
        <v>211228.50635221542</v>
      </c>
      <c r="BE36" s="40">
        <v>1.4818477547439066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210861.54514840027</v>
      </c>
      <c r="BM36" s="117">
        <f t="shared" si="37"/>
        <v>366.96120381515533</v>
      </c>
      <c r="BN36" s="118">
        <f t="shared" si="38"/>
        <v>211228.50635221542</v>
      </c>
      <c r="BO36" s="32"/>
      <c r="BP36" s="35">
        <v>277243.07124329131</v>
      </c>
      <c r="BQ36" s="39">
        <v>2.9208077459259516</v>
      </c>
      <c r="BR36" s="36">
        <v>2997.7861706138765</v>
      </c>
      <c r="BS36" s="39">
        <v>0.13906968689060478</v>
      </c>
      <c r="BT36" s="36">
        <v>280240.85741390521</v>
      </c>
      <c r="BU36" s="40">
        <v>2.4059965779551598</v>
      </c>
      <c r="BV36" s="38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277243.07124329131</v>
      </c>
      <c r="CC36" s="117">
        <f t="shared" si="40"/>
        <v>2997.7861706138765</v>
      </c>
      <c r="CD36" s="118">
        <f t="shared" si="41"/>
        <v>280240.85741390521</v>
      </c>
      <c r="CE36" s="32"/>
      <c r="CF36" s="35">
        <v>169127.46000000002</v>
      </c>
      <c r="CG36" s="39">
        <v>1.3578209348255432</v>
      </c>
      <c r="CH36" s="36">
        <v>2766.7299999999996</v>
      </c>
      <c r="CI36" s="39">
        <v>0.10936556249505888</v>
      </c>
      <c r="CJ36" s="36">
        <v>171894.19000000003</v>
      </c>
      <c r="CK36" s="40">
        <v>1.1470624466154178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169127.46000000002</v>
      </c>
      <c r="CS36" s="117">
        <f t="shared" si="43"/>
        <v>2766.7299999999996</v>
      </c>
      <c r="CT36" s="118">
        <f t="shared" si="44"/>
        <v>171894.19000000003</v>
      </c>
      <c r="CU36" s="32"/>
      <c r="CV36" s="38">
        <f t="shared" si="45"/>
        <v>1178303.3908143293</v>
      </c>
      <c r="CW36" s="39">
        <f t="shared" si="46"/>
        <v>1.6998728176422853</v>
      </c>
      <c r="CX36" s="36">
        <f t="shared" si="47"/>
        <v>7909.4440081722869</v>
      </c>
      <c r="CY36" s="39">
        <f t="shared" si="48"/>
        <v>4.2856375039539478E-2</v>
      </c>
      <c r="CZ36" s="36">
        <f t="shared" si="49"/>
        <v>1186212.8348225015</v>
      </c>
      <c r="DA36" s="40">
        <f t="shared" si="50"/>
        <v>1.3514575803594182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1186212.8348225015</v>
      </c>
      <c r="DK36" s="36">
        <f t="shared" si="58"/>
        <v>0</v>
      </c>
      <c r="DL36" s="37">
        <f t="shared" si="59"/>
        <v>1186212.8348225015</v>
      </c>
      <c r="DM36"/>
    </row>
    <row r="37" spans="1:117" s="19" customFormat="1" ht="15.75">
      <c r="A37" s="26">
        <v>25</v>
      </c>
      <c r="B37" s="26" t="s">
        <v>35</v>
      </c>
      <c r="C37" s="34"/>
      <c r="D37" s="35">
        <v>51488.55</v>
      </c>
      <c r="E37" s="39">
        <v>0.4693492370239376</v>
      </c>
      <c r="F37" s="36">
        <v>2080.1099999999997</v>
      </c>
      <c r="G37" s="39">
        <v>7.5869351132509019E-2</v>
      </c>
      <c r="H37" s="36">
        <v>53568.66</v>
      </c>
      <c r="I37" s="40">
        <v>0.39067277328451933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51488.55</v>
      </c>
      <c r="Q37" s="117">
        <f t="shared" si="28"/>
        <v>2080.1099999999997</v>
      </c>
      <c r="R37" s="118">
        <f t="shared" si="29"/>
        <v>53568.66</v>
      </c>
      <c r="S37" s="32"/>
      <c r="T37" s="35">
        <v>545159</v>
      </c>
      <c r="U37" s="39">
        <v>2.83</v>
      </c>
      <c r="V37" s="36">
        <v>11934</v>
      </c>
      <c r="W37" s="39">
        <v>0.22</v>
      </c>
      <c r="X37" s="36">
        <v>557093</v>
      </c>
      <c r="Y37" s="40">
        <v>2.25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30"/>
        <v>545159</v>
      </c>
      <c r="AG37" s="117">
        <f t="shared" si="31"/>
        <v>11934</v>
      </c>
      <c r="AH37" s="118">
        <f t="shared" si="32"/>
        <v>557093</v>
      </c>
      <c r="AI37" s="32"/>
      <c r="AJ37" s="35">
        <v>853451.10720924893</v>
      </c>
      <c r="AK37" s="39">
        <v>14.186001133769087</v>
      </c>
      <c r="AL37" s="36">
        <v>54437.480652311853</v>
      </c>
      <c r="AM37" s="39">
        <v>2.2453075129846094</v>
      </c>
      <c r="AN37" s="36">
        <v>907888.58786156075</v>
      </c>
      <c r="AO37" s="40">
        <v>10.756145413701086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853451.10720924893</v>
      </c>
      <c r="AW37" s="117">
        <f t="shared" si="34"/>
        <v>54437.480652311853</v>
      </c>
      <c r="AX37" s="118">
        <f t="shared" si="35"/>
        <v>907888.58786156075</v>
      </c>
      <c r="AY37" s="32"/>
      <c r="AZ37" s="35">
        <v>875135.84255944868</v>
      </c>
      <c r="BA37" s="39">
        <v>7.8668845910254905</v>
      </c>
      <c r="BB37" s="36">
        <v>43468.819901135292</v>
      </c>
      <c r="BC37" s="39">
        <v>1.388735819978125</v>
      </c>
      <c r="BD37" s="36">
        <v>918604.66246058396</v>
      </c>
      <c r="BE37" s="40">
        <v>6.4443586714318668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875135.84255944868</v>
      </c>
      <c r="BM37" s="117">
        <f t="shared" si="37"/>
        <v>43468.819901135292</v>
      </c>
      <c r="BN37" s="118">
        <f t="shared" si="38"/>
        <v>918604.66246058396</v>
      </c>
      <c r="BO37" s="32"/>
      <c r="BP37" s="35">
        <v>1338926.4252653709</v>
      </c>
      <c r="BQ37" s="39">
        <v>14.105840974140023</v>
      </c>
      <c r="BR37" s="36">
        <v>72967.177190970135</v>
      </c>
      <c r="BS37" s="39">
        <v>3.3850054365823965</v>
      </c>
      <c r="BT37" s="36">
        <v>1411893.602456341</v>
      </c>
      <c r="BU37" s="40">
        <v>12.12175557588122</v>
      </c>
      <c r="BV37" s="38">
        <v>-3</v>
      </c>
      <c r="BW37" s="39">
        <v>0</v>
      </c>
      <c r="BX37" s="36">
        <v>3499</v>
      </c>
      <c r="BY37" s="39">
        <v>0.02</v>
      </c>
      <c r="BZ37" s="36">
        <v>3496</v>
      </c>
      <c r="CA37" s="40">
        <v>0.01</v>
      </c>
      <c r="CB37" s="116">
        <f t="shared" si="39"/>
        <v>1338923.4252653709</v>
      </c>
      <c r="CC37" s="117">
        <f t="shared" si="40"/>
        <v>76466.177190970135</v>
      </c>
      <c r="CD37" s="118">
        <f t="shared" si="41"/>
        <v>1415389.602456341</v>
      </c>
      <c r="CE37" s="32"/>
      <c r="CF37" s="35">
        <v>624580.9299999997</v>
      </c>
      <c r="CG37" s="39">
        <v>5.0143782816037481</v>
      </c>
      <c r="CH37" s="36">
        <v>64632.63999999997</v>
      </c>
      <c r="CI37" s="39">
        <v>2.5548517669380968</v>
      </c>
      <c r="CJ37" s="36">
        <v>689213.56999999972</v>
      </c>
      <c r="CK37" s="40">
        <v>4.5991723387785592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624580.9299999997</v>
      </c>
      <c r="CS37" s="117">
        <f t="shared" si="43"/>
        <v>64632.63999999997</v>
      </c>
      <c r="CT37" s="118">
        <f t="shared" si="44"/>
        <v>689213.56999999972</v>
      </c>
      <c r="CU37" s="32"/>
      <c r="CV37" s="38">
        <f t="shared" si="45"/>
        <v>4288741.8550340682</v>
      </c>
      <c r="CW37" s="39">
        <f t="shared" si="46"/>
        <v>6.1871295271575191</v>
      </c>
      <c r="CX37" s="36">
        <f t="shared" si="47"/>
        <v>249520.22774441727</v>
      </c>
      <c r="CY37" s="39">
        <f t="shared" si="48"/>
        <v>1.3519954688492837</v>
      </c>
      <c r="CZ37" s="36">
        <f t="shared" si="49"/>
        <v>4538262.0827784855</v>
      </c>
      <c r="DA37" s="40">
        <f t="shared" si="50"/>
        <v>5.1704622588630604</v>
      </c>
      <c r="DB37" s="38">
        <f t="shared" si="51"/>
        <v>-3</v>
      </c>
      <c r="DC37" s="39">
        <f t="shared" si="52"/>
        <v>-9.8865909156070712E-7</v>
      </c>
      <c r="DD37" s="36">
        <f t="shared" si="53"/>
        <v>3499</v>
      </c>
      <c r="DE37" s="39">
        <f t="shared" si="54"/>
        <v>2.0369811927080845E-3</v>
      </c>
      <c r="DF37" s="36">
        <f t="shared" si="55"/>
        <v>3496</v>
      </c>
      <c r="DG37" s="40">
        <f t="shared" si="56"/>
        <v>7.3566685907076608E-4</v>
      </c>
      <c r="DH37" s="152"/>
      <c r="DI37" s="161" t="s">
        <v>35</v>
      </c>
      <c r="DJ37" s="38">
        <f t="shared" si="57"/>
        <v>4538262.0827784855</v>
      </c>
      <c r="DK37" s="36">
        <f t="shared" si="58"/>
        <v>3496</v>
      </c>
      <c r="DL37" s="37">
        <f t="shared" si="59"/>
        <v>4541758.0827784855</v>
      </c>
      <c r="DM37"/>
    </row>
    <row r="38" spans="1:117" s="19" customFormat="1" ht="15.75">
      <c r="A38" s="26">
        <v>26</v>
      </c>
      <c r="B38" s="26" t="s">
        <v>36</v>
      </c>
      <c r="C38" s="34"/>
      <c r="D38" s="35">
        <v>250198.96</v>
      </c>
      <c r="E38" s="39">
        <v>2.2807146633607407</v>
      </c>
      <c r="F38" s="36">
        <v>3122.88</v>
      </c>
      <c r="G38" s="39">
        <v>0.11390305285042128</v>
      </c>
      <c r="H38" s="36">
        <v>253321.84</v>
      </c>
      <c r="I38" s="40">
        <v>1.8474597976939737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250198.96</v>
      </c>
      <c r="Q38" s="117">
        <f t="shared" si="28"/>
        <v>3122.88</v>
      </c>
      <c r="R38" s="118">
        <f t="shared" si="29"/>
        <v>253321.84</v>
      </c>
      <c r="S38" s="32"/>
      <c r="T38" s="35">
        <v>136634</v>
      </c>
      <c r="U38" s="39">
        <v>0.71</v>
      </c>
      <c r="V38" s="36">
        <v>3986</v>
      </c>
      <c r="W38" s="39">
        <v>7.0000000000000007E-2</v>
      </c>
      <c r="X38" s="36">
        <v>140620</v>
      </c>
      <c r="Y38" s="40">
        <v>0.56999999999999995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30"/>
        <v>136634</v>
      </c>
      <c r="AG38" s="117">
        <f t="shared" si="31"/>
        <v>3986</v>
      </c>
      <c r="AH38" s="118">
        <f t="shared" si="32"/>
        <v>140620</v>
      </c>
      <c r="AI38" s="32"/>
      <c r="AJ38" s="35">
        <v>181256.75644202795</v>
      </c>
      <c r="AK38" s="39">
        <v>3.0128363894189465</v>
      </c>
      <c r="AL38" s="36">
        <v>5017.1791009227209</v>
      </c>
      <c r="AM38" s="39">
        <v>0.20693665089390476</v>
      </c>
      <c r="AN38" s="36">
        <v>186273.93554295067</v>
      </c>
      <c r="AO38" s="40">
        <v>2.2068671908318751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181256.75644202795</v>
      </c>
      <c r="AW38" s="117">
        <f t="shared" si="34"/>
        <v>5017.1791009227209</v>
      </c>
      <c r="AX38" s="118">
        <f t="shared" si="35"/>
        <v>186273.93554295067</v>
      </c>
      <c r="AY38" s="32"/>
      <c r="AZ38" s="35">
        <v>826011.5256444515</v>
      </c>
      <c r="BA38" s="39">
        <v>7.4252899116749056</v>
      </c>
      <c r="BB38" s="36">
        <v>29954.361196573329</v>
      </c>
      <c r="BC38" s="39">
        <v>0.95697777056877831</v>
      </c>
      <c r="BD38" s="36">
        <v>855965.88684102485</v>
      </c>
      <c r="BE38" s="40">
        <v>6.0049240012980194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826011.5256444515</v>
      </c>
      <c r="BM38" s="117">
        <f t="shared" si="37"/>
        <v>29954.361196573329</v>
      </c>
      <c r="BN38" s="118">
        <f t="shared" si="38"/>
        <v>855965.88684102485</v>
      </c>
      <c r="BO38" s="32"/>
      <c r="BP38" s="35">
        <v>243252.70974732537</v>
      </c>
      <c r="BQ38" s="39">
        <v>2.5627129134779327</v>
      </c>
      <c r="BR38" s="36">
        <v>13060.441733135469</v>
      </c>
      <c r="BS38" s="39">
        <v>0.60588428897455315</v>
      </c>
      <c r="BT38" s="36">
        <v>256313.15148046083</v>
      </c>
      <c r="BU38" s="40">
        <v>2.2005662237753771</v>
      </c>
      <c r="BV38" s="38">
        <v>100</v>
      </c>
      <c r="BW38" s="39">
        <v>0</v>
      </c>
      <c r="BX38" s="36">
        <v>1031</v>
      </c>
      <c r="BY38" s="39">
        <v>0.01</v>
      </c>
      <c r="BZ38" s="36">
        <v>1131</v>
      </c>
      <c r="CA38" s="40">
        <v>0</v>
      </c>
      <c r="CB38" s="116">
        <f t="shared" si="39"/>
        <v>243352.70974732537</v>
      </c>
      <c r="CC38" s="117">
        <f t="shared" si="40"/>
        <v>14091.441733135469</v>
      </c>
      <c r="CD38" s="118">
        <f t="shared" si="41"/>
        <v>257444.15148046083</v>
      </c>
      <c r="CE38" s="32"/>
      <c r="CF38" s="35">
        <v>0</v>
      </c>
      <c r="CG38" s="39">
        <v>0</v>
      </c>
      <c r="CH38" s="36">
        <v>0</v>
      </c>
      <c r="CI38" s="39">
        <v>0</v>
      </c>
      <c r="CJ38" s="36">
        <v>0</v>
      </c>
      <c r="CK38" s="40">
        <v>0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1637353.9518338048</v>
      </c>
      <c r="CW38" s="39">
        <f t="shared" si="46"/>
        <v>2.3621195502610894</v>
      </c>
      <c r="CX38" s="36">
        <f t="shared" si="47"/>
        <v>55140.862030631521</v>
      </c>
      <c r="CY38" s="39">
        <f t="shared" si="48"/>
        <v>0.29877415665963103</v>
      </c>
      <c r="CZ38" s="36">
        <f t="shared" si="49"/>
        <v>1692494.8138644365</v>
      </c>
      <c r="DA38" s="40">
        <f t="shared" si="50"/>
        <v>1.9282669001455877</v>
      </c>
      <c r="DB38" s="38">
        <f t="shared" si="51"/>
        <v>100</v>
      </c>
      <c r="DC38" s="39">
        <f t="shared" si="52"/>
        <v>3.2955303052023572E-5</v>
      </c>
      <c r="DD38" s="36">
        <f t="shared" si="53"/>
        <v>1031</v>
      </c>
      <c r="DE38" s="39">
        <f t="shared" si="54"/>
        <v>6.0020794789426564E-4</v>
      </c>
      <c r="DF38" s="36">
        <f t="shared" si="55"/>
        <v>1131</v>
      </c>
      <c r="DG38" s="40">
        <f t="shared" si="56"/>
        <v>2.3799748787443832E-4</v>
      </c>
      <c r="DH38" s="152"/>
      <c r="DI38" s="161" t="s">
        <v>36</v>
      </c>
      <c r="DJ38" s="38">
        <f t="shared" si="57"/>
        <v>1692494.8138644365</v>
      </c>
      <c r="DK38" s="36">
        <f t="shared" si="58"/>
        <v>1131</v>
      </c>
      <c r="DL38" s="37">
        <f t="shared" si="59"/>
        <v>1693625.8138644365</v>
      </c>
      <c r="DM38"/>
    </row>
    <row r="39" spans="1:117" s="19" customFormat="1" ht="15.75">
      <c r="A39" s="26">
        <v>27</v>
      </c>
      <c r="B39" s="26" t="s">
        <v>37</v>
      </c>
      <c r="C39" s="34"/>
      <c r="D39" s="35">
        <v>262239.33999999997</v>
      </c>
      <c r="E39" s="39">
        <v>2.3904700005469359</v>
      </c>
      <c r="F39" s="36">
        <v>23804.84</v>
      </c>
      <c r="G39" s="39">
        <v>0.86825108509319038</v>
      </c>
      <c r="H39" s="36">
        <v>286044.18</v>
      </c>
      <c r="I39" s="40">
        <v>2.0861017072761614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262239.33999999997</v>
      </c>
      <c r="Q39" s="117">
        <f t="shared" si="28"/>
        <v>23804.84</v>
      </c>
      <c r="R39" s="118">
        <f t="shared" si="29"/>
        <v>286044.18</v>
      </c>
      <c r="S39" s="32"/>
      <c r="T39" s="35">
        <v>261929</v>
      </c>
      <c r="U39" s="39">
        <v>1.36</v>
      </c>
      <c r="V39" s="36">
        <v>22236</v>
      </c>
      <c r="W39" s="39">
        <v>0.41</v>
      </c>
      <c r="X39" s="36">
        <v>284165</v>
      </c>
      <c r="Y39" s="40">
        <v>1.1499999999999999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30"/>
        <v>261929</v>
      </c>
      <c r="AG39" s="117">
        <f t="shared" si="31"/>
        <v>22236</v>
      </c>
      <c r="AH39" s="118">
        <f t="shared" si="32"/>
        <v>284165</v>
      </c>
      <c r="AI39" s="32"/>
      <c r="AJ39" s="35">
        <v>248349.83592604275</v>
      </c>
      <c r="AK39" s="39">
        <v>4.1280525905444971</v>
      </c>
      <c r="AL39" s="36">
        <v>7714.9457408029048</v>
      </c>
      <c r="AM39" s="39">
        <v>0.31820770223975686</v>
      </c>
      <c r="AN39" s="36">
        <v>256064.78166684567</v>
      </c>
      <c r="AO39" s="40">
        <v>3.033709271997366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248349.83592604275</v>
      </c>
      <c r="AW39" s="117">
        <f t="shared" si="34"/>
        <v>7714.9457408029048</v>
      </c>
      <c r="AX39" s="118">
        <f t="shared" si="35"/>
        <v>256064.78166684567</v>
      </c>
      <c r="AY39" s="32"/>
      <c r="AZ39" s="35">
        <v>809626.21671593632</v>
      </c>
      <c r="BA39" s="39">
        <v>7.2779969680423608</v>
      </c>
      <c r="BB39" s="36">
        <v>40251.961333583269</v>
      </c>
      <c r="BC39" s="39">
        <v>1.285964069313545</v>
      </c>
      <c r="BD39" s="36">
        <v>849878.17804951954</v>
      </c>
      <c r="BE39" s="40">
        <v>5.9622164247496885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809626.21671593632</v>
      </c>
      <c r="BM39" s="117">
        <f t="shared" si="37"/>
        <v>40251.961333583269</v>
      </c>
      <c r="BN39" s="118">
        <f t="shared" si="38"/>
        <v>849878.17804951954</v>
      </c>
      <c r="BO39" s="32"/>
      <c r="BP39" s="35">
        <v>676146.44462783262</v>
      </c>
      <c r="BQ39" s="39">
        <v>7.1233295894209085</v>
      </c>
      <c r="BR39" s="36">
        <v>31354.158700637505</v>
      </c>
      <c r="BS39" s="39">
        <v>1.4545443821041708</v>
      </c>
      <c r="BT39" s="36">
        <v>707500.60332847014</v>
      </c>
      <c r="BU39" s="40">
        <v>6.0742178932009185</v>
      </c>
      <c r="BV39" s="38">
        <v>5</v>
      </c>
      <c r="BW39" s="39">
        <v>0</v>
      </c>
      <c r="BX39" s="36">
        <v>225</v>
      </c>
      <c r="BY39" s="39">
        <v>0</v>
      </c>
      <c r="BZ39" s="36">
        <v>230</v>
      </c>
      <c r="CA39" s="40">
        <v>0</v>
      </c>
      <c r="CB39" s="116">
        <f t="shared" si="39"/>
        <v>676151.44462783262</v>
      </c>
      <c r="CC39" s="117">
        <f t="shared" si="40"/>
        <v>31579.158700637505</v>
      </c>
      <c r="CD39" s="118">
        <f t="shared" si="41"/>
        <v>707730.60332847014</v>
      </c>
      <c r="CE39" s="32"/>
      <c r="CF39" s="35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2258290.8372698119</v>
      </c>
      <c r="CW39" s="39">
        <f t="shared" si="46"/>
        <v>3.2579106862728948</v>
      </c>
      <c r="CX39" s="36">
        <f t="shared" si="47"/>
        <v>125361.90577502367</v>
      </c>
      <c r="CY39" s="39">
        <f t="shared" si="48"/>
        <v>0.67925847177307641</v>
      </c>
      <c r="CZ39" s="36">
        <f t="shared" si="49"/>
        <v>2383652.7430448355</v>
      </c>
      <c r="DA39" s="40">
        <f t="shared" si="50"/>
        <v>2.7157062155835607</v>
      </c>
      <c r="DB39" s="38">
        <f t="shared" si="51"/>
        <v>5</v>
      </c>
      <c r="DC39" s="39">
        <f t="shared" si="52"/>
        <v>1.6477651526011786E-6</v>
      </c>
      <c r="DD39" s="36">
        <f t="shared" si="53"/>
        <v>225</v>
      </c>
      <c r="DE39" s="39">
        <f t="shared" si="54"/>
        <v>1.3098621559283198E-4</v>
      </c>
      <c r="DF39" s="36">
        <f t="shared" si="55"/>
        <v>230</v>
      </c>
      <c r="DG39" s="40">
        <f t="shared" si="56"/>
        <v>4.8399135465181975E-5</v>
      </c>
      <c r="DH39" s="152"/>
      <c r="DI39" s="161" t="s">
        <v>37</v>
      </c>
      <c r="DJ39" s="38">
        <f t="shared" si="57"/>
        <v>2383652.7430448355</v>
      </c>
      <c r="DK39" s="36">
        <f t="shared" si="58"/>
        <v>230</v>
      </c>
      <c r="DL39" s="37">
        <f t="shared" si="59"/>
        <v>2383882.7430448355</v>
      </c>
      <c r="DM39"/>
    </row>
    <row r="40" spans="1:117" s="19" customFormat="1" ht="15.75">
      <c r="A40" s="26">
        <v>28</v>
      </c>
      <c r="B40" s="26" t="s">
        <v>38</v>
      </c>
      <c r="C40" s="34"/>
      <c r="D40" s="35">
        <v>50378060.810000002</v>
      </c>
      <c r="E40" s="39">
        <v>459.22645722047002</v>
      </c>
      <c r="F40" s="36">
        <v>3383831.58</v>
      </c>
      <c r="G40" s="39">
        <v>123.42092789145421</v>
      </c>
      <c r="H40" s="36">
        <v>53761892.390000001</v>
      </c>
      <c r="I40" s="40">
        <v>392.08200460913514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50378060.810000002</v>
      </c>
      <c r="Q40" s="117">
        <f t="shared" si="28"/>
        <v>3383831.58</v>
      </c>
      <c r="R40" s="118">
        <f t="shared" si="29"/>
        <v>53761892.390000001</v>
      </c>
      <c r="S40" s="32"/>
      <c r="T40" s="35">
        <v>75181386</v>
      </c>
      <c r="U40" s="39">
        <v>390.38</v>
      </c>
      <c r="V40" s="36">
        <v>5088557</v>
      </c>
      <c r="W40" s="39">
        <v>92.96</v>
      </c>
      <c r="X40" s="36">
        <v>80269943</v>
      </c>
      <c r="Y40" s="40">
        <v>324.55</v>
      </c>
      <c r="Z40" s="38">
        <v>-43706</v>
      </c>
      <c r="AA40" s="39">
        <v>-0.04</v>
      </c>
      <c r="AB40" s="36">
        <v>28399</v>
      </c>
      <c r="AC40" s="39">
        <v>7.0000000000000007E-2</v>
      </c>
      <c r="AD40" s="36">
        <v>-15307</v>
      </c>
      <c r="AE40" s="40">
        <v>-0.01</v>
      </c>
      <c r="AF40" s="116">
        <f t="shared" si="30"/>
        <v>75137680</v>
      </c>
      <c r="AG40" s="117">
        <f t="shared" si="31"/>
        <v>5116956</v>
      </c>
      <c r="AH40" s="118">
        <f t="shared" si="32"/>
        <v>80254636</v>
      </c>
      <c r="AI40" s="32"/>
      <c r="AJ40" s="35">
        <v>47032821.244694196</v>
      </c>
      <c r="AK40" s="39">
        <v>781.77607348045171</v>
      </c>
      <c r="AL40" s="36">
        <v>3696803.6243979074</v>
      </c>
      <c r="AM40" s="39">
        <v>152.47694883060043</v>
      </c>
      <c r="AN40" s="36">
        <v>50729624.869092107</v>
      </c>
      <c r="AO40" s="40">
        <v>601.01561928396632</v>
      </c>
      <c r="AP40" s="38">
        <v>-3</v>
      </c>
      <c r="AQ40" s="39">
        <v>0</v>
      </c>
      <c r="AR40" s="36">
        <v>-1808</v>
      </c>
      <c r="AS40" s="39">
        <v>-0.01</v>
      </c>
      <c r="AT40" s="36">
        <v>-1810</v>
      </c>
      <c r="AU40" s="40">
        <v>-0.01</v>
      </c>
      <c r="AV40" s="116">
        <f t="shared" si="33"/>
        <v>47032818.244694196</v>
      </c>
      <c r="AW40" s="117">
        <f t="shared" si="34"/>
        <v>3694995.6243979074</v>
      </c>
      <c r="AX40" s="118">
        <f t="shared" si="35"/>
        <v>50727813.869092107</v>
      </c>
      <c r="AY40" s="32"/>
      <c r="AZ40" s="35">
        <v>43559492.55912631</v>
      </c>
      <c r="BA40" s="39">
        <v>391.57063868401889</v>
      </c>
      <c r="BB40" s="36">
        <v>3518106.2871400453</v>
      </c>
      <c r="BC40" s="39">
        <v>112.39597096386842</v>
      </c>
      <c r="BD40" s="36">
        <v>47077598.846266359</v>
      </c>
      <c r="BE40" s="40">
        <v>330.26713748924095</v>
      </c>
      <c r="BF40" s="38">
        <v>215267</v>
      </c>
      <c r="BG40" s="39">
        <v>0.35</v>
      </c>
      <c r="BH40" s="36">
        <v>376028</v>
      </c>
      <c r="BI40" s="39">
        <v>1.22</v>
      </c>
      <c r="BJ40" s="36">
        <v>591295</v>
      </c>
      <c r="BK40" s="40">
        <v>0.64</v>
      </c>
      <c r="BL40" s="116">
        <f t="shared" si="36"/>
        <v>43774759.55912631</v>
      </c>
      <c r="BM40" s="117">
        <f t="shared" si="37"/>
        <v>3894134.2871400453</v>
      </c>
      <c r="BN40" s="118">
        <f t="shared" si="38"/>
        <v>47668893.846266359</v>
      </c>
      <c r="BO40" s="32"/>
      <c r="BP40" s="35">
        <v>57396497.344559975</v>
      </c>
      <c r="BQ40" s="39">
        <v>604.68286287989861</v>
      </c>
      <c r="BR40" s="36">
        <v>4099047.5122513161</v>
      </c>
      <c r="BS40" s="39">
        <v>190.15807720594341</v>
      </c>
      <c r="BT40" s="36">
        <v>61495544.856811292</v>
      </c>
      <c r="BU40" s="40">
        <v>527.96751997674448</v>
      </c>
      <c r="BV40" s="38">
        <v>2255</v>
      </c>
      <c r="BW40" s="39">
        <v>0.01</v>
      </c>
      <c r="BX40" s="36">
        <v>4653</v>
      </c>
      <c r="BY40" s="39">
        <v>0.02</v>
      </c>
      <c r="BZ40" s="36">
        <v>6907</v>
      </c>
      <c r="CA40" s="40">
        <v>0.01</v>
      </c>
      <c r="CB40" s="116">
        <f t="shared" si="39"/>
        <v>57398752.344559975</v>
      </c>
      <c r="CC40" s="117">
        <f t="shared" si="40"/>
        <v>4103700.5122513161</v>
      </c>
      <c r="CD40" s="118">
        <f t="shared" si="41"/>
        <v>61502452.856811292</v>
      </c>
      <c r="CE40" s="32"/>
      <c r="CF40" s="35">
        <v>38148244.690000013</v>
      </c>
      <c r="CG40" s="39">
        <v>306.26892443680867</v>
      </c>
      <c r="CH40" s="36">
        <v>3099658.7599999988</v>
      </c>
      <c r="CI40" s="39">
        <v>122.52584235907972</v>
      </c>
      <c r="CJ40" s="36">
        <v>41247903.45000001</v>
      </c>
      <c r="CK40" s="40">
        <v>275.25026325272268</v>
      </c>
      <c r="CL40" s="38">
        <v>0</v>
      </c>
      <c r="CM40" s="39">
        <v>0</v>
      </c>
      <c r="CN40" s="36">
        <v>-23783</v>
      </c>
      <c r="CO40" s="39">
        <v>-0.08</v>
      </c>
      <c r="CP40" s="36">
        <v>-23783</v>
      </c>
      <c r="CQ40" s="40">
        <v>-0.03</v>
      </c>
      <c r="CR40" s="116">
        <f t="shared" si="42"/>
        <v>38148244.690000013</v>
      </c>
      <c r="CS40" s="117">
        <f t="shared" si="43"/>
        <v>3075875.7599999988</v>
      </c>
      <c r="CT40" s="118">
        <f t="shared" si="44"/>
        <v>41224120.45000001</v>
      </c>
      <c r="CU40" s="32"/>
      <c r="CV40" s="38">
        <f t="shared" si="45"/>
        <v>311696502.64838052</v>
      </c>
      <c r="CW40" s="39">
        <f t="shared" si="46"/>
        <v>449.6672218179491</v>
      </c>
      <c r="CX40" s="36">
        <f t="shared" si="47"/>
        <v>22886004.763789266</v>
      </c>
      <c r="CY40" s="39">
        <f t="shared" si="48"/>
        <v>124.00507574239539</v>
      </c>
      <c r="CZ40" s="36">
        <f t="shared" si="49"/>
        <v>334582507.41216981</v>
      </c>
      <c r="DA40" s="40">
        <f t="shared" si="50"/>
        <v>381.19134494569767</v>
      </c>
      <c r="DB40" s="38">
        <f t="shared" si="51"/>
        <v>173813</v>
      </c>
      <c r="DC40" s="39">
        <f t="shared" si="52"/>
        <v>5.7280600893813732E-2</v>
      </c>
      <c r="DD40" s="36">
        <f t="shared" si="53"/>
        <v>383489</v>
      </c>
      <c r="DE40" s="39">
        <f t="shared" si="54"/>
        <v>0.22325232369546461</v>
      </c>
      <c r="DF40" s="36">
        <f t="shared" si="55"/>
        <v>557302</v>
      </c>
      <c r="DG40" s="40">
        <f t="shared" si="56"/>
        <v>0.11727363040442107</v>
      </c>
      <c r="DH40" s="152"/>
      <c r="DI40" s="161" t="s">
        <v>38</v>
      </c>
      <c r="DJ40" s="38">
        <f t="shared" si="57"/>
        <v>334582507.41216981</v>
      </c>
      <c r="DK40" s="36">
        <f t="shared" si="58"/>
        <v>557302</v>
      </c>
      <c r="DL40" s="37">
        <f t="shared" si="59"/>
        <v>335139809.41216981</v>
      </c>
      <c r="DM40"/>
    </row>
    <row r="41" spans="1:117" s="19" customFormat="1" ht="15.75">
      <c r="A41" s="26">
        <v>29</v>
      </c>
      <c r="B41" s="26" t="s">
        <v>39</v>
      </c>
      <c r="C41" s="34"/>
      <c r="D41" s="35">
        <v>1473649.54</v>
      </c>
      <c r="E41" s="39">
        <v>13.433205775646753</v>
      </c>
      <c r="F41" s="36">
        <v>102397.01</v>
      </c>
      <c r="G41" s="39">
        <v>3.7347999416420468</v>
      </c>
      <c r="H41" s="36">
        <v>1576046.55</v>
      </c>
      <c r="I41" s="40">
        <v>11.494005571802596</v>
      </c>
      <c r="J41" s="38">
        <v>305609.88999999996</v>
      </c>
      <c r="K41" s="39">
        <v>0.88629331995429461</v>
      </c>
      <c r="L41" s="36">
        <v>136788.18</v>
      </c>
      <c r="M41" s="39">
        <v>0.44980132058347688</v>
      </c>
      <c r="N41" s="36">
        <v>442398.06999999995</v>
      </c>
      <c r="O41" s="40">
        <v>0.68173885774340981</v>
      </c>
      <c r="P41" s="116">
        <f t="shared" si="27"/>
        <v>1779259.43</v>
      </c>
      <c r="Q41" s="117">
        <f t="shared" si="28"/>
        <v>239185.19</v>
      </c>
      <c r="R41" s="118">
        <f t="shared" si="29"/>
        <v>2018444.6199999999</v>
      </c>
      <c r="S41" s="32"/>
      <c r="T41" s="35">
        <v>1869017</v>
      </c>
      <c r="U41" s="39">
        <v>9.6999999999999993</v>
      </c>
      <c r="V41" s="36">
        <v>173296</v>
      </c>
      <c r="W41" s="39">
        <v>3.17</v>
      </c>
      <c r="X41" s="36">
        <v>2042314</v>
      </c>
      <c r="Y41" s="40">
        <v>8.26</v>
      </c>
      <c r="Z41" s="38">
        <v>479265</v>
      </c>
      <c r="AA41" s="39">
        <v>0.48</v>
      </c>
      <c r="AB41" s="36">
        <v>143954</v>
      </c>
      <c r="AC41" s="39">
        <v>0.33</v>
      </c>
      <c r="AD41" s="36">
        <v>623219</v>
      </c>
      <c r="AE41" s="40">
        <v>0.43</v>
      </c>
      <c r="AF41" s="116">
        <f t="shared" si="30"/>
        <v>2348282</v>
      </c>
      <c r="AG41" s="117">
        <f t="shared" si="31"/>
        <v>317250</v>
      </c>
      <c r="AH41" s="118">
        <f t="shared" si="32"/>
        <v>2665532</v>
      </c>
      <c r="AI41" s="32"/>
      <c r="AJ41" s="35">
        <v>1431307.604537619</v>
      </c>
      <c r="AK41" s="39">
        <v>23.791089060904717</v>
      </c>
      <c r="AL41" s="36">
        <v>156574.05369209996</v>
      </c>
      <c r="AM41" s="39">
        <v>6.457993552984119</v>
      </c>
      <c r="AN41" s="36">
        <v>1587881.6582297189</v>
      </c>
      <c r="AO41" s="40">
        <v>18.812314907379395</v>
      </c>
      <c r="AP41" s="38">
        <v>91415</v>
      </c>
      <c r="AQ41" s="39">
        <v>0.57999999999999996</v>
      </c>
      <c r="AR41" s="36">
        <v>116844</v>
      </c>
      <c r="AS41" s="39">
        <v>0.78</v>
      </c>
      <c r="AT41" s="36">
        <v>208259</v>
      </c>
      <c r="AU41" s="40">
        <v>0.68</v>
      </c>
      <c r="AV41" s="116">
        <f t="shared" si="33"/>
        <v>1522722.604537619</v>
      </c>
      <c r="AW41" s="117">
        <f t="shared" si="34"/>
        <v>273418.05369209999</v>
      </c>
      <c r="AX41" s="118">
        <f t="shared" si="35"/>
        <v>1796140.6582297189</v>
      </c>
      <c r="AY41" s="32"/>
      <c r="AZ41" s="35">
        <v>1246462.8340010433</v>
      </c>
      <c r="BA41" s="39">
        <v>11.204865330861658</v>
      </c>
      <c r="BB41" s="36">
        <v>109241.22328223493</v>
      </c>
      <c r="BC41" s="39">
        <v>3.4900234267989818</v>
      </c>
      <c r="BD41" s="36">
        <v>1355704.0572832783</v>
      </c>
      <c r="BE41" s="40">
        <v>9.510776022023224</v>
      </c>
      <c r="BF41" s="38">
        <v>662527</v>
      </c>
      <c r="BG41" s="39">
        <v>1.0900000000000001</v>
      </c>
      <c r="BH41" s="36">
        <v>116200</v>
      </c>
      <c r="BI41" s="39">
        <v>0.38</v>
      </c>
      <c r="BJ41" s="36">
        <v>778727</v>
      </c>
      <c r="BK41" s="40">
        <v>0.85</v>
      </c>
      <c r="BL41" s="116">
        <f t="shared" si="36"/>
        <v>1908989.8340010433</v>
      </c>
      <c r="BM41" s="117">
        <f t="shared" si="37"/>
        <v>225441.22328223492</v>
      </c>
      <c r="BN41" s="118">
        <f t="shared" si="38"/>
        <v>2134431.0572832781</v>
      </c>
      <c r="BO41" s="32"/>
      <c r="BP41" s="35">
        <v>675410.07548910694</v>
      </c>
      <c r="BQ41" s="39">
        <v>7.1155718024558254</v>
      </c>
      <c r="BR41" s="36">
        <v>36463.832900204841</v>
      </c>
      <c r="BS41" s="39">
        <v>1.69158623586031</v>
      </c>
      <c r="BT41" s="36">
        <v>711873.90838931175</v>
      </c>
      <c r="BU41" s="40">
        <v>6.1117647274057463</v>
      </c>
      <c r="BV41" s="38">
        <v>164154</v>
      </c>
      <c r="BW41" s="39">
        <v>0.55000000000000004</v>
      </c>
      <c r="BX41" s="36">
        <v>70608</v>
      </c>
      <c r="BY41" s="39">
        <v>0.35</v>
      </c>
      <c r="BZ41" s="36">
        <v>234761</v>
      </c>
      <c r="CA41" s="40">
        <v>0.47</v>
      </c>
      <c r="CB41" s="116">
        <f t="shared" si="39"/>
        <v>839564.07548910694</v>
      </c>
      <c r="CC41" s="117">
        <f t="shared" si="40"/>
        <v>107071.83290020484</v>
      </c>
      <c r="CD41" s="118">
        <f t="shared" si="41"/>
        <v>946635.90838931175</v>
      </c>
      <c r="CE41" s="32"/>
      <c r="CF41" s="35">
        <v>1629153.7699999034</v>
      </c>
      <c r="CG41" s="39">
        <v>13.079479198444929</v>
      </c>
      <c r="CH41" s="36">
        <v>137764.45999999941</v>
      </c>
      <c r="CI41" s="39">
        <v>5.445666060558124</v>
      </c>
      <c r="CJ41" s="36">
        <v>1766918.2299999029</v>
      </c>
      <c r="CK41" s="40">
        <v>11.790774009715346</v>
      </c>
      <c r="CL41" s="38">
        <v>721457</v>
      </c>
      <c r="CM41" s="39">
        <v>1.1599999999999999</v>
      </c>
      <c r="CN41" s="36">
        <v>223587</v>
      </c>
      <c r="CO41" s="39">
        <v>0.71</v>
      </c>
      <c r="CP41" s="36">
        <v>945044</v>
      </c>
      <c r="CQ41" s="40">
        <v>1.01</v>
      </c>
      <c r="CR41" s="116">
        <f t="shared" si="42"/>
        <v>2350610.7699999036</v>
      </c>
      <c r="CS41" s="117">
        <f t="shared" si="43"/>
        <v>361351.45999999938</v>
      </c>
      <c r="CT41" s="118">
        <f t="shared" si="44"/>
        <v>2711962.2299999031</v>
      </c>
      <c r="CU41" s="32"/>
      <c r="CV41" s="38">
        <f t="shared" si="45"/>
        <v>8325000.8240276724</v>
      </c>
      <c r="CW41" s="39">
        <f t="shared" si="46"/>
        <v>12.010016026376839</v>
      </c>
      <c r="CX41" s="36">
        <f t="shared" si="47"/>
        <v>715736.57987453917</v>
      </c>
      <c r="CY41" s="39">
        <f t="shared" si="48"/>
        <v>3.878132933860754</v>
      </c>
      <c r="CZ41" s="36">
        <f t="shared" si="49"/>
        <v>9040737.4039022122</v>
      </c>
      <c r="DA41" s="40">
        <f t="shared" si="50"/>
        <v>10.300152500348585</v>
      </c>
      <c r="DB41" s="38">
        <f t="shared" si="51"/>
        <v>2424427.8899999997</v>
      </c>
      <c r="DC41" s="39">
        <f t="shared" si="52"/>
        <v>0.79897755842728058</v>
      </c>
      <c r="DD41" s="36">
        <f t="shared" si="53"/>
        <v>807981.17999999993</v>
      </c>
      <c r="DE41" s="39">
        <f t="shared" si="54"/>
        <v>0.47037509794858118</v>
      </c>
      <c r="DF41" s="36">
        <f t="shared" si="55"/>
        <v>3232409.0699999994</v>
      </c>
      <c r="DG41" s="40">
        <f t="shared" si="56"/>
        <v>0.6801991498165777</v>
      </c>
      <c r="DH41" s="152"/>
      <c r="DI41" s="161" t="s">
        <v>39</v>
      </c>
      <c r="DJ41" s="38">
        <f t="shared" si="57"/>
        <v>9040737.4039022122</v>
      </c>
      <c r="DK41" s="36">
        <f t="shared" si="58"/>
        <v>3232409.0699999994</v>
      </c>
      <c r="DL41" s="37">
        <f t="shared" si="59"/>
        <v>12273146.473902211</v>
      </c>
      <c r="DM41"/>
    </row>
    <row r="42" spans="1:117" s="19" customFormat="1" ht="15.75">
      <c r="A42" s="26">
        <v>30</v>
      </c>
      <c r="B42" s="26" t="s">
        <v>55</v>
      </c>
      <c r="C42" s="34"/>
      <c r="D42" s="35">
        <v>1636795.29</v>
      </c>
      <c r="E42" s="39">
        <v>14.920377841789575</v>
      </c>
      <c r="F42" s="36">
        <v>1000418.04</v>
      </c>
      <c r="G42" s="39">
        <v>36.488968158441843</v>
      </c>
      <c r="H42" s="36">
        <v>2637213.33</v>
      </c>
      <c r="I42" s="40">
        <v>19.233026276446008</v>
      </c>
      <c r="J42" s="38">
        <v>4931491.26</v>
      </c>
      <c r="K42" s="39">
        <v>14.301722241878323</v>
      </c>
      <c r="L42" s="36">
        <v>5407310.9800000004</v>
      </c>
      <c r="M42" s="39">
        <v>17.780890275823065</v>
      </c>
      <c r="N42" s="36">
        <v>10338802.24</v>
      </c>
      <c r="O42" s="40">
        <v>15.932174454406203</v>
      </c>
      <c r="P42" s="116">
        <f t="shared" si="27"/>
        <v>6568286.5499999998</v>
      </c>
      <c r="Q42" s="117">
        <f t="shared" si="28"/>
        <v>6407729.0200000005</v>
      </c>
      <c r="R42" s="118">
        <f t="shared" si="29"/>
        <v>12976015.57</v>
      </c>
      <c r="S42" s="32"/>
      <c r="T42" s="35">
        <v>4301329</v>
      </c>
      <c r="U42" s="39">
        <v>22.33</v>
      </c>
      <c r="V42" s="36">
        <v>3274331</v>
      </c>
      <c r="W42" s="39">
        <v>59.82</v>
      </c>
      <c r="X42" s="36">
        <v>7575660</v>
      </c>
      <c r="Y42" s="40">
        <v>30.63</v>
      </c>
      <c r="Z42" s="38">
        <v>17137364</v>
      </c>
      <c r="AA42" s="39">
        <v>17.059999999999999</v>
      </c>
      <c r="AB42" s="36">
        <v>9784517</v>
      </c>
      <c r="AC42" s="39">
        <v>22.55</v>
      </c>
      <c r="AD42" s="36">
        <v>26921881</v>
      </c>
      <c r="AE42" s="40">
        <v>18.72</v>
      </c>
      <c r="AF42" s="116">
        <f t="shared" si="30"/>
        <v>21438693</v>
      </c>
      <c r="AG42" s="117">
        <f t="shared" si="31"/>
        <v>13058848</v>
      </c>
      <c r="AH42" s="118">
        <f t="shared" si="32"/>
        <v>34497541</v>
      </c>
      <c r="AI42" s="32"/>
      <c r="AJ42" s="35">
        <v>1190810.7962945118</v>
      </c>
      <c r="AK42" s="39">
        <v>19.793568915244993</v>
      </c>
      <c r="AL42" s="36">
        <v>1381231.4127311592</v>
      </c>
      <c r="AM42" s="39">
        <v>56.969742739994196</v>
      </c>
      <c r="AN42" s="36">
        <v>2572042.2090256708</v>
      </c>
      <c r="AO42" s="40">
        <v>30.47208697227904</v>
      </c>
      <c r="AP42" s="38">
        <v>2707590</v>
      </c>
      <c r="AQ42" s="39">
        <v>17.329999999999998</v>
      </c>
      <c r="AR42" s="36">
        <v>3518682</v>
      </c>
      <c r="AS42" s="39">
        <v>23.38</v>
      </c>
      <c r="AT42" s="36">
        <v>6226271</v>
      </c>
      <c r="AU42" s="40">
        <v>20.3</v>
      </c>
      <c r="AV42" s="116">
        <f t="shared" si="33"/>
        <v>3898400.7962945118</v>
      </c>
      <c r="AW42" s="117">
        <f t="shared" si="34"/>
        <v>4899913.4127311595</v>
      </c>
      <c r="AX42" s="118">
        <f t="shared" si="35"/>
        <v>8798314.2090256717</v>
      </c>
      <c r="AY42" s="32"/>
      <c r="AZ42" s="35">
        <v>1851040.1851500291</v>
      </c>
      <c r="BA42" s="39">
        <v>16.6396104487476</v>
      </c>
      <c r="BB42" s="36">
        <v>871424.72485549096</v>
      </c>
      <c r="BC42" s="39">
        <v>27.840156060684674</v>
      </c>
      <c r="BD42" s="36">
        <v>2722464.9100055201</v>
      </c>
      <c r="BE42" s="40">
        <v>19.099119640290155</v>
      </c>
      <c r="BF42" s="38">
        <v>7101969</v>
      </c>
      <c r="BG42" s="39">
        <v>11.67</v>
      </c>
      <c r="BH42" s="36">
        <v>4811233</v>
      </c>
      <c r="BI42" s="39">
        <v>15.56</v>
      </c>
      <c r="BJ42" s="36">
        <v>11913202</v>
      </c>
      <c r="BK42" s="40">
        <v>12.98</v>
      </c>
      <c r="BL42" s="116">
        <f t="shared" si="36"/>
        <v>8953009.1851500291</v>
      </c>
      <c r="BM42" s="117">
        <f t="shared" si="37"/>
        <v>5682657.724855491</v>
      </c>
      <c r="BN42" s="118">
        <f t="shared" si="38"/>
        <v>14635666.910005521</v>
      </c>
      <c r="BO42" s="32"/>
      <c r="BP42" s="35">
        <v>1524249.9239985233</v>
      </c>
      <c r="BQ42" s="39">
        <v>16.058258786330839</v>
      </c>
      <c r="BR42" s="36">
        <v>1160644.9872501206</v>
      </c>
      <c r="BS42" s="39">
        <v>53.843244908615731</v>
      </c>
      <c r="BT42" s="36">
        <v>2684894.9112486439</v>
      </c>
      <c r="BU42" s="40">
        <v>23.051056966659601</v>
      </c>
      <c r="BV42" s="38">
        <v>4395854</v>
      </c>
      <c r="BW42" s="39">
        <v>14.6</v>
      </c>
      <c r="BX42" s="36">
        <v>4158848</v>
      </c>
      <c r="BY42" s="39">
        <v>20.440000000000001</v>
      </c>
      <c r="BZ42" s="36">
        <v>8554702</v>
      </c>
      <c r="CA42" s="40">
        <v>16.95</v>
      </c>
      <c r="CB42" s="116">
        <f t="shared" si="39"/>
        <v>5920103.9239985235</v>
      </c>
      <c r="CC42" s="117">
        <f t="shared" si="40"/>
        <v>5319492.9872501204</v>
      </c>
      <c r="CD42" s="118">
        <f t="shared" si="41"/>
        <v>11239596.911248643</v>
      </c>
      <c r="CE42" s="32"/>
      <c r="CF42" s="35">
        <v>3673571.1400000011</v>
      </c>
      <c r="CG42" s="39">
        <v>29.492855858315011</v>
      </c>
      <c r="CH42" s="36">
        <v>1698576.0900000092</v>
      </c>
      <c r="CI42" s="39">
        <v>67.142702585184963</v>
      </c>
      <c r="CJ42" s="36">
        <v>5372147.2300000098</v>
      </c>
      <c r="CK42" s="40">
        <v>35.848729647127975</v>
      </c>
      <c r="CL42" s="38">
        <v>10237362</v>
      </c>
      <c r="CM42" s="39">
        <v>16.53</v>
      </c>
      <c r="CN42" s="36">
        <v>7693551</v>
      </c>
      <c r="CO42" s="39">
        <v>24.3</v>
      </c>
      <c r="CP42" s="36">
        <v>17930912</v>
      </c>
      <c r="CQ42" s="40">
        <v>19.16</v>
      </c>
      <c r="CR42" s="116">
        <f t="shared" si="42"/>
        <v>13910933.140000001</v>
      </c>
      <c r="CS42" s="117">
        <f t="shared" si="43"/>
        <v>9392127.0900000092</v>
      </c>
      <c r="CT42" s="118">
        <f t="shared" si="44"/>
        <v>23303060.230000012</v>
      </c>
      <c r="CU42" s="32"/>
      <c r="CV42" s="38">
        <f t="shared" si="45"/>
        <v>14177796.335443065</v>
      </c>
      <c r="CW42" s="39">
        <f t="shared" si="46"/>
        <v>20.453518841214713</v>
      </c>
      <c r="CX42" s="36">
        <f t="shared" si="47"/>
        <v>9386626.2548367791</v>
      </c>
      <c r="CY42" s="39">
        <f t="shared" si="48"/>
        <v>50.860310120108039</v>
      </c>
      <c r="CZ42" s="36">
        <f t="shared" si="49"/>
        <v>23564422.590279844</v>
      </c>
      <c r="DA42" s="40">
        <f t="shared" si="50"/>
        <v>26.847051896206906</v>
      </c>
      <c r="DB42" s="38">
        <f t="shared" si="51"/>
        <v>46511630.259999998</v>
      </c>
      <c r="DC42" s="39">
        <f t="shared" si="52"/>
        <v>15.328048706619699</v>
      </c>
      <c r="DD42" s="36">
        <f t="shared" si="53"/>
        <v>35374141.980000004</v>
      </c>
      <c r="DE42" s="39">
        <f t="shared" si="54"/>
        <v>20.593444390238794</v>
      </c>
      <c r="DF42" s="36">
        <f t="shared" si="55"/>
        <v>81885772.24000001</v>
      </c>
      <c r="DG42" s="40">
        <f t="shared" si="56"/>
        <v>17.231306883977386</v>
      </c>
      <c r="DH42" s="152"/>
      <c r="DI42" s="161" t="s">
        <v>55</v>
      </c>
      <c r="DJ42" s="38">
        <f t="shared" si="57"/>
        <v>23564422.590279844</v>
      </c>
      <c r="DK42" s="36">
        <f t="shared" si="58"/>
        <v>81885772.24000001</v>
      </c>
      <c r="DL42" s="37">
        <f t="shared" si="59"/>
        <v>105450194.83027986</v>
      </c>
      <c r="DM42"/>
    </row>
    <row r="43" spans="1:117" s="19" customFormat="1" ht="15.75">
      <c r="A43" s="26">
        <v>31</v>
      </c>
      <c r="B43" s="26" t="s">
        <v>56</v>
      </c>
      <c r="C43" s="34"/>
      <c r="D43" s="35">
        <v>44686.75</v>
      </c>
      <c r="E43" s="39">
        <v>0.40734672111720843</v>
      </c>
      <c r="F43" s="36">
        <v>13221.710000000001</v>
      </c>
      <c r="G43" s="39">
        <v>0.48224495750811541</v>
      </c>
      <c r="H43" s="36">
        <v>57908.46</v>
      </c>
      <c r="I43" s="40">
        <v>0.42232265404502656</v>
      </c>
      <c r="J43" s="38">
        <v>705960.71</v>
      </c>
      <c r="K43" s="39">
        <v>2.0473429751347085</v>
      </c>
      <c r="L43" s="36">
        <v>361617.95999999996</v>
      </c>
      <c r="M43" s="39">
        <v>1.1891103160719216</v>
      </c>
      <c r="N43" s="36">
        <v>1067578.67</v>
      </c>
      <c r="O43" s="40">
        <v>1.6451470121400591</v>
      </c>
      <c r="P43" s="116">
        <f t="shared" si="27"/>
        <v>750647.46</v>
      </c>
      <c r="Q43" s="117">
        <f t="shared" si="28"/>
        <v>374839.67</v>
      </c>
      <c r="R43" s="118">
        <f t="shared" si="29"/>
        <v>1125487.1299999999</v>
      </c>
      <c r="S43" s="32"/>
      <c r="T43" s="35">
        <v>20975</v>
      </c>
      <c r="U43" s="39">
        <v>0.11</v>
      </c>
      <c r="V43" s="36">
        <v>31110</v>
      </c>
      <c r="W43" s="39">
        <v>0.56999999999999995</v>
      </c>
      <c r="X43" s="36">
        <v>52085</v>
      </c>
      <c r="Y43" s="40">
        <v>0.21</v>
      </c>
      <c r="Z43" s="38">
        <v>886858</v>
      </c>
      <c r="AA43" s="39">
        <v>0.88</v>
      </c>
      <c r="AB43" s="36">
        <v>276373</v>
      </c>
      <c r="AC43" s="39">
        <v>0.64</v>
      </c>
      <c r="AD43" s="36">
        <v>1163231</v>
      </c>
      <c r="AE43" s="40">
        <v>0.81</v>
      </c>
      <c r="AF43" s="116">
        <f t="shared" si="30"/>
        <v>907833</v>
      </c>
      <c r="AG43" s="117">
        <f t="shared" si="31"/>
        <v>307483</v>
      </c>
      <c r="AH43" s="118">
        <f t="shared" si="32"/>
        <v>1215316</v>
      </c>
      <c r="AI43" s="32"/>
      <c r="AJ43" s="35">
        <v>6579.9695340484313</v>
      </c>
      <c r="AK43" s="39">
        <v>0.10937176656247652</v>
      </c>
      <c r="AL43" s="36">
        <v>3230.3229682760716</v>
      </c>
      <c r="AM43" s="39">
        <v>0.13323666604562059</v>
      </c>
      <c r="AN43" s="36">
        <v>9810.2925023245025</v>
      </c>
      <c r="AO43" s="40">
        <v>0.11622674204385329</v>
      </c>
      <c r="AP43" s="38">
        <v>210740</v>
      </c>
      <c r="AQ43" s="39">
        <v>1.35</v>
      </c>
      <c r="AR43" s="36">
        <v>76359</v>
      </c>
      <c r="AS43" s="39">
        <v>0.51</v>
      </c>
      <c r="AT43" s="36">
        <v>287099</v>
      </c>
      <c r="AU43" s="40">
        <v>0.94</v>
      </c>
      <c r="AV43" s="116">
        <f t="shared" si="33"/>
        <v>217319.96953404843</v>
      </c>
      <c r="AW43" s="117">
        <f t="shared" si="34"/>
        <v>79589.322968276072</v>
      </c>
      <c r="AX43" s="118">
        <f t="shared" si="35"/>
        <v>296909.2925023245</v>
      </c>
      <c r="AY43" s="32"/>
      <c r="AZ43" s="35">
        <v>44444.13637181068</v>
      </c>
      <c r="BA43" s="39">
        <v>0.39952299355294879</v>
      </c>
      <c r="BB43" s="36">
        <v>18629.362479325264</v>
      </c>
      <c r="BC43" s="39">
        <v>0.59516828469778171</v>
      </c>
      <c r="BD43" s="36">
        <v>63073.498851135941</v>
      </c>
      <c r="BE43" s="40">
        <v>0.44248441780177306</v>
      </c>
      <c r="BF43" s="38">
        <v>949490</v>
      </c>
      <c r="BG43" s="39">
        <v>1.56</v>
      </c>
      <c r="BH43" s="36">
        <v>435924</v>
      </c>
      <c r="BI43" s="39">
        <v>1.41</v>
      </c>
      <c r="BJ43" s="36">
        <v>1385414</v>
      </c>
      <c r="BK43" s="40">
        <v>1.51</v>
      </c>
      <c r="BL43" s="116">
        <f t="shared" si="36"/>
        <v>993934.13637181069</v>
      </c>
      <c r="BM43" s="117">
        <f t="shared" si="37"/>
        <v>454553.36247932527</v>
      </c>
      <c r="BN43" s="118">
        <f t="shared" si="38"/>
        <v>1448487.4988511358</v>
      </c>
      <c r="BO43" s="32"/>
      <c r="BP43" s="35">
        <v>14998.009309948884</v>
      </c>
      <c r="BQ43" s="39">
        <v>0.15800684060207421</v>
      </c>
      <c r="BR43" s="36">
        <v>4907.7596805779567</v>
      </c>
      <c r="BS43" s="39">
        <v>0.22767487848292617</v>
      </c>
      <c r="BT43" s="36">
        <v>19905.768990526842</v>
      </c>
      <c r="BU43" s="40">
        <v>0.17090017677913769</v>
      </c>
      <c r="BV43" s="38">
        <v>443623</v>
      </c>
      <c r="BW43" s="39">
        <v>1.47</v>
      </c>
      <c r="BX43" s="36">
        <v>153505</v>
      </c>
      <c r="BY43" s="39">
        <v>0.75</v>
      </c>
      <c r="BZ43" s="36">
        <v>597128</v>
      </c>
      <c r="CA43" s="40">
        <v>1.18</v>
      </c>
      <c r="CB43" s="116">
        <f t="shared" si="39"/>
        <v>458621.00930994889</v>
      </c>
      <c r="CC43" s="117">
        <f t="shared" si="40"/>
        <v>158412.75968057796</v>
      </c>
      <c r="CD43" s="118">
        <f t="shared" si="41"/>
        <v>617033.76899052691</v>
      </c>
      <c r="CE43" s="32"/>
      <c r="CF43" s="35">
        <v>27748.839999999997</v>
      </c>
      <c r="CG43" s="39">
        <v>0.22277846465100593</v>
      </c>
      <c r="CH43" s="36">
        <v>14023.88</v>
      </c>
      <c r="CI43" s="39">
        <v>0.55434737923946553</v>
      </c>
      <c r="CJ43" s="36">
        <v>41772.719999999994</v>
      </c>
      <c r="CK43" s="40">
        <v>0.2787524023062139</v>
      </c>
      <c r="CL43" s="38">
        <v>633387</v>
      </c>
      <c r="CM43" s="39">
        <v>1.02</v>
      </c>
      <c r="CN43" s="36">
        <v>254134</v>
      </c>
      <c r="CO43" s="39">
        <v>0.8</v>
      </c>
      <c r="CP43" s="36">
        <v>887522</v>
      </c>
      <c r="CQ43" s="40">
        <v>0.95</v>
      </c>
      <c r="CR43" s="116">
        <f t="shared" si="42"/>
        <v>661135.84</v>
      </c>
      <c r="CS43" s="117">
        <f t="shared" si="43"/>
        <v>268157.88</v>
      </c>
      <c r="CT43" s="118">
        <f t="shared" si="44"/>
        <v>929293.72</v>
      </c>
      <c r="CU43" s="32"/>
      <c r="CV43" s="38">
        <f t="shared" si="45"/>
        <v>159432.705215808</v>
      </c>
      <c r="CW43" s="39">
        <f t="shared" si="46"/>
        <v>0.2300047033321595</v>
      </c>
      <c r="CX43" s="36">
        <f t="shared" si="47"/>
        <v>85123.035128179297</v>
      </c>
      <c r="CY43" s="39">
        <f t="shared" si="48"/>
        <v>0.46122897060625878</v>
      </c>
      <c r="CZ43" s="36">
        <f t="shared" si="49"/>
        <v>244555.7403439873</v>
      </c>
      <c r="DA43" s="40">
        <f t="shared" si="50"/>
        <v>0.27862344716388643</v>
      </c>
      <c r="DB43" s="38">
        <f t="shared" si="51"/>
        <v>3830058.71</v>
      </c>
      <c r="DC43" s="39">
        <f t="shared" si="52"/>
        <v>1.2622074549509246</v>
      </c>
      <c r="DD43" s="36">
        <f t="shared" si="53"/>
        <v>1557912.96</v>
      </c>
      <c r="DE43" s="39">
        <f t="shared" si="54"/>
        <v>0.90695610157078665</v>
      </c>
      <c r="DF43" s="36">
        <f t="shared" si="55"/>
        <v>5387971.6699999999</v>
      </c>
      <c r="DG43" s="40">
        <f t="shared" si="56"/>
        <v>1.1337963945169252</v>
      </c>
      <c r="DH43" s="152"/>
      <c r="DI43" s="161" t="s">
        <v>56</v>
      </c>
      <c r="DJ43" s="38">
        <f t="shared" si="57"/>
        <v>244555.7403439873</v>
      </c>
      <c r="DK43" s="36">
        <f t="shared" si="58"/>
        <v>5387971.6699999999</v>
      </c>
      <c r="DL43" s="37">
        <f t="shared" si="59"/>
        <v>5632527.4103439869</v>
      </c>
      <c r="DM43"/>
    </row>
    <row r="44" spans="1:117" s="19" customFormat="1" ht="15.75">
      <c r="A44" s="26">
        <v>32</v>
      </c>
      <c r="B44" s="26" t="s">
        <v>60</v>
      </c>
      <c r="C44" s="34"/>
      <c r="D44" s="35">
        <v>17029285.140000001</v>
      </c>
      <c r="E44" s="39">
        <v>155.23222129040491</v>
      </c>
      <c r="F44" s="36">
        <v>9111459.7499999981</v>
      </c>
      <c r="G44" s="39">
        <v>332.32883794725893</v>
      </c>
      <c r="H44" s="36">
        <v>26140744.890000001</v>
      </c>
      <c r="I44" s="40">
        <v>190.64276205339888</v>
      </c>
      <c r="J44" s="38">
        <v>16057963.079999998</v>
      </c>
      <c r="K44" s="39">
        <v>46.569387560974192</v>
      </c>
      <c r="L44" s="36">
        <v>32202531.420000002</v>
      </c>
      <c r="M44" s="39">
        <v>105.89176022991832</v>
      </c>
      <c r="N44" s="36">
        <v>48260494.5</v>
      </c>
      <c r="O44" s="40">
        <v>74.369796402055087</v>
      </c>
      <c r="P44" s="116">
        <f t="shared" si="27"/>
        <v>33087248.219999999</v>
      </c>
      <c r="Q44" s="117">
        <f t="shared" si="28"/>
        <v>41313991.170000002</v>
      </c>
      <c r="R44" s="118">
        <f t="shared" si="29"/>
        <v>74401239.390000001</v>
      </c>
      <c r="S44" s="32"/>
      <c r="T44" s="35">
        <v>12269417</v>
      </c>
      <c r="U44" s="39">
        <v>63.71</v>
      </c>
      <c r="V44" s="36">
        <v>9225812</v>
      </c>
      <c r="W44" s="39">
        <v>168.54</v>
      </c>
      <c r="X44" s="36">
        <v>21495229</v>
      </c>
      <c r="Y44" s="40">
        <v>86.91</v>
      </c>
      <c r="Z44" s="38">
        <v>18964361</v>
      </c>
      <c r="AA44" s="39">
        <v>18.88</v>
      </c>
      <c r="AB44" s="36">
        <v>18613364</v>
      </c>
      <c r="AC44" s="39">
        <v>42.9</v>
      </c>
      <c r="AD44" s="36">
        <v>37577725</v>
      </c>
      <c r="AE44" s="40">
        <v>26.13</v>
      </c>
      <c r="AF44" s="116">
        <f t="shared" si="30"/>
        <v>31233778</v>
      </c>
      <c r="AG44" s="117">
        <f t="shared" si="31"/>
        <v>27839176</v>
      </c>
      <c r="AH44" s="118">
        <f t="shared" si="32"/>
        <v>59072954</v>
      </c>
      <c r="AI44" s="32"/>
      <c r="AJ44" s="35">
        <v>2512430.9268936599</v>
      </c>
      <c r="AK44" s="39">
        <v>41.761440903130072</v>
      </c>
      <c r="AL44" s="36">
        <v>4292028.7907377407</v>
      </c>
      <c r="AM44" s="39">
        <v>177.02737845897053</v>
      </c>
      <c r="AN44" s="36">
        <v>6804459.7176314006</v>
      </c>
      <c r="AO44" s="40">
        <v>80.615352107141049</v>
      </c>
      <c r="AP44" s="38">
        <v>2947297</v>
      </c>
      <c r="AQ44" s="39">
        <v>18.86</v>
      </c>
      <c r="AR44" s="36">
        <v>6229429</v>
      </c>
      <c r="AS44" s="39">
        <v>41.39</v>
      </c>
      <c r="AT44" s="36">
        <v>9176727</v>
      </c>
      <c r="AU44" s="40">
        <v>29.92</v>
      </c>
      <c r="AV44" s="116">
        <f t="shared" si="33"/>
        <v>5459727.9268936599</v>
      </c>
      <c r="AW44" s="117">
        <f t="shared" si="34"/>
        <v>10521457.790737741</v>
      </c>
      <c r="AX44" s="118">
        <f t="shared" si="35"/>
        <v>15981185.7176314</v>
      </c>
      <c r="AY44" s="32"/>
      <c r="AZ44" s="35">
        <v>12591264.146105075</v>
      </c>
      <c r="BA44" s="39">
        <v>113.1870243170813</v>
      </c>
      <c r="BB44" s="36">
        <v>5412146.153150565</v>
      </c>
      <c r="BC44" s="39">
        <v>172.90649350342051</v>
      </c>
      <c r="BD44" s="36">
        <v>18003410.299255639</v>
      </c>
      <c r="BE44" s="40">
        <v>126.30072328021971</v>
      </c>
      <c r="BF44" s="38">
        <v>16137693</v>
      </c>
      <c r="BG44" s="39">
        <v>26.52</v>
      </c>
      <c r="BH44" s="36">
        <v>19045250</v>
      </c>
      <c r="BI44" s="39">
        <v>61.61</v>
      </c>
      <c r="BJ44" s="36">
        <v>35182943</v>
      </c>
      <c r="BK44" s="40">
        <v>38.340000000000003</v>
      </c>
      <c r="BL44" s="116">
        <f t="shared" si="36"/>
        <v>28728957.146105073</v>
      </c>
      <c r="BM44" s="117">
        <f t="shared" si="37"/>
        <v>24457396.153150566</v>
      </c>
      <c r="BN44" s="118">
        <f t="shared" si="38"/>
        <v>53186353.299255639</v>
      </c>
      <c r="BO44" s="32"/>
      <c r="BP44" s="35">
        <v>4894744.8926263358</v>
      </c>
      <c r="BQ44" s="39">
        <v>51.567055337403453</v>
      </c>
      <c r="BR44" s="36">
        <v>3914510.5460912865</v>
      </c>
      <c r="BS44" s="39">
        <v>181.59726044216396</v>
      </c>
      <c r="BT44" s="36">
        <v>8809255.4387176223</v>
      </c>
      <c r="BU44" s="40">
        <v>75.631507252289069</v>
      </c>
      <c r="BV44" s="38">
        <v>5290364</v>
      </c>
      <c r="BW44" s="39">
        <v>17.57</v>
      </c>
      <c r="BX44" s="36">
        <v>8811017</v>
      </c>
      <c r="BY44" s="39">
        <v>43.3</v>
      </c>
      <c r="BZ44" s="36">
        <v>14101381</v>
      </c>
      <c r="CA44" s="40">
        <v>27.95</v>
      </c>
      <c r="CB44" s="116">
        <f t="shared" si="39"/>
        <v>10185108.892626336</v>
      </c>
      <c r="CC44" s="117">
        <f t="shared" si="40"/>
        <v>12725527.546091286</v>
      </c>
      <c r="CD44" s="118">
        <f t="shared" si="41"/>
        <v>22910636.438717622</v>
      </c>
      <c r="CE44" s="32"/>
      <c r="CF44" s="35">
        <v>18630471.710000068</v>
      </c>
      <c r="CG44" s="39">
        <v>149.5726626150072</v>
      </c>
      <c r="CH44" s="36">
        <v>4686335.0000000093</v>
      </c>
      <c r="CI44" s="39">
        <v>185.24527630642774</v>
      </c>
      <c r="CJ44" s="36">
        <v>23316806.710000075</v>
      </c>
      <c r="CK44" s="40">
        <v>155.59474902573186</v>
      </c>
      <c r="CL44" s="38">
        <v>14443804</v>
      </c>
      <c r="CM44" s="39">
        <v>23.32</v>
      </c>
      <c r="CN44" s="36">
        <v>15618649</v>
      </c>
      <c r="CO44" s="39">
        <v>49.33</v>
      </c>
      <c r="CP44" s="36">
        <v>30062453</v>
      </c>
      <c r="CQ44" s="40">
        <v>32.119999999999997</v>
      </c>
      <c r="CR44" s="116">
        <f t="shared" si="42"/>
        <v>33074275.710000068</v>
      </c>
      <c r="CS44" s="117">
        <f t="shared" si="43"/>
        <v>20304984.000000007</v>
      </c>
      <c r="CT44" s="118">
        <f t="shared" si="44"/>
        <v>53379259.710000075</v>
      </c>
      <c r="CU44" s="32"/>
      <c r="CV44" s="38">
        <f t="shared" si="45"/>
        <v>67927613.815625131</v>
      </c>
      <c r="CW44" s="39">
        <f t="shared" si="46"/>
        <v>97.9953933703638</v>
      </c>
      <c r="CX44" s="36">
        <f t="shared" si="47"/>
        <v>36642292.239979602</v>
      </c>
      <c r="CY44" s="39">
        <f t="shared" si="48"/>
        <v>198.54187183352354</v>
      </c>
      <c r="CZ44" s="36">
        <f t="shared" si="49"/>
        <v>104569906.05560473</v>
      </c>
      <c r="DA44" s="40">
        <f t="shared" si="50"/>
        <v>119.13696098008066</v>
      </c>
      <c r="DB44" s="38">
        <f t="shared" si="51"/>
        <v>73841482.079999998</v>
      </c>
      <c r="DC44" s="39">
        <f t="shared" si="52"/>
        <v>24.334684197569679</v>
      </c>
      <c r="DD44" s="36">
        <f t="shared" si="53"/>
        <v>100520240.42</v>
      </c>
      <c r="DE44" s="39">
        <f t="shared" si="54"/>
        <v>58.51895948043299</v>
      </c>
      <c r="DF44" s="36">
        <f t="shared" si="55"/>
        <v>174361722.5</v>
      </c>
      <c r="DG44" s="40">
        <f t="shared" si="56"/>
        <v>36.691115770521598</v>
      </c>
      <c r="DH44" s="152"/>
      <c r="DI44" s="161" t="s">
        <v>60</v>
      </c>
      <c r="DJ44" s="38">
        <f t="shared" si="57"/>
        <v>104569906.05560473</v>
      </c>
      <c r="DK44" s="36">
        <f t="shared" si="58"/>
        <v>174361722.5</v>
      </c>
      <c r="DL44" s="37">
        <f t="shared" si="59"/>
        <v>278931628.5556047</v>
      </c>
      <c r="DM44"/>
    </row>
    <row r="45" spans="1:117" s="19" customFormat="1" ht="15.75">
      <c r="A45" s="26">
        <v>33</v>
      </c>
      <c r="B45" s="26" t="s">
        <v>61</v>
      </c>
      <c r="C45" s="34"/>
      <c r="D45" s="35">
        <v>495207.03999999992</v>
      </c>
      <c r="E45" s="39">
        <v>4.5141113197571592</v>
      </c>
      <c r="F45" s="36">
        <v>271768.58999999997</v>
      </c>
      <c r="G45" s="39">
        <v>9.9124116424116409</v>
      </c>
      <c r="H45" s="36">
        <v>766975.62999999989</v>
      </c>
      <c r="I45" s="40">
        <v>5.5935036719929396</v>
      </c>
      <c r="J45" s="38">
        <v>724513.25</v>
      </c>
      <c r="K45" s="39">
        <v>2.1011468368820654</v>
      </c>
      <c r="L45" s="36">
        <v>516174.07</v>
      </c>
      <c r="M45" s="39">
        <v>1.6973380180725268</v>
      </c>
      <c r="N45" s="36">
        <v>1240687.32</v>
      </c>
      <c r="O45" s="40">
        <v>1.9119087846688221</v>
      </c>
      <c r="P45" s="116">
        <f t="shared" si="27"/>
        <v>1219720.29</v>
      </c>
      <c r="Q45" s="117">
        <f t="shared" si="28"/>
        <v>787942.65999999992</v>
      </c>
      <c r="R45" s="118">
        <f t="shared" si="29"/>
        <v>2007662.95</v>
      </c>
      <c r="S45" s="32"/>
      <c r="T45" s="35">
        <v>452574</v>
      </c>
      <c r="U45" s="39">
        <v>2.35</v>
      </c>
      <c r="V45" s="36">
        <v>197397</v>
      </c>
      <c r="W45" s="39">
        <v>3.61</v>
      </c>
      <c r="X45" s="36">
        <v>649971</v>
      </c>
      <c r="Y45" s="40">
        <v>2.63</v>
      </c>
      <c r="Z45" s="38">
        <v>1681669</v>
      </c>
      <c r="AA45" s="39">
        <v>1.67</v>
      </c>
      <c r="AB45" s="36">
        <v>264551</v>
      </c>
      <c r="AC45" s="39">
        <v>0.61</v>
      </c>
      <c r="AD45" s="36">
        <v>1946220</v>
      </c>
      <c r="AE45" s="40">
        <v>1.35</v>
      </c>
      <c r="AF45" s="116">
        <f t="shared" si="30"/>
        <v>2134243</v>
      </c>
      <c r="AG45" s="117">
        <f t="shared" si="31"/>
        <v>461948</v>
      </c>
      <c r="AH45" s="118">
        <f t="shared" si="32"/>
        <v>2596191</v>
      </c>
      <c r="AI45" s="32"/>
      <c r="AJ45" s="35">
        <v>53443.629592104437</v>
      </c>
      <c r="AK45" s="39">
        <v>0.88833605531950566</v>
      </c>
      <c r="AL45" s="36">
        <v>62366.706590480047</v>
      </c>
      <c r="AM45" s="39">
        <v>2.5723533343155309</v>
      </c>
      <c r="AN45" s="36">
        <v>115810.33618258449</v>
      </c>
      <c r="AO45" s="40">
        <v>1.3720547135894094</v>
      </c>
      <c r="AP45" s="38">
        <v>179214</v>
      </c>
      <c r="AQ45" s="39">
        <v>1.1499999999999999</v>
      </c>
      <c r="AR45" s="36">
        <v>69458</v>
      </c>
      <c r="AS45" s="39">
        <v>0.46</v>
      </c>
      <c r="AT45" s="36">
        <v>248672</v>
      </c>
      <c r="AU45" s="40">
        <v>0.81</v>
      </c>
      <c r="AV45" s="116">
        <f t="shared" si="33"/>
        <v>232657.62959210444</v>
      </c>
      <c r="AW45" s="117">
        <f t="shared" si="34"/>
        <v>131824.70659048005</v>
      </c>
      <c r="AX45" s="118">
        <f t="shared" si="35"/>
        <v>364482.33618258452</v>
      </c>
      <c r="AY45" s="32"/>
      <c r="AZ45" s="35">
        <v>269781.61869535927</v>
      </c>
      <c r="BA45" s="39">
        <v>2.4251559081952059</v>
      </c>
      <c r="BB45" s="36">
        <v>118813.95224717044</v>
      </c>
      <c r="BC45" s="39">
        <v>3.7958516420296617</v>
      </c>
      <c r="BD45" s="36">
        <v>388595.57094252971</v>
      </c>
      <c r="BE45" s="40">
        <v>2.7261447057928057</v>
      </c>
      <c r="BF45" s="38">
        <v>839366</v>
      </c>
      <c r="BG45" s="39">
        <v>1.38</v>
      </c>
      <c r="BH45" s="36">
        <v>262885</v>
      </c>
      <c r="BI45" s="39">
        <v>0.85</v>
      </c>
      <c r="BJ45" s="36">
        <v>1102250</v>
      </c>
      <c r="BK45" s="40">
        <v>1.2</v>
      </c>
      <c r="BL45" s="116">
        <f t="shared" si="36"/>
        <v>1109147.6186953592</v>
      </c>
      <c r="BM45" s="117">
        <f t="shared" si="37"/>
        <v>381698.95224717044</v>
      </c>
      <c r="BN45" s="118">
        <f t="shared" si="38"/>
        <v>1490846.5709425297</v>
      </c>
      <c r="BO45" s="32"/>
      <c r="BP45" s="35">
        <v>92825.085059602789</v>
      </c>
      <c r="BQ45" s="39">
        <v>0.97792967825118826</v>
      </c>
      <c r="BR45" s="36">
        <v>98252.578658392842</v>
      </c>
      <c r="BS45" s="39">
        <v>4.5580153395060696</v>
      </c>
      <c r="BT45" s="36">
        <v>191077.66371799563</v>
      </c>
      <c r="BU45" s="40">
        <v>1.640489574830829</v>
      </c>
      <c r="BV45" s="38">
        <v>367926</v>
      </c>
      <c r="BW45" s="39">
        <v>1.22</v>
      </c>
      <c r="BX45" s="36">
        <v>318302</v>
      </c>
      <c r="BY45" s="39">
        <v>1.56</v>
      </c>
      <c r="BZ45" s="36">
        <v>686229</v>
      </c>
      <c r="CA45" s="40">
        <v>1.36</v>
      </c>
      <c r="CB45" s="116">
        <f t="shared" si="39"/>
        <v>460751.0850596028</v>
      </c>
      <c r="CC45" s="117">
        <f t="shared" si="40"/>
        <v>416554.57865839283</v>
      </c>
      <c r="CD45" s="118">
        <f t="shared" si="41"/>
        <v>877305.66371799563</v>
      </c>
      <c r="CE45" s="32"/>
      <c r="CF45" s="35">
        <v>1354784.2100000011</v>
      </c>
      <c r="CG45" s="39">
        <v>10.876733810754837</v>
      </c>
      <c r="CH45" s="36">
        <v>96612.469999999987</v>
      </c>
      <c r="CI45" s="39">
        <v>3.818976598940627</v>
      </c>
      <c r="CJ45" s="36">
        <v>1451396.6800000011</v>
      </c>
      <c r="CK45" s="40">
        <v>9.6852757313687885</v>
      </c>
      <c r="CL45" s="38">
        <v>1056804</v>
      </c>
      <c r="CM45" s="39">
        <v>1.71</v>
      </c>
      <c r="CN45" s="36">
        <v>204568</v>
      </c>
      <c r="CO45" s="39">
        <v>0.65</v>
      </c>
      <c r="CP45" s="36">
        <v>1261371</v>
      </c>
      <c r="CQ45" s="40">
        <v>1.35</v>
      </c>
      <c r="CR45" s="116">
        <f t="shared" si="42"/>
        <v>2411588.2100000009</v>
      </c>
      <c r="CS45" s="117">
        <f t="shared" si="43"/>
        <v>301180.46999999997</v>
      </c>
      <c r="CT45" s="118">
        <f t="shared" si="44"/>
        <v>2712768.6800000006</v>
      </c>
      <c r="CU45" s="32"/>
      <c r="CV45" s="38">
        <f t="shared" si="45"/>
        <v>2718615.5833470672</v>
      </c>
      <c r="CW45" s="39">
        <f t="shared" si="46"/>
        <v>3.9219956148616428</v>
      </c>
      <c r="CX45" s="36">
        <f t="shared" si="47"/>
        <v>845211.29749604338</v>
      </c>
      <c r="CY45" s="39">
        <f t="shared" si="48"/>
        <v>4.5796761840301015</v>
      </c>
      <c r="CZ45" s="36">
        <f t="shared" si="49"/>
        <v>3563826.8808431104</v>
      </c>
      <c r="DA45" s="40">
        <f t="shared" si="50"/>
        <v>4.0602838814543567</v>
      </c>
      <c r="DB45" s="38">
        <f t="shared" si="51"/>
        <v>4849492.25</v>
      </c>
      <c r="DC45" s="39">
        <f t="shared" si="52"/>
        <v>1.5981648674718965</v>
      </c>
      <c r="DD45" s="36">
        <f t="shared" si="53"/>
        <v>1635938.07</v>
      </c>
      <c r="DE45" s="39">
        <f t="shared" si="54"/>
        <v>0.95237927437129533</v>
      </c>
      <c r="DF45" s="36">
        <f t="shared" si="55"/>
        <v>6485430.3200000003</v>
      </c>
      <c r="DG45" s="40">
        <f t="shared" si="56"/>
        <v>1.3647357417725152</v>
      </c>
      <c r="DH45" s="152"/>
      <c r="DI45" s="161" t="s">
        <v>61</v>
      </c>
      <c r="DJ45" s="38">
        <f t="shared" si="57"/>
        <v>3563826.8808431104</v>
      </c>
      <c r="DK45" s="36">
        <f t="shared" si="58"/>
        <v>6485430.3200000003</v>
      </c>
      <c r="DL45" s="37">
        <f t="shared" si="59"/>
        <v>10049257.200843111</v>
      </c>
      <c r="DM45"/>
    </row>
    <row r="46" spans="1:117" s="19" customFormat="1" ht="15.75">
      <c r="A46" s="26">
        <v>34</v>
      </c>
      <c r="B46" s="26" t="s">
        <v>47</v>
      </c>
      <c r="C46" s="34"/>
      <c r="D46" s="35">
        <v>20596683.07</v>
      </c>
      <c r="E46" s="39">
        <v>187.75120845563436</v>
      </c>
      <c r="F46" s="36">
        <v>1010684.6499999999</v>
      </c>
      <c r="G46" s="39">
        <v>36.863429623955938</v>
      </c>
      <c r="H46" s="36">
        <v>21607367.719999999</v>
      </c>
      <c r="I46" s="40">
        <v>157.58113551003143</v>
      </c>
      <c r="J46" s="38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20596683.07</v>
      </c>
      <c r="Q46" s="117">
        <f t="shared" si="28"/>
        <v>1010684.6499999999</v>
      </c>
      <c r="R46" s="118">
        <f t="shared" si="29"/>
        <v>21607367.719999999</v>
      </c>
      <c r="S46" s="32"/>
      <c r="T46" s="35">
        <v>67735791</v>
      </c>
      <c r="U46" s="39">
        <v>351.72</v>
      </c>
      <c r="V46" s="36">
        <v>3485648</v>
      </c>
      <c r="W46" s="39">
        <v>63.68</v>
      </c>
      <c r="X46" s="36">
        <v>71221439</v>
      </c>
      <c r="Y46" s="40">
        <v>287.95999999999998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67735791</v>
      </c>
      <c r="AG46" s="117">
        <f t="shared" si="31"/>
        <v>3485648</v>
      </c>
      <c r="AH46" s="118">
        <f t="shared" si="32"/>
        <v>71221439</v>
      </c>
      <c r="AI46" s="32"/>
      <c r="AJ46" s="35">
        <v>6346184.3981655473</v>
      </c>
      <c r="AK46" s="39">
        <v>105.48580733800765</v>
      </c>
      <c r="AL46" s="36">
        <v>543877.16304270772</v>
      </c>
      <c r="AM46" s="39">
        <v>22.432549517125498</v>
      </c>
      <c r="AN46" s="36">
        <v>6890061.5612082547</v>
      </c>
      <c r="AO46" s="40">
        <v>81.629513855073426</v>
      </c>
      <c r="AP46" s="38">
        <v>0</v>
      </c>
      <c r="AQ46" s="39">
        <v>0</v>
      </c>
      <c r="AR46" s="36">
        <v>-75</v>
      </c>
      <c r="AS46" s="39">
        <v>0</v>
      </c>
      <c r="AT46" s="36">
        <v>-75</v>
      </c>
      <c r="AU46" s="40">
        <v>0</v>
      </c>
      <c r="AV46" s="116">
        <f t="shared" si="33"/>
        <v>6346184.3981655473</v>
      </c>
      <c r="AW46" s="117">
        <f t="shared" si="34"/>
        <v>543802.16304270772</v>
      </c>
      <c r="AX46" s="118">
        <f t="shared" si="35"/>
        <v>6889986.5612082547</v>
      </c>
      <c r="AY46" s="32"/>
      <c r="AZ46" s="35">
        <v>18500574.462770093</v>
      </c>
      <c r="BA46" s="39">
        <v>166.30776285042739</v>
      </c>
      <c r="BB46" s="36">
        <v>0</v>
      </c>
      <c r="BC46" s="39">
        <v>0</v>
      </c>
      <c r="BD46" s="36">
        <v>18500574.462770093</v>
      </c>
      <c r="BE46" s="40">
        <v>129.78851767012355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18500574.462770093</v>
      </c>
      <c r="BM46" s="117">
        <f t="shared" si="37"/>
        <v>0</v>
      </c>
      <c r="BN46" s="118">
        <f t="shared" si="38"/>
        <v>18500574.462770093</v>
      </c>
      <c r="BO46" s="32"/>
      <c r="BP46" s="35">
        <v>18540500.378295742</v>
      </c>
      <c r="BQ46" s="39">
        <v>195.32764831748568</v>
      </c>
      <c r="BR46" s="36">
        <v>0</v>
      </c>
      <c r="BS46" s="39">
        <v>0</v>
      </c>
      <c r="BT46" s="36">
        <v>18540500.378295742</v>
      </c>
      <c r="BU46" s="40">
        <v>159.1787181762401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18540500.378295742</v>
      </c>
      <c r="CC46" s="117">
        <f t="shared" si="40"/>
        <v>0</v>
      </c>
      <c r="CD46" s="118">
        <f t="shared" si="41"/>
        <v>18540500.378295742</v>
      </c>
      <c r="CE46" s="32"/>
      <c r="CF46" s="35">
        <v>17928661.219995189</v>
      </c>
      <c r="CG46" s="39">
        <v>143.93825543116611</v>
      </c>
      <c r="CH46" s="36">
        <v>1353021.2100000421</v>
      </c>
      <c r="CI46" s="39">
        <v>53.483327140487077</v>
      </c>
      <c r="CJ46" s="36">
        <v>19281682.429995231</v>
      </c>
      <c r="CK46" s="40">
        <v>128.66807088134763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17928661.219995189</v>
      </c>
      <c r="CS46" s="117">
        <f t="shared" si="43"/>
        <v>1353021.2100000421</v>
      </c>
      <c r="CT46" s="118">
        <f t="shared" si="44"/>
        <v>19281682.429995231</v>
      </c>
      <c r="CU46" s="32"/>
      <c r="CV46" s="38">
        <f t="shared" si="45"/>
        <v>149648394.52922657</v>
      </c>
      <c r="CW46" s="39">
        <f t="shared" si="46"/>
        <v>215.88942206831436</v>
      </c>
      <c r="CX46" s="36">
        <f t="shared" si="47"/>
        <v>6393231.0230427496</v>
      </c>
      <c r="CY46" s="39">
        <f t="shared" si="48"/>
        <v>34.640956577332474</v>
      </c>
      <c r="CZ46" s="36">
        <f t="shared" si="49"/>
        <v>156041625.55226931</v>
      </c>
      <c r="DA46" s="40">
        <f t="shared" si="50"/>
        <v>177.7789208761813</v>
      </c>
      <c r="DB46" s="38">
        <f t="shared" si="51"/>
        <v>0</v>
      </c>
      <c r="DC46" s="39">
        <f t="shared" si="52"/>
        <v>0</v>
      </c>
      <c r="DD46" s="36">
        <f t="shared" si="53"/>
        <v>-75</v>
      </c>
      <c r="DE46" s="39">
        <f t="shared" si="54"/>
        <v>-4.3662071864277322E-5</v>
      </c>
      <c r="DF46" s="36">
        <f t="shared" si="55"/>
        <v>-75</v>
      </c>
      <c r="DG46" s="40">
        <f t="shared" si="56"/>
        <v>-1.5782326782124559E-5</v>
      </c>
      <c r="DH46" s="152"/>
      <c r="DI46" s="161" t="s">
        <v>47</v>
      </c>
      <c r="DJ46" s="38">
        <f t="shared" si="57"/>
        <v>156041625.55226931</v>
      </c>
      <c r="DK46" s="36">
        <f t="shared" si="58"/>
        <v>-75</v>
      </c>
      <c r="DL46" s="37">
        <f t="shared" si="59"/>
        <v>156041550.55226931</v>
      </c>
      <c r="DM46"/>
    </row>
    <row r="47" spans="1:117" s="19" customFormat="1" ht="15.75">
      <c r="A47" s="26">
        <v>35</v>
      </c>
      <c r="B47" s="26" t="s">
        <v>40</v>
      </c>
      <c r="C47" s="34"/>
      <c r="D47" s="35">
        <v>3372666.3899999997</v>
      </c>
      <c r="E47" s="39">
        <v>30.743891542542521</v>
      </c>
      <c r="F47" s="36">
        <v>173617.14999999997</v>
      </c>
      <c r="G47" s="39">
        <v>6.3324634350950131</v>
      </c>
      <c r="H47" s="36">
        <v>3546283.5399999996</v>
      </c>
      <c r="I47" s="40">
        <v>25.862816531625811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3372666.3899999997</v>
      </c>
      <c r="Q47" s="117">
        <f t="shared" si="28"/>
        <v>173617.14999999997</v>
      </c>
      <c r="R47" s="118">
        <f t="shared" si="29"/>
        <v>3546283.5399999996</v>
      </c>
      <c r="S47" s="32"/>
      <c r="T47" s="35">
        <v>2258468</v>
      </c>
      <c r="U47" s="39">
        <v>11.73</v>
      </c>
      <c r="V47" s="36">
        <v>0</v>
      </c>
      <c r="W47" s="39">
        <v>0</v>
      </c>
      <c r="X47" s="36">
        <v>2258468</v>
      </c>
      <c r="Y47" s="40">
        <v>9.1300000000000008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2258468</v>
      </c>
      <c r="AG47" s="117">
        <f t="shared" si="31"/>
        <v>0</v>
      </c>
      <c r="AH47" s="118">
        <f t="shared" si="32"/>
        <v>2258468</v>
      </c>
      <c r="AI47" s="32"/>
      <c r="AJ47" s="35">
        <v>923016.692850944</v>
      </c>
      <c r="AK47" s="39">
        <v>15.342315149239031</v>
      </c>
      <c r="AL47" s="36">
        <v>98982.741009417776</v>
      </c>
      <c r="AM47" s="39">
        <v>4.0826042899326778</v>
      </c>
      <c r="AN47" s="36">
        <v>1021999.4338603618</v>
      </c>
      <c r="AO47" s="40">
        <v>12.108065538321833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923016.692850944</v>
      </c>
      <c r="AW47" s="117">
        <f t="shared" si="34"/>
        <v>98982.741009417776</v>
      </c>
      <c r="AX47" s="118">
        <f t="shared" si="35"/>
        <v>1021999.4338603618</v>
      </c>
      <c r="AY47" s="32"/>
      <c r="AZ47" s="35">
        <v>1999054.8984998378</v>
      </c>
      <c r="BA47" s="39">
        <v>17.970163502421165</v>
      </c>
      <c r="BB47" s="36">
        <v>0</v>
      </c>
      <c r="BC47" s="39">
        <v>0</v>
      </c>
      <c r="BD47" s="36">
        <v>1999054.8984998378</v>
      </c>
      <c r="BE47" s="40">
        <v>14.024125171875616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1999054.8984998378</v>
      </c>
      <c r="BM47" s="117">
        <f t="shared" si="37"/>
        <v>0</v>
      </c>
      <c r="BN47" s="118">
        <f t="shared" si="38"/>
        <v>1999054.8984998378</v>
      </c>
      <c r="BO47" s="32"/>
      <c r="BP47" s="35">
        <v>2713164.3482695296</v>
      </c>
      <c r="BQ47" s="39">
        <v>28.583695198794032</v>
      </c>
      <c r="BR47" s="36">
        <v>0</v>
      </c>
      <c r="BS47" s="39">
        <v>0</v>
      </c>
      <c r="BT47" s="36">
        <v>2713164.3482695296</v>
      </c>
      <c r="BU47" s="40">
        <v>23.293763077969107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2713164.3482695296</v>
      </c>
      <c r="CC47" s="117">
        <f t="shared" si="40"/>
        <v>0</v>
      </c>
      <c r="CD47" s="118">
        <f t="shared" si="41"/>
        <v>2713164.3482695296</v>
      </c>
      <c r="CE47" s="32"/>
      <c r="CF47" s="35">
        <v>2622781.37999974</v>
      </c>
      <c r="CG47" s="39">
        <v>21.056707557922735</v>
      </c>
      <c r="CH47" s="36">
        <v>196795.45000000318</v>
      </c>
      <c r="CI47" s="39">
        <v>7.779091232508625</v>
      </c>
      <c r="CJ47" s="36">
        <v>2819576.829999743</v>
      </c>
      <c r="CK47" s="40">
        <v>18.815241498503518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2622781.37999974</v>
      </c>
      <c r="CS47" s="117">
        <f t="shared" si="43"/>
        <v>196795.45000000318</v>
      </c>
      <c r="CT47" s="118">
        <f t="shared" si="44"/>
        <v>2819576.829999743</v>
      </c>
      <c r="CU47" s="32"/>
      <c r="CV47" s="38">
        <f t="shared" si="45"/>
        <v>13889151.709620051</v>
      </c>
      <c r="CW47" s="39">
        <f t="shared" si="46"/>
        <v>20.037107280983207</v>
      </c>
      <c r="CX47" s="36">
        <f t="shared" si="47"/>
        <v>469395.34100942092</v>
      </c>
      <c r="CY47" s="39">
        <f t="shared" si="48"/>
        <v>2.5433624355045916</v>
      </c>
      <c r="CZ47" s="36">
        <f t="shared" si="49"/>
        <v>14358547.050629472</v>
      </c>
      <c r="DA47" s="40">
        <f t="shared" si="50"/>
        <v>16.3587567802908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14358547.050629472</v>
      </c>
      <c r="DK47" s="36">
        <f t="shared" si="58"/>
        <v>0</v>
      </c>
      <c r="DL47" s="37">
        <f t="shared" si="59"/>
        <v>14358547.050629472</v>
      </c>
      <c r="DM47"/>
    </row>
    <row r="48" spans="1:117" s="19" customFormat="1" ht="15.75">
      <c r="A48" s="26">
        <v>36</v>
      </c>
      <c r="B48" s="26" t="s">
        <v>53</v>
      </c>
      <c r="C48" s="34"/>
      <c r="D48" s="35">
        <v>21655811.600000001</v>
      </c>
      <c r="E48" s="39">
        <v>197.40580481668522</v>
      </c>
      <c r="F48" s="36">
        <v>12460626.580000002</v>
      </c>
      <c r="G48" s="39">
        <v>454.48541342962403</v>
      </c>
      <c r="H48" s="36">
        <v>34116438.180000007</v>
      </c>
      <c r="I48" s="40">
        <v>248.80897745753694</v>
      </c>
      <c r="J48" s="38">
        <v>17701992.050000001</v>
      </c>
      <c r="K48" s="39">
        <v>51.337204119274517</v>
      </c>
      <c r="L48" s="36">
        <v>43085008.269999996</v>
      </c>
      <c r="M48" s="39">
        <v>141.67666838754653</v>
      </c>
      <c r="N48" s="36">
        <v>60787000.319999993</v>
      </c>
      <c r="O48" s="40">
        <v>93.673239044205332</v>
      </c>
      <c r="P48" s="116">
        <f t="shared" si="27"/>
        <v>39357803.650000006</v>
      </c>
      <c r="Q48" s="117">
        <f t="shared" si="28"/>
        <v>55545634.849999994</v>
      </c>
      <c r="R48" s="118">
        <f t="shared" si="29"/>
        <v>94903438.5</v>
      </c>
      <c r="S48" s="32"/>
      <c r="T48" s="35">
        <v>43230727</v>
      </c>
      <c r="U48" s="39">
        <v>224.47</v>
      </c>
      <c r="V48" s="36">
        <v>27024046</v>
      </c>
      <c r="W48" s="39">
        <v>493.68</v>
      </c>
      <c r="X48" s="36">
        <v>70254773</v>
      </c>
      <c r="Y48" s="40">
        <v>284.06</v>
      </c>
      <c r="Z48" s="38">
        <v>51076717</v>
      </c>
      <c r="AA48" s="39">
        <v>50.85</v>
      </c>
      <c r="AB48" s="36">
        <v>52853058</v>
      </c>
      <c r="AC48" s="39">
        <v>121.82</v>
      </c>
      <c r="AD48" s="36">
        <v>103929775</v>
      </c>
      <c r="AE48" s="40">
        <v>72.260000000000005</v>
      </c>
      <c r="AF48" s="116">
        <f t="shared" si="30"/>
        <v>94307444</v>
      </c>
      <c r="AG48" s="117">
        <f t="shared" si="31"/>
        <v>79877104</v>
      </c>
      <c r="AH48" s="118">
        <f t="shared" si="32"/>
        <v>174184548</v>
      </c>
      <c r="AI48" s="32"/>
      <c r="AJ48" s="35">
        <v>10129623.330000002</v>
      </c>
      <c r="AK48" s="39">
        <v>168.37384922250945</v>
      </c>
      <c r="AL48" s="36">
        <v>9055327.8399999999</v>
      </c>
      <c r="AM48" s="39">
        <v>373.49258981233243</v>
      </c>
      <c r="AN48" s="36">
        <v>19184951.170000002</v>
      </c>
      <c r="AO48" s="40">
        <v>227.29234324370756</v>
      </c>
      <c r="AP48" s="38">
        <v>5649748</v>
      </c>
      <c r="AQ48" s="39">
        <v>36.15</v>
      </c>
      <c r="AR48" s="36">
        <v>14330007</v>
      </c>
      <c r="AS48" s="39">
        <v>95.22</v>
      </c>
      <c r="AT48" s="36">
        <v>19979754</v>
      </c>
      <c r="AU48" s="40">
        <v>65.13</v>
      </c>
      <c r="AV48" s="116">
        <f t="shared" si="33"/>
        <v>15779371.330000002</v>
      </c>
      <c r="AW48" s="117">
        <f t="shared" si="34"/>
        <v>23385334.84</v>
      </c>
      <c r="AX48" s="118">
        <f t="shared" si="35"/>
        <v>39164706.170000002</v>
      </c>
      <c r="AY48" s="32"/>
      <c r="AZ48" s="35">
        <v>30402272.758081917</v>
      </c>
      <c r="BA48" s="39">
        <v>273.29605240852834</v>
      </c>
      <c r="BB48" s="36">
        <v>11782687.371918067</v>
      </c>
      <c r="BC48" s="39">
        <v>376.4316594331832</v>
      </c>
      <c r="BD48" s="36">
        <v>42184960.12999998</v>
      </c>
      <c r="BE48" s="40">
        <v>295.94342890616218</v>
      </c>
      <c r="BF48" s="38">
        <v>29415291</v>
      </c>
      <c r="BG48" s="39">
        <v>48.34</v>
      </c>
      <c r="BH48" s="36">
        <v>43504798</v>
      </c>
      <c r="BI48" s="39">
        <v>140.72999999999999</v>
      </c>
      <c r="BJ48" s="36">
        <v>72920089</v>
      </c>
      <c r="BK48" s="40">
        <v>79.47</v>
      </c>
      <c r="BL48" s="116">
        <f t="shared" si="36"/>
        <v>59817563.758081913</v>
      </c>
      <c r="BM48" s="117">
        <f t="shared" si="37"/>
        <v>55287485.371918067</v>
      </c>
      <c r="BN48" s="118">
        <f t="shared" si="38"/>
        <v>115105049.12999998</v>
      </c>
      <c r="BO48" s="32"/>
      <c r="BP48" s="35">
        <v>11733051.259999996</v>
      </c>
      <c r="BQ48" s="39">
        <v>123.60989528023595</v>
      </c>
      <c r="BR48" s="36">
        <v>9265534.25</v>
      </c>
      <c r="BS48" s="39">
        <v>429.83550983484878</v>
      </c>
      <c r="BT48" s="36">
        <v>20998585.509999998</v>
      </c>
      <c r="BU48" s="40">
        <v>180.28250892887803</v>
      </c>
      <c r="BV48" s="38">
        <v>9290870</v>
      </c>
      <c r="BW48" s="39">
        <v>30.86</v>
      </c>
      <c r="BX48" s="36">
        <v>24477595</v>
      </c>
      <c r="BY48" s="39">
        <v>120.28</v>
      </c>
      <c r="BZ48" s="36">
        <v>33768465</v>
      </c>
      <c r="CA48" s="40">
        <v>66.92</v>
      </c>
      <c r="CB48" s="116">
        <f t="shared" si="39"/>
        <v>21023921.259999998</v>
      </c>
      <c r="CC48" s="117">
        <f t="shared" si="40"/>
        <v>33743129.25</v>
      </c>
      <c r="CD48" s="118">
        <f t="shared" si="41"/>
        <v>54767050.509999998</v>
      </c>
      <c r="CE48" s="32"/>
      <c r="CF48" s="35">
        <v>35869799.140000001</v>
      </c>
      <c r="CG48" s="39">
        <v>287.97667865572663</v>
      </c>
      <c r="CH48" s="36">
        <v>13030954.93</v>
      </c>
      <c r="CI48" s="39">
        <v>515.09822634200327</v>
      </c>
      <c r="CJ48" s="36">
        <v>48900754.07</v>
      </c>
      <c r="CK48" s="40">
        <v>326.31829269431989</v>
      </c>
      <c r="CL48" s="38">
        <v>39939743</v>
      </c>
      <c r="CM48" s="39">
        <v>64.48</v>
      </c>
      <c r="CN48" s="36">
        <v>33708914</v>
      </c>
      <c r="CO48" s="39">
        <v>106.46</v>
      </c>
      <c r="CP48" s="36">
        <v>73648657</v>
      </c>
      <c r="CQ48" s="40">
        <v>78.680000000000007</v>
      </c>
      <c r="CR48" s="116">
        <f t="shared" si="42"/>
        <v>75809542.140000001</v>
      </c>
      <c r="CS48" s="117">
        <f t="shared" si="43"/>
        <v>46739868.93</v>
      </c>
      <c r="CT48" s="118">
        <f t="shared" si="44"/>
        <v>122549411.06999999</v>
      </c>
      <c r="CU48" s="32"/>
      <c r="CV48" s="38">
        <f t="shared" si="45"/>
        <v>153021285.0880819</v>
      </c>
      <c r="CW48" s="39">
        <f t="shared" si="46"/>
        <v>220.75530382896858</v>
      </c>
      <c r="CX48" s="36">
        <f t="shared" si="47"/>
        <v>82619176.971918076</v>
      </c>
      <c r="CY48" s="39">
        <f t="shared" si="48"/>
        <v>447.66211507511542</v>
      </c>
      <c r="CZ48" s="36">
        <f t="shared" si="49"/>
        <v>235640462.05999997</v>
      </c>
      <c r="DA48" s="40">
        <f t="shared" si="50"/>
        <v>268.4662307991594</v>
      </c>
      <c r="DB48" s="38">
        <f t="shared" si="51"/>
        <v>153074361.05000001</v>
      </c>
      <c r="DC48" s="39">
        <f t="shared" si="52"/>
        <v>50.446119578976237</v>
      </c>
      <c r="DD48" s="36">
        <f t="shared" si="53"/>
        <v>211959380.26999998</v>
      </c>
      <c r="DE48" s="39">
        <f t="shared" si="54"/>
        <v>123.39447591541899</v>
      </c>
      <c r="DF48" s="36">
        <f t="shared" si="55"/>
        <v>365033741.31999999</v>
      </c>
      <c r="DG48" s="40">
        <f t="shared" si="56"/>
        <v>76.814423893516846</v>
      </c>
      <c r="DH48" s="152"/>
      <c r="DI48" s="161" t="s">
        <v>53</v>
      </c>
      <c r="DJ48" s="38">
        <f t="shared" si="57"/>
        <v>235640462.05999997</v>
      </c>
      <c r="DK48" s="36">
        <f t="shared" si="58"/>
        <v>365033741.31999999</v>
      </c>
      <c r="DL48" s="37">
        <f t="shared" si="59"/>
        <v>600674203.38</v>
      </c>
      <c r="DM48"/>
    </row>
    <row r="49" spans="1:119" s="19" customFormat="1" ht="15.75">
      <c r="A49" s="26">
        <v>37</v>
      </c>
      <c r="B49" s="26" t="s">
        <v>41</v>
      </c>
      <c r="C49" s="34"/>
      <c r="D49" s="35">
        <v>2120.84</v>
      </c>
      <c r="E49" s="39">
        <v>1.9332737780532717E-2</v>
      </c>
      <c r="F49" s="36">
        <v>879.67</v>
      </c>
      <c r="G49" s="39">
        <v>3.2084837874311559E-2</v>
      </c>
      <c r="H49" s="36">
        <v>3000.51</v>
      </c>
      <c r="I49" s="40">
        <v>2.18825253976473E-2</v>
      </c>
      <c r="J49" s="38">
        <v>4809.7</v>
      </c>
      <c r="K49" s="39">
        <v>1.3948517768793972E-2</v>
      </c>
      <c r="L49" s="36">
        <v>3985.42</v>
      </c>
      <c r="M49" s="39">
        <v>1.3105278387941127E-2</v>
      </c>
      <c r="N49" s="36">
        <v>8795.119999999999</v>
      </c>
      <c r="O49" s="40">
        <v>1.3553348147554573E-2</v>
      </c>
      <c r="P49" s="116">
        <f t="shared" si="27"/>
        <v>6930.54</v>
      </c>
      <c r="Q49" s="117">
        <f t="shared" si="28"/>
        <v>4865.09</v>
      </c>
      <c r="R49" s="118">
        <f t="shared" si="29"/>
        <v>11795.630000000001</v>
      </c>
      <c r="S49" s="32"/>
      <c r="T49" s="35">
        <v>464077</v>
      </c>
      <c r="U49" s="39">
        <v>2.41</v>
      </c>
      <c r="V49" s="36">
        <v>58330</v>
      </c>
      <c r="W49" s="39">
        <v>1.07</v>
      </c>
      <c r="X49" s="36">
        <v>522407</v>
      </c>
      <c r="Y49" s="40">
        <v>2.11</v>
      </c>
      <c r="Z49" s="38">
        <v>21984</v>
      </c>
      <c r="AA49" s="39">
        <v>0.02</v>
      </c>
      <c r="AB49" s="36">
        <v>3738</v>
      </c>
      <c r="AC49" s="39">
        <v>0.01</v>
      </c>
      <c r="AD49" s="36">
        <v>25722</v>
      </c>
      <c r="AE49" s="40">
        <v>0.02</v>
      </c>
      <c r="AF49" s="116">
        <f t="shared" si="30"/>
        <v>486061</v>
      </c>
      <c r="AG49" s="117">
        <f t="shared" si="31"/>
        <v>62068</v>
      </c>
      <c r="AH49" s="118">
        <f t="shared" si="32"/>
        <v>548129</v>
      </c>
      <c r="AI49" s="32"/>
      <c r="AJ49" s="35">
        <v>260144.80947586207</v>
      </c>
      <c r="AK49" s="39">
        <v>4.3241077678558888</v>
      </c>
      <c r="AL49" s="36">
        <v>218985.51834080752</v>
      </c>
      <c r="AM49" s="39">
        <v>9.0321929610561984</v>
      </c>
      <c r="AN49" s="36">
        <v>479130.3278166696</v>
      </c>
      <c r="AO49" s="40">
        <v>5.6764624503642445</v>
      </c>
      <c r="AP49" s="38">
        <v>152066</v>
      </c>
      <c r="AQ49" s="39">
        <v>0.97</v>
      </c>
      <c r="AR49" s="36">
        <v>415256</v>
      </c>
      <c r="AS49" s="39">
        <v>2.76</v>
      </c>
      <c r="AT49" s="36">
        <v>567322</v>
      </c>
      <c r="AU49" s="40">
        <v>1.85</v>
      </c>
      <c r="AV49" s="116">
        <f t="shared" si="33"/>
        <v>412210.80947586207</v>
      </c>
      <c r="AW49" s="117">
        <f t="shared" si="34"/>
        <v>634241.51834080752</v>
      </c>
      <c r="AX49" s="118">
        <f t="shared" si="35"/>
        <v>1046452.3278166696</v>
      </c>
      <c r="AY49" s="32"/>
      <c r="AZ49" s="35">
        <v>49215.940533361827</v>
      </c>
      <c r="BA49" s="39">
        <v>0.44241831426122835</v>
      </c>
      <c r="BB49" s="36">
        <v>23897.687197092386</v>
      </c>
      <c r="BC49" s="39">
        <v>0.76347999096170682</v>
      </c>
      <c r="BD49" s="36">
        <v>73113.627730454216</v>
      </c>
      <c r="BE49" s="40">
        <v>0.51291971412654491</v>
      </c>
      <c r="BF49" s="38">
        <v>65082</v>
      </c>
      <c r="BG49" s="39">
        <v>0.11</v>
      </c>
      <c r="BH49" s="36">
        <v>29842</v>
      </c>
      <c r="BI49" s="39">
        <v>0.1</v>
      </c>
      <c r="BJ49" s="36">
        <v>94924</v>
      </c>
      <c r="BK49" s="40">
        <v>0.1</v>
      </c>
      <c r="BL49" s="116">
        <f t="shared" si="36"/>
        <v>114297.94053336183</v>
      </c>
      <c r="BM49" s="117">
        <f t="shared" si="37"/>
        <v>53739.687197092382</v>
      </c>
      <c r="BN49" s="118">
        <f t="shared" si="38"/>
        <v>168037.6277304542</v>
      </c>
      <c r="BO49" s="32"/>
      <c r="BP49" s="35">
        <v>149027.40096433362</v>
      </c>
      <c r="BQ49" s="39">
        <v>1.5700316157220144</v>
      </c>
      <c r="BR49" s="36">
        <v>15401.188835697729</v>
      </c>
      <c r="BS49" s="39">
        <v>0.71447341045174095</v>
      </c>
      <c r="BT49" s="36">
        <v>164428.58980003133</v>
      </c>
      <c r="BU49" s="40">
        <v>1.4116950255849388</v>
      </c>
      <c r="BV49" s="38">
        <v>18791</v>
      </c>
      <c r="BW49" s="39">
        <v>0.06</v>
      </c>
      <c r="BX49" s="36">
        <v>8859</v>
      </c>
      <c r="BY49" s="39">
        <v>0.04</v>
      </c>
      <c r="BZ49" s="36">
        <v>27649</v>
      </c>
      <c r="CA49" s="40">
        <v>0.05</v>
      </c>
      <c r="CB49" s="116">
        <f t="shared" si="39"/>
        <v>167818.40096433362</v>
      </c>
      <c r="CC49" s="117">
        <f t="shared" si="40"/>
        <v>24260.188835697729</v>
      </c>
      <c r="CD49" s="118">
        <f t="shared" si="41"/>
        <v>192078.58980003133</v>
      </c>
      <c r="CE49" s="32"/>
      <c r="CF49" s="35">
        <v>2275.9699999999993</v>
      </c>
      <c r="CG49" s="39">
        <v>1.8272371104224534E-2</v>
      </c>
      <c r="CH49" s="36">
        <v>190.45999999999998</v>
      </c>
      <c r="CI49" s="39">
        <v>7.5286583919677436E-3</v>
      </c>
      <c r="CJ49" s="36">
        <v>2466.4299999999994</v>
      </c>
      <c r="CK49" s="40">
        <v>1.6458666986974159E-2</v>
      </c>
      <c r="CL49" s="38">
        <v>39962</v>
      </c>
      <c r="CM49" s="39">
        <v>0.06</v>
      </c>
      <c r="CN49" s="36">
        <v>13216</v>
      </c>
      <c r="CO49" s="39">
        <v>0.04</v>
      </c>
      <c r="CP49" s="36">
        <v>53179</v>
      </c>
      <c r="CQ49" s="40">
        <v>0.06</v>
      </c>
      <c r="CR49" s="116">
        <f t="shared" si="42"/>
        <v>42237.97</v>
      </c>
      <c r="CS49" s="117">
        <f t="shared" si="43"/>
        <v>13406.46</v>
      </c>
      <c r="CT49" s="118">
        <f t="shared" si="44"/>
        <v>55644.43</v>
      </c>
      <c r="CU49" s="32"/>
      <c r="CV49" s="38">
        <f t="shared" si="45"/>
        <v>926861.96097355755</v>
      </c>
      <c r="CW49" s="39">
        <f t="shared" si="46"/>
        <v>1.3371322406843871</v>
      </c>
      <c r="CX49" s="36">
        <f t="shared" si="47"/>
        <v>317684.52437359764</v>
      </c>
      <c r="CY49" s="39">
        <f t="shared" si="48"/>
        <v>1.721335546056761</v>
      </c>
      <c r="CZ49" s="36">
        <f t="shared" si="49"/>
        <v>1244546.4853471552</v>
      </c>
      <c r="DA49" s="40">
        <f t="shared" si="50"/>
        <v>1.4179173689212043</v>
      </c>
      <c r="DB49" s="38">
        <f t="shared" si="51"/>
        <v>302694.7</v>
      </c>
      <c r="DC49" s="39">
        <f t="shared" si="52"/>
        <v>9.9753955707413591E-2</v>
      </c>
      <c r="DD49" s="36">
        <f t="shared" si="53"/>
        <v>474896.42</v>
      </c>
      <c r="DE49" s="39">
        <f t="shared" si="54"/>
        <v>0.27646615490837367</v>
      </c>
      <c r="DF49" s="36">
        <f t="shared" si="55"/>
        <v>777591.12</v>
      </c>
      <c r="DG49" s="40">
        <f t="shared" si="56"/>
        <v>0.16362929544957641</v>
      </c>
      <c r="DH49" s="152"/>
      <c r="DI49" s="161" t="s">
        <v>41</v>
      </c>
      <c r="DJ49" s="38">
        <f t="shared" si="57"/>
        <v>1244546.4853471552</v>
      </c>
      <c r="DK49" s="36">
        <f t="shared" si="58"/>
        <v>777591.12</v>
      </c>
      <c r="DL49" s="37">
        <f t="shared" si="59"/>
        <v>2022137.6053471551</v>
      </c>
      <c r="DM49"/>
    </row>
    <row r="50" spans="1:119" s="19" customFormat="1" ht="15.75">
      <c r="A50" s="26">
        <v>38</v>
      </c>
      <c r="B50" s="26" t="s">
        <v>42</v>
      </c>
      <c r="C50" s="34"/>
      <c r="D50" s="35">
        <v>15547.27</v>
      </c>
      <c r="E50" s="39">
        <v>0.14172275801717379</v>
      </c>
      <c r="F50" s="36">
        <v>11173.41</v>
      </c>
      <c r="G50" s="39">
        <v>0.40753583543057226</v>
      </c>
      <c r="H50" s="36">
        <v>26720.68</v>
      </c>
      <c r="I50" s="40">
        <v>0.19487219130827968</v>
      </c>
      <c r="J50" s="38">
        <v>13570.34</v>
      </c>
      <c r="K50" s="39">
        <v>3.9355080071225977E-2</v>
      </c>
      <c r="L50" s="36">
        <v>31396.880000000001</v>
      </c>
      <c r="M50" s="39">
        <v>0.10324253225827666</v>
      </c>
      <c r="N50" s="36">
        <v>44967.22</v>
      </c>
      <c r="O50" s="40">
        <v>6.9294834850198633E-2</v>
      </c>
      <c r="P50" s="116">
        <f t="shared" si="27"/>
        <v>29117.61</v>
      </c>
      <c r="Q50" s="117">
        <f t="shared" si="28"/>
        <v>42570.29</v>
      </c>
      <c r="R50" s="118">
        <f t="shared" si="29"/>
        <v>71687.899999999994</v>
      </c>
      <c r="S50" s="32"/>
      <c r="T50" s="35">
        <v>23931</v>
      </c>
      <c r="U50" s="39">
        <v>0.12</v>
      </c>
      <c r="V50" s="36">
        <v>21830</v>
      </c>
      <c r="W50" s="39">
        <v>0.4</v>
      </c>
      <c r="X50" s="36">
        <v>45761</v>
      </c>
      <c r="Y50" s="40">
        <v>0.19</v>
      </c>
      <c r="Z50" s="38">
        <v>39540</v>
      </c>
      <c r="AA50" s="39">
        <v>0.04</v>
      </c>
      <c r="AB50" s="36">
        <v>25747</v>
      </c>
      <c r="AC50" s="39">
        <v>0.06</v>
      </c>
      <c r="AD50" s="36">
        <v>65286</v>
      </c>
      <c r="AE50" s="40">
        <v>0.05</v>
      </c>
      <c r="AF50" s="116">
        <f t="shared" si="30"/>
        <v>63471</v>
      </c>
      <c r="AG50" s="117">
        <f t="shared" si="31"/>
        <v>47577</v>
      </c>
      <c r="AH50" s="118">
        <f t="shared" si="32"/>
        <v>111048</v>
      </c>
      <c r="AI50" s="32"/>
      <c r="AJ50" s="35">
        <v>13822.288195909216</v>
      </c>
      <c r="AK50" s="39">
        <v>0.22975305130206553</v>
      </c>
      <c r="AL50" s="36">
        <v>11601.867181758553</v>
      </c>
      <c r="AM50" s="39">
        <v>0.47852617784114471</v>
      </c>
      <c r="AN50" s="36">
        <v>25424.155377667768</v>
      </c>
      <c r="AO50" s="40">
        <v>0.30121087093609816</v>
      </c>
      <c r="AP50" s="38">
        <v>6412</v>
      </c>
      <c r="AQ50" s="39">
        <v>0.04</v>
      </c>
      <c r="AR50" s="36">
        <v>17917</v>
      </c>
      <c r="AS50" s="39">
        <v>0.12</v>
      </c>
      <c r="AT50" s="36">
        <v>24329</v>
      </c>
      <c r="AU50" s="40">
        <v>0.08</v>
      </c>
      <c r="AV50" s="116">
        <f t="shared" si="33"/>
        <v>20234.288195909216</v>
      </c>
      <c r="AW50" s="117">
        <f t="shared" si="34"/>
        <v>29518.867181758553</v>
      </c>
      <c r="AX50" s="118">
        <f t="shared" si="35"/>
        <v>49753.155377667768</v>
      </c>
      <c r="AY50" s="32"/>
      <c r="AZ50" s="35">
        <v>26656.488792302993</v>
      </c>
      <c r="BA50" s="39">
        <v>0.2396239654836978</v>
      </c>
      <c r="BB50" s="36">
        <v>16135.002537757324</v>
      </c>
      <c r="BC50" s="39">
        <v>0.51547881977436261</v>
      </c>
      <c r="BD50" s="36">
        <v>42791.491330060315</v>
      </c>
      <c r="BE50" s="40">
        <v>0.30019847436623298</v>
      </c>
      <c r="BF50" s="38">
        <v>32475</v>
      </c>
      <c r="BG50" s="39">
        <v>0.05</v>
      </c>
      <c r="BH50" s="36">
        <v>33922</v>
      </c>
      <c r="BI50" s="39">
        <v>0.11</v>
      </c>
      <c r="BJ50" s="36">
        <v>66397</v>
      </c>
      <c r="BK50" s="40">
        <v>7.0000000000000007E-2</v>
      </c>
      <c r="BL50" s="116">
        <f t="shared" si="36"/>
        <v>59131.488792302989</v>
      </c>
      <c r="BM50" s="117">
        <f t="shared" si="37"/>
        <v>50057.002537757326</v>
      </c>
      <c r="BN50" s="118">
        <f t="shared" si="38"/>
        <v>109188.49133006032</v>
      </c>
      <c r="BO50" s="32"/>
      <c r="BP50" s="35">
        <v>7284.2055393869196</v>
      </c>
      <c r="BQ50" s="39">
        <v>7.6740471337831018E-2</v>
      </c>
      <c r="BR50" s="36">
        <v>3406.0063113764577</v>
      </c>
      <c r="BS50" s="39">
        <v>0.15800734419078019</v>
      </c>
      <c r="BT50" s="36">
        <v>10690.211850763377</v>
      </c>
      <c r="BU50" s="40">
        <v>9.1780382660491239E-2</v>
      </c>
      <c r="BV50" s="38">
        <v>15712</v>
      </c>
      <c r="BW50" s="39">
        <v>0.05</v>
      </c>
      <c r="BX50" s="36">
        <v>22078</v>
      </c>
      <c r="BY50" s="39">
        <v>0.11</v>
      </c>
      <c r="BZ50" s="36">
        <v>37790</v>
      </c>
      <c r="CA50" s="40">
        <v>7.0000000000000007E-2</v>
      </c>
      <c r="CB50" s="116">
        <f t="shared" si="39"/>
        <v>22996.20553938692</v>
      </c>
      <c r="CC50" s="117">
        <f t="shared" si="40"/>
        <v>25484.006311376459</v>
      </c>
      <c r="CD50" s="118">
        <f t="shared" si="41"/>
        <v>48480.211850763379</v>
      </c>
      <c r="CE50" s="32"/>
      <c r="CF50" s="35">
        <v>20835.8</v>
      </c>
      <c r="CG50" s="39">
        <v>0.16727789463543088</v>
      </c>
      <c r="CH50" s="36">
        <v>31118.409999999985</v>
      </c>
      <c r="CI50" s="39">
        <v>1.2300739188868679</v>
      </c>
      <c r="CJ50" s="36">
        <v>51954.209999999985</v>
      </c>
      <c r="CK50" s="40">
        <v>0.346694226457399</v>
      </c>
      <c r="CL50" s="38">
        <v>39234</v>
      </c>
      <c r="CM50" s="39">
        <v>0.06</v>
      </c>
      <c r="CN50" s="36">
        <v>36748</v>
      </c>
      <c r="CO50" s="39">
        <v>0.12</v>
      </c>
      <c r="CP50" s="36">
        <v>75982</v>
      </c>
      <c r="CQ50" s="40">
        <v>0.08</v>
      </c>
      <c r="CR50" s="116">
        <f t="shared" si="42"/>
        <v>60069.8</v>
      </c>
      <c r="CS50" s="117">
        <f t="shared" si="43"/>
        <v>67866.409999999989</v>
      </c>
      <c r="CT50" s="118">
        <f t="shared" si="44"/>
        <v>127936.20999999999</v>
      </c>
      <c r="CU50" s="32"/>
      <c r="CV50" s="38">
        <f t="shared" si="45"/>
        <v>108077.05252759914</v>
      </c>
      <c r="CW50" s="39">
        <f t="shared" si="46"/>
        <v>0.15591675729253027</v>
      </c>
      <c r="CX50" s="36">
        <f t="shared" si="47"/>
        <v>95264.69603089233</v>
      </c>
      <c r="CY50" s="39">
        <f t="shared" si="48"/>
        <v>0.51618034553494219</v>
      </c>
      <c r="CZ50" s="36">
        <f t="shared" si="49"/>
        <v>203341.74855849147</v>
      </c>
      <c r="DA50" s="40">
        <f t="shared" si="50"/>
        <v>0.23166816226030199</v>
      </c>
      <c r="DB50" s="38">
        <f t="shared" si="51"/>
        <v>146943.34</v>
      </c>
      <c r="DC50" s="39">
        <f t="shared" si="52"/>
        <v>4.8425623011765374E-2</v>
      </c>
      <c r="DD50" s="36">
        <f t="shared" si="53"/>
        <v>167808.88</v>
      </c>
      <c r="DE50" s="39">
        <f t="shared" si="54"/>
        <v>9.7691778373651866E-2</v>
      </c>
      <c r="DF50" s="36">
        <f t="shared" si="55"/>
        <v>314752.21999999997</v>
      </c>
      <c r="DG50" s="40">
        <f t="shared" si="56"/>
        <v>6.6233631885855473E-2</v>
      </c>
      <c r="DH50" s="152"/>
      <c r="DI50" s="161" t="s">
        <v>42</v>
      </c>
      <c r="DJ50" s="38">
        <f t="shared" si="57"/>
        <v>203341.74855849147</v>
      </c>
      <c r="DK50" s="36">
        <f t="shared" si="58"/>
        <v>314752.21999999997</v>
      </c>
      <c r="DL50" s="37">
        <f t="shared" si="59"/>
        <v>518093.96855849144</v>
      </c>
      <c r="DM50"/>
    </row>
    <row r="51" spans="1:119" s="19" customFormat="1" ht="15.75">
      <c r="A51" s="26">
        <v>39</v>
      </c>
      <c r="B51" s="26" t="s">
        <v>62</v>
      </c>
      <c r="C51" s="34"/>
      <c r="D51" s="35">
        <v>46661.069999999992</v>
      </c>
      <c r="E51" s="39">
        <v>0.42534384058631558</v>
      </c>
      <c r="F51" s="36">
        <v>12987.279999999999</v>
      </c>
      <c r="G51" s="39">
        <v>0.47369442316810734</v>
      </c>
      <c r="H51" s="36">
        <v>59648.349999999991</v>
      </c>
      <c r="I51" s="40">
        <v>0.43501155930250363</v>
      </c>
      <c r="J51" s="38">
        <v>1590785.81</v>
      </c>
      <c r="K51" s="39">
        <v>4.6134071017174278</v>
      </c>
      <c r="L51" s="36">
        <v>510757.39</v>
      </c>
      <c r="M51" s="39">
        <v>1.6795263195969854</v>
      </c>
      <c r="N51" s="36">
        <v>2101543.2000000002</v>
      </c>
      <c r="O51" s="40">
        <v>3.2384943737806777</v>
      </c>
      <c r="P51" s="116">
        <f t="shared" si="27"/>
        <v>1637446.8800000001</v>
      </c>
      <c r="Q51" s="117">
        <f t="shared" si="28"/>
        <v>523744.67000000004</v>
      </c>
      <c r="R51" s="118">
        <f t="shared" si="29"/>
        <v>2161191.5500000003</v>
      </c>
      <c r="S51" s="32"/>
      <c r="T51" s="35">
        <v>31212</v>
      </c>
      <c r="U51" s="39">
        <v>0.16</v>
      </c>
      <c r="V51" s="36">
        <v>39944</v>
      </c>
      <c r="W51" s="39">
        <v>0.73</v>
      </c>
      <c r="X51" s="36">
        <v>71155</v>
      </c>
      <c r="Y51" s="40">
        <v>0.28999999999999998</v>
      </c>
      <c r="Z51" s="38">
        <v>2587077</v>
      </c>
      <c r="AA51" s="39">
        <v>2.58</v>
      </c>
      <c r="AB51" s="36">
        <v>719955</v>
      </c>
      <c r="AC51" s="39">
        <v>1.66</v>
      </c>
      <c r="AD51" s="36">
        <v>3307032</v>
      </c>
      <c r="AE51" s="40">
        <v>2.2999999999999998</v>
      </c>
      <c r="AF51" s="116">
        <f t="shared" si="30"/>
        <v>2618289</v>
      </c>
      <c r="AG51" s="117">
        <f t="shared" si="31"/>
        <v>759899</v>
      </c>
      <c r="AH51" s="118">
        <f t="shared" si="32"/>
        <v>3378188</v>
      </c>
      <c r="AI51" s="32"/>
      <c r="AJ51" s="35">
        <v>16833.591262049853</v>
      </c>
      <c r="AK51" s="39">
        <v>0.27980670797852203</v>
      </c>
      <c r="AL51" s="36">
        <v>11991.926047710971</v>
      </c>
      <c r="AM51" s="39">
        <v>0.49461439668842944</v>
      </c>
      <c r="AN51" s="36">
        <v>28825.517309760824</v>
      </c>
      <c r="AO51" s="40">
        <v>0.34150826428960829</v>
      </c>
      <c r="AP51" s="38">
        <v>779615</v>
      </c>
      <c r="AQ51" s="39">
        <v>4.99</v>
      </c>
      <c r="AR51" s="36">
        <v>263755</v>
      </c>
      <c r="AS51" s="39">
        <v>1.75</v>
      </c>
      <c r="AT51" s="36">
        <v>1043370</v>
      </c>
      <c r="AU51" s="40">
        <v>3.4</v>
      </c>
      <c r="AV51" s="116">
        <f t="shared" si="33"/>
        <v>796448.59126204986</v>
      </c>
      <c r="AW51" s="117">
        <f t="shared" si="34"/>
        <v>275746.92604771099</v>
      </c>
      <c r="AX51" s="118">
        <f t="shared" si="35"/>
        <v>1072195.5173097609</v>
      </c>
      <c r="AY51" s="32"/>
      <c r="AZ51" s="35">
        <v>57134.538142543286</v>
      </c>
      <c r="BA51" s="39">
        <v>0.51360119866008003</v>
      </c>
      <c r="BB51" s="36">
        <v>24703.53886800156</v>
      </c>
      <c r="BC51" s="39">
        <v>0.78922522820362162</v>
      </c>
      <c r="BD51" s="36">
        <v>81838.077010544846</v>
      </c>
      <c r="BE51" s="40">
        <v>0.57412502112010921</v>
      </c>
      <c r="BF51" s="38">
        <v>2177084</v>
      </c>
      <c r="BG51" s="39">
        <v>3.58</v>
      </c>
      <c r="BH51" s="36">
        <v>720542</v>
      </c>
      <c r="BI51" s="39">
        <v>2.33</v>
      </c>
      <c r="BJ51" s="36">
        <v>2897626</v>
      </c>
      <c r="BK51" s="40">
        <v>3.16</v>
      </c>
      <c r="BL51" s="116">
        <f t="shared" si="36"/>
        <v>2234218.5381425433</v>
      </c>
      <c r="BM51" s="117">
        <f t="shared" si="37"/>
        <v>745245.53886800155</v>
      </c>
      <c r="BN51" s="118">
        <f t="shared" si="38"/>
        <v>2979464.0770105449</v>
      </c>
      <c r="BO51" s="32"/>
      <c r="BP51" s="35">
        <v>20070.080183306451</v>
      </c>
      <c r="BQ51" s="39">
        <v>0.21144205839977298</v>
      </c>
      <c r="BR51" s="36">
        <v>7207.5927401684694</v>
      </c>
      <c r="BS51" s="39">
        <v>0.33436596493637361</v>
      </c>
      <c r="BT51" s="36">
        <v>27277.672923474922</v>
      </c>
      <c r="BU51" s="40">
        <v>0.23419136065348159</v>
      </c>
      <c r="BV51" s="38">
        <v>1002994</v>
      </c>
      <c r="BW51" s="39">
        <v>3.33</v>
      </c>
      <c r="BX51" s="36">
        <v>244379</v>
      </c>
      <c r="BY51" s="39">
        <v>1.2</v>
      </c>
      <c r="BZ51" s="36">
        <v>1247373</v>
      </c>
      <c r="CA51" s="40">
        <v>2.4700000000000002</v>
      </c>
      <c r="CB51" s="116">
        <f t="shared" si="39"/>
        <v>1023064.0801833065</v>
      </c>
      <c r="CC51" s="117">
        <f t="shared" si="40"/>
        <v>251586.59274016847</v>
      </c>
      <c r="CD51" s="118">
        <f t="shared" si="41"/>
        <v>1274650.672923475</v>
      </c>
      <c r="CE51" s="32"/>
      <c r="CF51" s="35">
        <v>37393.510000000017</v>
      </c>
      <c r="CG51" s="39">
        <v>0.30020962122063632</v>
      </c>
      <c r="CH51" s="36">
        <v>23284.710000000003</v>
      </c>
      <c r="CI51" s="39">
        <v>0.92041702901415146</v>
      </c>
      <c r="CJ51" s="36">
        <v>60678.220000000016</v>
      </c>
      <c r="CK51" s="40">
        <v>0.40491018043988908</v>
      </c>
      <c r="CL51" s="38">
        <v>1517256</v>
      </c>
      <c r="CM51" s="39">
        <v>2.4500000000000002</v>
      </c>
      <c r="CN51" s="36">
        <v>503315</v>
      </c>
      <c r="CO51" s="39">
        <v>1.59</v>
      </c>
      <c r="CP51" s="36">
        <v>2020571</v>
      </c>
      <c r="CQ51" s="40">
        <v>2.16</v>
      </c>
      <c r="CR51" s="116">
        <f t="shared" si="42"/>
        <v>1554649.51</v>
      </c>
      <c r="CS51" s="117">
        <f t="shared" si="43"/>
        <v>526599.71</v>
      </c>
      <c r="CT51" s="118">
        <f t="shared" si="44"/>
        <v>2081249.22</v>
      </c>
      <c r="CU51" s="32"/>
      <c r="CV51" s="38">
        <f t="shared" si="45"/>
        <v>209304.78958789961</v>
      </c>
      <c r="CW51" s="39">
        <f t="shared" si="46"/>
        <v>0.3019523878115295</v>
      </c>
      <c r="CX51" s="36">
        <f t="shared" si="47"/>
        <v>120119.04765588102</v>
      </c>
      <c r="CY51" s="39">
        <f t="shared" si="48"/>
        <v>0.65085067299469013</v>
      </c>
      <c r="CZ51" s="36">
        <f t="shared" si="49"/>
        <v>329423.83724378061</v>
      </c>
      <c r="DA51" s="40">
        <f t="shared" si="50"/>
        <v>0.37531404898414555</v>
      </c>
      <c r="DB51" s="38">
        <f t="shared" si="51"/>
        <v>9654811.8100000005</v>
      </c>
      <c r="DC51" s="39">
        <f t="shared" si="52"/>
        <v>3.1817724910880623</v>
      </c>
      <c r="DD51" s="36">
        <f t="shared" si="53"/>
        <v>2962703.39</v>
      </c>
      <c r="DE51" s="39">
        <f t="shared" si="54"/>
        <v>1.7247702443562407</v>
      </c>
      <c r="DF51" s="36">
        <f t="shared" si="55"/>
        <v>12617515.200000001</v>
      </c>
      <c r="DG51" s="40">
        <f t="shared" si="56"/>
        <v>2.6551166408643163</v>
      </c>
      <c r="DH51" s="152"/>
      <c r="DI51" s="161" t="s">
        <v>62</v>
      </c>
      <c r="DJ51" s="38">
        <f t="shared" si="57"/>
        <v>329423.83724378061</v>
      </c>
      <c r="DK51" s="36">
        <f t="shared" si="58"/>
        <v>12617515.200000001</v>
      </c>
      <c r="DL51" s="37">
        <f t="shared" si="59"/>
        <v>12946939.037243782</v>
      </c>
      <c r="DM51"/>
    </row>
    <row r="52" spans="1:119" s="19" customFormat="1" ht="15.75">
      <c r="A52" s="26">
        <v>40</v>
      </c>
      <c r="B52" s="26" t="s">
        <v>43</v>
      </c>
      <c r="C52" s="34"/>
      <c r="D52" s="35">
        <v>659905.36</v>
      </c>
      <c r="E52" s="39">
        <v>6.0154359993436763</v>
      </c>
      <c r="F52" s="36">
        <v>597310.55000000005</v>
      </c>
      <c r="G52" s="39">
        <v>21.786138162453952</v>
      </c>
      <c r="H52" s="36">
        <v>1257215.9100000001</v>
      </c>
      <c r="I52" s="40">
        <v>9.1687943319306591</v>
      </c>
      <c r="J52" s="38">
        <v>16394.689999999999</v>
      </c>
      <c r="K52" s="39">
        <v>4.7545922776653191E-2</v>
      </c>
      <c r="L52" s="36">
        <v>50809.93</v>
      </c>
      <c r="M52" s="39">
        <v>0.16707857077091035</v>
      </c>
      <c r="N52" s="36">
        <v>67204.62</v>
      </c>
      <c r="O52" s="40">
        <v>0.10356284075534035</v>
      </c>
      <c r="P52" s="116">
        <f t="shared" si="27"/>
        <v>676300.04999999993</v>
      </c>
      <c r="Q52" s="117">
        <f t="shared" si="28"/>
        <v>648120.4800000001</v>
      </c>
      <c r="R52" s="118">
        <f t="shared" si="29"/>
        <v>1324420.53</v>
      </c>
      <c r="S52" s="32"/>
      <c r="T52" s="35">
        <v>1171266</v>
      </c>
      <c r="U52" s="39">
        <v>6.08</v>
      </c>
      <c r="V52" s="36">
        <v>907480</v>
      </c>
      <c r="W52" s="39">
        <v>16.579999999999998</v>
      </c>
      <c r="X52" s="36">
        <v>2078746</v>
      </c>
      <c r="Y52" s="40">
        <v>8.4</v>
      </c>
      <c r="Z52" s="38">
        <v>6102621</v>
      </c>
      <c r="AA52" s="39">
        <v>6.08</v>
      </c>
      <c r="AB52" s="36">
        <v>2854002</v>
      </c>
      <c r="AC52" s="39">
        <v>6.58</v>
      </c>
      <c r="AD52" s="36">
        <v>8956622</v>
      </c>
      <c r="AE52" s="40">
        <v>6.23</v>
      </c>
      <c r="AF52" s="116">
        <f t="shared" si="30"/>
        <v>7273887</v>
      </c>
      <c r="AG52" s="117">
        <f t="shared" si="31"/>
        <v>3761482</v>
      </c>
      <c r="AH52" s="118">
        <f t="shared" si="32"/>
        <v>11035369</v>
      </c>
      <c r="AI52" s="32"/>
      <c r="AJ52" s="35">
        <v>273507.25545665895</v>
      </c>
      <c r="AK52" s="39">
        <v>4.546217355894699</v>
      </c>
      <c r="AL52" s="36">
        <v>288350.26745365793</v>
      </c>
      <c r="AM52" s="39">
        <v>11.893184881569724</v>
      </c>
      <c r="AN52" s="36">
        <v>561857.52291031694</v>
      </c>
      <c r="AO52" s="40">
        <v>6.6565670050329881</v>
      </c>
      <c r="AP52" s="38">
        <v>736290</v>
      </c>
      <c r="AQ52" s="39">
        <v>4.71</v>
      </c>
      <c r="AR52" s="36">
        <v>627088</v>
      </c>
      <c r="AS52" s="39">
        <v>4.17</v>
      </c>
      <c r="AT52" s="36">
        <v>1363378</v>
      </c>
      <c r="AU52" s="40">
        <v>4.4400000000000004</v>
      </c>
      <c r="AV52" s="116">
        <f t="shared" si="33"/>
        <v>1009797.255456659</v>
      </c>
      <c r="AW52" s="117">
        <f t="shared" si="34"/>
        <v>915438.26745365793</v>
      </c>
      <c r="AX52" s="118">
        <f t="shared" si="35"/>
        <v>1925235.5229103169</v>
      </c>
      <c r="AY52" s="32"/>
      <c r="AZ52" s="35">
        <v>1000932.9952833118</v>
      </c>
      <c r="BA52" s="39">
        <v>8.9977166678650509</v>
      </c>
      <c r="BB52" s="36">
        <v>684475.37444011588</v>
      </c>
      <c r="BC52" s="39">
        <v>21.867524182617675</v>
      </c>
      <c r="BD52" s="36">
        <v>1685408.3697234276</v>
      </c>
      <c r="BE52" s="40">
        <v>11.823776305726145</v>
      </c>
      <c r="BF52" s="38">
        <v>4502495</v>
      </c>
      <c r="BG52" s="39">
        <v>7.4</v>
      </c>
      <c r="BH52" s="36">
        <v>2264598</v>
      </c>
      <c r="BI52" s="39">
        <v>7.33</v>
      </c>
      <c r="BJ52" s="36">
        <v>6767093</v>
      </c>
      <c r="BK52" s="40">
        <v>7.37</v>
      </c>
      <c r="BL52" s="116">
        <f t="shared" si="36"/>
        <v>5503427.9952833122</v>
      </c>
      <c r="BM52" s="117">
        <f t="shared" si="37"/>
        <v>2949073.3744401159</v>
      </c>
      <c r="BN52" s="118">
        <f t="shared" si="38"/>
        <v>8452501.369723428</v>
      </c>
      <c r="BO52" s="32"/>
      <c r="BP52" s="35">
        <v>305675.41735178733</v>
      </c>
      <c r="BQ52" s="39">
        <v>3.2203478439927027</v>
      </c>
      <c r="BR52" s="36">
        <v>102597.96479517732</v>
      </c>
      <c r="BS52" s="39">
        <v>4.7596012616059253</v>
      </c>
      <c r="BT52" s="36">
        <v>408273.38214696466</v>
      </c>
      <c r="BU52" s="40">
        <v>3.5052146549243162</v>
      </c>
      <c r="BV52" s="38">
        <v>1299471</v>
      </c>
      <c r="BW52" s="39">
        <v>4.32</v>
      </c>
      <c r="BX52" s="36">
        <v>1088311</v>
      </c>
      <c r="BY52" s="39">
        <v>5.35</v>
      </c>
      <c r="BZ52" s="36">
        <v>2387782</v>
      </c>
      <c r="CA52" s="40">
        <v>4.7300000000000004</v>
      </c>
      <c r="CB52" s="116">
        <f t="shared" si="39"/>
        <v>1605146.4173517874</v>
      </c>
      <c r="CC52" s="117">
        <f t="shared" si="40"/>
        <v>1190908.9647951773</v>
      </c>
      <c r="CD52" s="118">
        <f t="shared" si="41"/>
        <v>2796055.3821469648</v>
      </c>
      <c r="CE52" s="32"/>
      <c r="CF52" s="35">
        <v>1008264.7999999881</v>
      </c>
      <c r="CG52" s="39">
        <v>8.0947414056101419</v>
      </c>
      <c r="CH52" s="36">
        <v>445055.28000001289</v>
      </c>
      <c r="CI52" s="39">
        <v>17.592508498696059</v>
      </c>
      <c r="CJ52" s="36">
        <v>1453320.080000001</v>
      </c>
      <c r="CK52" s="40">
        <v>9.6981107196241787</v>
      </c>
      <c r="CL52" s="38">
        <v>3619408</v>
      </c>
      <c r="CM52" s="39">
        <v>5.84</v>
      </c>
      <c r="CN52" s="36">
        <v>1513888</v>
      </c>
      <c r="CO52" s="39">
        <v>4.78</v>
      </c>
      <c r="CP52" s="36">
        <v>5133296</v>
      </c>
      <c r="CQ52" s="40">
        <v>5.48</v>
      </c>
      <c r="CR52" s="116">
        <f t="shared" si="42"/>
        <v>4627672.7999999877</v>
      </c>
      <c r="CS52" s="117">
        <f t="shared" si="43"/>
        <v>1958943.2800000128</v>
      </c>
      <c r="CT52" s="118">
        <f t="shared" si="44"/>
        <v>6586616.0800000001</v>
      </c>
      <c r="CU52" s="32"/>
      <c r="CV52" s="38">
        <f t="shared" si="45"/>
        <v>4419551.8280917462</v>
      </c>
      <c r="CW52" s="39">
        <f t="shared" si="46"/>
        <v>6.3758418055152966</v>
      </c>
      <c r="CX52" s="36">
        <f t="shared" si="47"/>
        <v>3025269.4366889643</v>
      </c>
      <c r="CY52" s="39">
        <f t="shared" si="48"/>
        <v>16.392060104406575</v>
      </c>
      <c r="CZ52" s="36">
        <f t="shared" si="49"/>
        <v>7444821.2647807105</v>
      </c>
      <c r="DA52" s="40">
        <f t="shared" si="50"/>
        <v>8.4819181156595818</v>
      </c>
      <c r="DB52" s="38">
        <f t="shared" si="51"/>
        <v>16276679.690000001</v>
      </c>
      <c r="DC52" s="39">
        <f t="shared" si="52"/>
        <v>5.3640291186466715</v>
      </c>
      <c r="DD52" s="36">
        <f t="shared" si="53"/>
        <v>8398696.9299999997</v>
      </c>
      <c r="DE52" s="39">
        <f t="shared" si="54"/>
        <v>4.889393452319271</v>
      </c>
      <c r="DF52" s="36">
        <f t="shared" si="55"/>
        <v>24675376.620000001</v>
      </c>
      <c r="DG52" s="40">
        <f t="shared" si="56"/>
        <v>5.1924647638511487</v>
      </c>
      <c r="DH52" s="152"/>
      <c r="DI52" s="161" t="s">
        <v>43</v>
      </c>
      <c r="DJ52" s="38">
        <f t="shared" si="57"/>
        <v>7444821.2647807105</v>
      </c>
      <c r="DK52" s="36">
        <f t="shared" si="58"/>
        <v>24675376.620000001</v>
      </c>
      <c r="DL52" s="37">
        <f t="shared" si="59"/>
        <v>32120197.884780712</v>
      </c>
      <c r="DM52"/>
    </row>
    <row r="53" spans="1:119" s="19" customFormat="1" ht="15.75">
      <c r="A53" s="26">
        <v>41</v>
      </c>
      <c r="B53" s="26" t="s">
        <v>44</v>
      </c>
      <c r="C53" s="34"/>
      <c r="D53" s="35">
        <v>911647.82999999984</v>
      </c>
      <c r="E53" s="39">
        <v>8.3102206887750434</v>
      </c>
      <c r="F53" s="36">
        <v>616551.76</v>
      </c>
      <c r="G53" s="39">
        <v>22.487936681620891</v>
      </c>
      <c r="H53" s="36">
        <v>1528199.5899999999</v>
      </c>
      <c r="I53" s="40">
        <v>11.145060786616003</v>
      </c>
      <c r="J53" s="38">
        <v>1058604.9100000001</v>
      </c>
      <c r="K53" s="39">
        <v>3.0700395861004939</v>
      </c>
      <c r="L53" s="36">
        <v>2520838.41</v>
      </c>
      <c r="M53" s="39">
        <v>8.2892867336604112</v>
      </c>
      <c r="N53" s="36">
        <v>3579443.3200000003</v>
      </c>
      <c r="O53" s="40">
        <v>5.5159499234119149</v>
      </c>
      <c r="P53" s="116">
        <f t="shared" si="27"/>
        <v>1970252.74</v>
      </c>
      <c r="Q53" s="117">
        <f t="shared" si="28"/>
        <v>3137390.17</v>
      </c>
      <c r="R53" s="118">
        <f t="shared" si="29"/>
        <v>5107642.91</v>
      </c>
      <c r="S53" s="32"/>
      <c r="T53" s="35">
        <v>2081675</v>
      </c>
      <c r="U53" s="39">
        <v>10.81</v>
      </c>
      <c r="V53" s="36">
        <v>1581247</v>
      </c>
      <c r="W53" s="39">
        <v>28.89</v>
      </c>
      <c r="X53" s="36">
        <v>3662922</v>
      </c>
      <c r="Y53" s="40">
        <v>14.81</v>
      </c>
      <c r="Z53" s="38">
        <v>5510308</v>
      </c>
      <c r="AA53" s="39">
        <v>5.49</v>
      </c>
      <c r="AB53" s="36">
        <v>4571659</v>
      </c>
      <c r="AC53" s="39">
        <v>10.54</v>
      </c>
      <c r="AD53" s="36">
        <v>10081966</v>
      </c>
      <c r="AE53" s="40">
        <v>7.01</v>
      </c>
      <c r="AF53" s="116">
        <f t="shared" si="30"/>
        <v>7591983</v>
      </c>
      <c r="AG53" s="117">
        <f t="shared" si="31"/>
        <v>6152906</v>
      </c>
      <c r="AH53" s="118">
        <f t="shared" si="32"/>
        <v>13744889</v>
      </c>
      <c r="AI53" s="32"/>
      <c r="AJ53" s="35">
        <v>456982.62121261086</v>
      </c>
      <c r="AK53" s="39">
        <v>7.5959313051139157</v>
      </c>
      <c r="AL53" s="36">
        <v>620421.41155166388</v>
      </c>
      <c r="AM53" s="39">
        <v>25.589664324671638</v>
      </c>
      <c r="AN53" s="36">
        <v>1077404.0327642746</v>
      </c>
      <c r="AO53" s="40">
        <v>12.764467579680174</v>
      </c>
      <c r="AP53" s="38">
        <v>677812</v>
      </c>
      <c r="AQ53" s="39">
        <v>4.34</v>
      </c>
      <c r="AR53" s="36">
        <v>1305250</v>
      </c>
      <c r="AS53" s="39">
        <v>8.67</v>
      </c>
      <c r="AT53" s="36">
        <v>1983062</v>
      </c>
      <c r="AU53" s="40">
        <v>6.46</v>
      </c>
      <c r="AV53" s="116">
        <f t="shared" si="33"/>
        <v>1134794.621212611</v>
      </c>
      <c r="AW53" s="117">
        <f t="shared" si="34"/>
        <v>1925671.4115516639</v>
      </c>
      <c r="AX53" s="118">
        <f t="shared" si="35"/>
        <v>3060466.0327642746</v>
      </c>
      <c r="AY53" s="32"/>
      <c r="AZ53" s="35">
        <v>1601555.3926652644</v>
      </c>
      <c r="BA53" s="39">
        <v>14.39690940252658</v>
      </c>
      <c r="BB53" s="36">
        <v>919004.11421069375</v>
      </c>
      <c r="BC53" s="39">
        <v>29.360215782585023</v>
      </c>
      <c r="BD53" s="36">
        <v>2520559.5068759583</v>
      </c>
      <c r="BE53" s="40">
        <v>17.682676976063238</v>
      </c>
      <c r="BF53" s="38">
        <v>2943623</v>
      </c>
      <c r="BG53" s="39">
        <v>4.84</v>
      </c>
      <c r="BH53" s="36">
        <v>3751615</v>
      </c>
      <c r="BI53" s="39">
        <v>12.14</v>
      </c>
      <c r="BJ53" s="36">
        <v>6695238</v>
      </c>
      <c r="BK53" s="40">
        <v>7.3</v>
      </c>
      <c r="BL53" s="116">
        <f t="shared" si="36"/>
        <v>4545178.3926652642</v>
      </c>
      <c r="BM53" s="117">
        <f t="shared" si="37"/>
        <v>4670619.1142106941</v>
      </c>
      <c r="BN53" s="118">
        <f t="shared" si="38"/>
        <v>9215797.5068759583</v>
      </c>
      <c r="BO53" s="32"/>
      <c r="BP53" s="35">
        <v>679830.85078595777</v>
      </c>
      <c r="BQ53" s="39">
        <v>7.1621454992199514</v>
      </c>
      <c r="BR53" s="36">
        <v>537392.02251430298</v>
      </c>
      <c r="BS53" s="39">
        <v>24.93004372398882</v>
      </c>
      <c r="BT53" s="36">
        <v>1217222.8733002609</v>
      </c>
      <c r="BU53" s="40">
        <v>10.450417882656177</v>
      </c>
      <c r="BV53" s="38">
        <v>1518529</v>
      </c>
      <c r="BW53" s="39">
        <v>5.04</v>
      </c>
      <c r="BX53" s="36">
        <v>1820179</v>
      </c>
      <c r="BY53" s="39">
        <v>8.94</v>
      </c>
      <c r="BZ53" s="36">
        <v>3338708</v>
      </c>
      <c r="CA53" s="40">
        <v>6.62</v>
      </c>
      <c r="CB53" s="116">
        <f t="shared" si="39"/>
        <v>2198359.8507859576</v>
      </c>
      <c r="CC53" s="117">
        <f t="shared" si="40"/>
        <v>2357571.0225143032</v>
      </c>
      <c r="CD53" s="118">
        <f t="shared" si="41"/>
        <v>4555930.8733002609</v>
      </c>
      <c r="CE53" s="32"/>
      <c r="CF53" s="35">
        <v>2510659.6299999747</v>
      </c>
      <c r="CG53" s="39">
        <v>20.156550602931766</v>
      </c>
      <c r="CH53" s="36">
        <v>973213.80999999412</v>
      </c>
      <c r="CI53" s="39">
        <v>38.469990117795639</v>
      </c>
      <c r="CJ53" s="36">
        <v>3483873.4399999687</v>
      </c>
      <c r="CK53" s="40">
        <v>23.248141148836009</v>
      </c>
      <c r="CL53" s="38">
        <v>6865211</v>
      </c>
      <c r="CM53" s="39">
        <v>11.08</v>
      </c>
      <c r="CN53" s="36">
        <v>4170401</v>
      </c>
      <c r="CO53" s="39">
        <v>13.17</v>
      </c>
      <c r="CP53" s="36">
        <v>11035612</v>
      </c>
      <c r="CQ53" s="40">
        <v>11.79</v>
      </c>
      <c r="CR53" s="116">
        <f t="shared" si="42"/>
        <v>9375870.6299999747</v>
      </c>
      <c r="CS53" s="117">
        <f t="shared" si="43"/>
        <v>5143614.809999994</v>
      </c>
      <c r="CT53" s="118">
        <f t="shared" si="44"/>
        <v>14519485.439999968</v>
      </c>
      <c r="CU53" s="32"/>
      <c r="CV53" s="38">
        <f t="shared" si="45"/>
        <v>8242351.3246638076</v>
      </c>
      <c r="CW53" s="39">
        <f t="shared" si="46"/>
        <v>11.89078218689575</v>
      </c>
      <c r="CX53" s="36">
        <f t="shared" si="47"/>
        <v>5247830.1182766538</v>
      </c>
      <c r="CY53" s="39">
        <f t="shared" si="48"/>
        <v>28.434738960194704</v>
      </c>
      <c r="CZ53" s="36">
        <f t="shared" si="49"/>
        <v>13490181.442940462</v>
      </c>
      <c r="DA53" s="40">
        <f t="shared" si="50"/>
        <v>15.369423965315542</v>
      </c>
      <c r="DB53" s="38">
        <f t="shared" si="51"/>
        <v>18574087.91</v>
      </c>
      <c r="DC53" s="39">
        <f t="shared" si="52"/>
        <v>6.1211469598897708</v>
      </c>
      <c r="DD53" s="36">
        <f t="shared" si="53"/>
        <v>18139942.41</v>
      </c>
      <c r="DE53" s="39">
        <f t="shared" si="54"/>
        <v>10.560366254923627</v>
      </c>
      <c r="DF53" s="36">
        <f t="shared" si="55"/>
        <v>36714030.32</v>
      </c>
      <c r="DG53" s="40">
        <f t="shared" si="56"/>
        <v>7.7257709866542541</v>
      </c>
      <c r="DH53" s="152"/>
      <c r="DI53" s="161" t="s">
        <v>44</v>
      </c>
      <c r="DJ53" s="38">
        <f t="shared" si="57"/>
        <v>13490181.442940462</v>
      </c>
      <c r="DK53" s="36">
        <f t="shared" si="58"/>
        <v>36714030.32</v>
      </c>
      <c r="DL53" s="37">
        <f t="shared" si="59"/>
        <v>50204211.762940466</v>
      </c>
      <c r="DM53"/>
    </row>
    <row r="54" spans="1:119" s="19" customFormat="1" ht="15.75">
      <c r="A54" s="26">
        <v>42</v>
      </c>
      <c r="B54" s="26" t="s">
        <v>45</v>
      </c>
      <c r="C54" s="34"/>
      <c r="D54" s="35">
        <v>5632104.5800000001</v>
      </c>
      <c r="E54" s="39">
        <v>51.340035550855958</v>
      </c>
      <c r="F54" s="36">
        <v>3316922.0600000015</v>
      </c>
      <c r="G54" s="39">
        <v>120.98048874785722</v>
      </c>
      <c r="H54" s="36">
        <v>8949026.6400000006</v>
      </c>
      <c r="I54" s="40">
        <v>65.264672583668201</v>
      </c>
      <c r="J54" s="38">
        <v>12510035.090000011</v>
      </c>
      <c r="K54" s="39">
        <v>36.280110348067709</v>
      </c>
      <c r="L54" s="36">
        <v>14275038.03000002</v>
      </c>
      <c r="M54" s="39">
        <v>46.940685644573705</v>
      </c>
      <c r="N54" s="36">
        <v>26785073.120000031</v>
      </c>
      <c r="O54" s="40">
        <v>41.276005461331543</v>
      </c>
      <c r="P54" s="116">
        <f t="shared" si="27"/>
        <v>18142139.670000009</v>
      </c>
      <c r="Q54" s="117">
        <f t="shared" si="28"/>
        <v>17591960.090000022</v>
      </c>
      <c r="R54" s="118">
        <f t="shared" si="29"/>
        <v>35734099.760000035</v>
      </c>
      <c r="S54" s="32"/>
      <c r="T54" s="35">
        <v>7485138</v>
      </c>
      <c r="U54" s="39">
        <v>38.869999999999997</v>
      </c>
      <c r="V54" s="36">
        <v>5082728</v>
      </c>
      <c r="W54" s="39">
        <v>92.85</v>
      </c>
      <c r="X54" s="36">
        <v>12567866</v>
      </c>
      <c r="Y54" s="40">
        <v>50.81</v>
      </c>
      <c r="Z54" s="38">
        <v>28648890</v>
      </c>
      <c r="AA54" s="39">
        <v>28.52</v>
      </c>
      <c r="AB54" s="36">
        <v>13731091</v>
      </c>
      <c r="AC54" s="39">
        <v>31.65</v>
      </c>
      <c r="AD54" s="36">
        <v>42379981</v>
      </c>
      <c r="AE54" s="40">
        <v>29.47</v>
      </c>
      <c r="AF54" s="116">
        <f t="shared" si="30"/>
        <v>36134028</v>
      </c>
      <c r="AG54" s="117">
        <f t="shared" si="31"/>
        <v>18813819</v>
      </c>
      <c r="AH54" s="118">
        <f t="shared" si="32"/>
        <v>54947847</v>
      </c>
      <c r="AI54" s="32"/>
      <c r="AJ54" s="35">
        <v>1991130.5562267944</v>
      </c>
      <c r="AK54" s="39">
        <v>33.096424727222463</v>
      </c>
      <c r="AL54" s="36">
        <v>1827082.366323157</v>
      </c>
      <c r="AM54" s="39">
        <v>75.359140702130631</v>
      </c>
      <c r="AN54" s="36">
        <v>3818212.9225499514</v>
      </c>
      <c r="AO54" s="40">
        <v>45.236005788060773</v>
      </c>
      <c r="AP54" s="38">
        <v>4120702</v>
      </c>
      <c r="AQ54" s="39">
        <v>26.37</v>
      </c>
      <c r="AR54" s="36">
        <v>3831914</v>
      </c>
      <c r="AS54" s="39">
        <v>25.46</v>
      </c>
      <c r="AT54" s="36">
        <v>7952616</v>
      </c>
      <c r="AU54" s="40">
        <v>25.92</v>
      </c>
      <c r="AV54" s="116">
        <f t="shared" si="33"/>
        <v>6111832.5562267946</v>
      </c>
      <c r="AW54" s="117">
        <f t="shared" si="34"/>
        <v>5658996.3663231572</v>
      </c>
      <c r="AX54" s="118">
        <f t="shared" si="35"/>
        <v>11770828.922549952</v>
      </c>
      <c r="AY54" s="32"/>
      <c r="AZ54" s="35">
        <v>5453115.9458061242</v>
      </c>
      <c r="BA54" s="39">
        <v>49.019856942064884</v>
      </c>
      <c r="BB54" s="36">
        <v>2503194.6197838704</v>
      </c>
      <c r="BC54" s="39">
        <v>79.971713995842634</v>
      </c>
      <c r="BD54" s="36">
        <v>7956310.5655899942</v>
      </c>
      <c r="BE54" s="40">
        <v>55.816523779254084</v>
      </c>
      <c r="BF54" s="38">
        <v>17918568</v>
      </c>
      <c r="BG54" s="39">
        <v>29.45</v>
      </c>
      <c r="BH54" s="36">
        <v>10149582</v>
      </c>
      <c r="BI54" s="39">
        <v>32.83</v>
      </c>
      <c r="BJ54" s="36">
        <v>28068150</v>
      </c>
      <c r="BK54" s="40">
        <v>30.59</v>
      </c>
      <c r="BL54" s="116">
        <f t="shared" si="36"/>
        <v>23371683.945806123</v>
      </c>
      <c r="BM54" s="117">
        <f t="shared" si="37"/>
        <v>12652776.619783871</v>
      </c>
      <c r="BN54" s="118">
        <f t="shared" si="38"/>
        <v>36024460.565589994</v>
      </c>
      <c r="BO54" s="32"/>
      <c r="BP54" s="35">
        <v>2257279.4261444169</v>
      </c>
      <c r="BQ54" s="39">
        <v>23.780862053775991</v>
      </c>
      <c r="BR54" s="36">
        <v>1594225.7746518375</v>
      </c>
      <c r="BS54" s="39">
        <v>73.957402795130704</v>
      </c>
      <c r="BT54" s="36">
        <v>3851505.2007962544</v>
      </c>
      <c r="BU54" s="40">
        <v>33.066942552940127</v>
      </c>
      <c r="BV54" s="38">
        <v>7462949</v>
      </c>
      <c r="BW54" s="39">
        <v>24.79</v>
      </c>
      <c r="BX54" s="36">
        <v>5440298</v>
      </c>
      <c r="BY54" s="39">
        <v>26.73</v>
      </c>
      <c r="BZ54" s="36">
        <v>12903247</v>
      </c>
      <c r="CA54" s="40">
        <v>25.57</v>
      </c>
      <c r="CB54" s="116">
        <f t="shared" si="39"/>
        <v>9720228.4261444174</v>
      </c>
      <c r="CC54" s="117">
        <f t="shared" si="40"/>
        <v>7034523.7746518375</v>
      </c>
      <c r="CD54" s="118">
        <f t="shared" si="41"/>
        <v>16754752.200796254</v>
      </c>
      <c r="CE54" s="32"/>
      <c r="CF54" s="35">
        <v>4934095.9099995513</v>
      </c>
      <c r="CG54" s="39">
        <v>39.612838276140842</v>
      </c>
      <c r="CH54" s="36">
        <v>2037821.1899998325</v>
      </c>
      <c r="CI54" s="39">
        <v>80.552659894056148</v>
      </c>
      <c r="CJ54" s="36">
        <v>6971917.099999384</v>
      </c>
      <c r="CK54" s="40">
        <v>46.524110479389442</v>
      </c>
      <c r="CL54" s="38">
        <v>13110575</v>
      </c>
      <c r="CM54" s="39">
        <v>21.17</v>
      </c>
      <c r="CN54" s="36">
        <v>7377224</v>
      </c>
      <c r="CO54" s="39">
        <v>23.3</v>
      </c>
      <c r="CP54" s="36">
        <v>20487798</v>
      </c>
      <c r="CQ54" s="40">
        <v>21.89</v>
      </c>
      <c r="CR54" s="116">
        <f t="shared" si="42"/>
        <v>18044670.909999549</v>
      </c>
      <c r="CS54" s="117">
        <f t="shared" si="43"/>
        <v>9415045.1899998318</v>
      </c>
      <c r="CT54" s="118">
        <f t="shared" si="44"/>
        <v>27459716.099999383</v>
      </c>
      <c r="CU54" s="32"/>
      <c r="CV54" s="38">
        <f t="shared" si="45"/>
        <v>27752864.418176889</v>
      </c>
      <c r="CW54" s="39">
        <f t="shared" si="46"/>
        <v>40.037515128906612</v>
      </c>
      <c r="CX54" s="36">
        <f t="shared" si="47"/>
        <v>16361974.0107587</v>
      </c>
      <c r="CY54" s="39">
        <f t="shared" si="48"/>
        <v>88.655396494084215</v>
      </c>
      <c r="CZ54" s="36">
        <f t="shared" si="49"/>
        <v>44114838.428935587</v>
      </c>
      <c r="DA54" s="40">
        <f t="shared" si="50"/>
        <v>50.260232439684465</v>
      </c>
      <c r="DB54" s="38">
        <f t="shared" si="51"/>
        <v>83771719.090000004</v>
      </c>
      <c r="DC54" s="39">
        <f t="shared" si="52"/>
        <v>27.607223897999383</v>
      </c>
      <c r="DD54" s="36">
        <f t="shared" si="53"/>
        <v>54805147.030000016</v>
      </c>
      <c r="DE54" s="39">
        <f t="shared" si="54"/>
        <v>31.905416908748609</v>
      </c>
      <c r="DF54" s="36">
        <f t="shared" si="55"/>
        <v>138576866.12</v>
      </c>
      <c r="DG54" s="40">
        <f t="shared" si="56"/>
        <v>29.160871807314205</v>
      </c>
      <c r="DH54" s="152"/>
      <c r="DI54" s="161" t="s">
        <v>45</v>
      </c>
      <c r="DJ54" s="38">
        <f t="shared" si="57"/>
        <v>44114838.428935587</v>
      </c>
      <c r="DK54" s="36">
        <f t="shared" si="58"/>
        <v>138576866.12</v>
      </c>
      <c r="DL54" s="37">
        <f t="shared" si="59"/>
        <v>182691704.54893559</v>
      </c>
      <c r="DM54"/>
    </row>
    <row r="55" spans="1:119" s="19" customFormat="1" ht="15.75">
      <c r="A55" s="26">
        <v>43</v>
      </c>
      <c r="B55" s="26" t="s">
        <v>179</v>
      </c>
      <c r="C55" s="34"/>
      <c r="D55" s="35">
        <v>4466604.51</v>
      </c>
      <c r="E55" s="39">
        <v>40.715798344606299</v>
      </c>
      <c r="F55" s="36">
        <v>54507.05</v>
      </c>
      <c r="G55" s="39">
        <v>1.9880749170222856</v>
      </c>
      <c r="H55" s="36">
        <v>4521111.5599999996</v>
      </c>
      <c r="I55" s="40">
        <v>32.972174242810986</v>
      </c>
      <c r="J55" s="38">
        <v>652570.16</v>
      </c>
      <c r="K55" s="39">
        <v>1.8925060756689036</v>
      </c>
      <c r="L55" s="36">
        <v>1791.0900000000001</v>
      </c>
      <c r="M55" s="39">
        <v>5.889651045023479E-3</v>
      </c>
      <c r="N55" s="36">
        <v>654361.25</v>
      </c>
      <c r="O55" s="40">
        <v>1.0083757624135881</v>
      </c>
      <c r="P55" s="116">
        <f t="shared" ref="P55" si="60">+D55+J55</f>
        <v>5119174.67</v>
      </c>
      <c r="Q55" s="117">
        <f t="shared" ref="Q55" si="61">+F55+L55</f>
        <v>56298.14</v>
      </c>
      <c r="R55" s="118">
        <f t="shared" ref="R55" si="62">+P55+Q55</f>
        <v>5175472.8099999996</v>
      </c>
      <c r="S55" s="32"/>
      <c r="T55" s="35">
        <v>30085395</v>
      </c>
      <c r="U55" s="39">
        <v>156.22</v>
      </c>
      <c r="V55" s="36">
        <v>211115</v>
      </c>
      <c r="W55" s="39">
        <v>3.86</v>
      </c>
      <c r="X55" s="36">
        <v>30296510</v>
      </c>
      <c r="Y55" s="40">
        <v>122.5</v>
      </c>
      <c r="Z55" s="38">
        <v>2511277</v>
      </c>
      <c r="AA55" s="39">
        <v>2.5</v>
      </c>
      <c r="AB55" s="36">
        <v>12256</v>
      </c>
      <c r="AC55" s="39">
        <v>0.03</v>
      </c>
      <c r="AD55" s="36">
        <v>2523533</v>
      </c>
      <c r="AE55" s="40">
        <v>1.75</v>
      </c>
      <c r="AF55" s="116">
        <f t="shared" ref="AF55" si="63">+T55+Z55</f>
        <v>32596672</v>
      </c>
      <c r="AG55" s="117">
        <f t="shared" ref="AG55" si="64">+V55+AB55</f>
        <v>223371</v>
      </c>
      <c r="AH55" s="118">
        <f t="shared" ref="AH55" si="65">+AF55+AG55</f>
        <v>32820043</v>
      </c>
      <c r="AI55" s="32"/>
      <c r="AJ55" s="35">
        <v>929643.13067241712</v>
      </c>
      <c r="AK55" s="39">
        <v>15.452459308235618</v>
      </c>
      <c r="AL55" s="36">
        <v>0</v>
      </c>
      <c r="AM55" s="39">
        <v>0</v>
      </c>
      <c r="AN55" s="36">
        <v>0</v>
      </c>
      <c r="AO55" s="40">
        <v>0</v>
      </c>
      <c r="AP55" s="38">
        <v>164119</v>
      </c>
      <c r="AQ55" s="39">
        <v>1.05</v>
      </c>
      <c r="AR55" s="36">
        <v>1127</v>
      </c>
      <c r="AS55" s="39">
        <v>0.01</v>
      </c>
      <c r="AT55" s="36">
        <v>0</v>
      </c>
      <c r="AU55" s="40">
        <v>0</v>
      </c>
      <c r="AV55" s="116">
        <f t="shared" ref="AV55" si="66">+AJ55+AP55</f>
        <v>1093762.1306724171</v>
      </c>
      <c r="AW55" s="117">
        <f t="shared" ref="AW55" si="67">+AL55+AR55</f>
        <v>1127</v>
      </c>
      <c r="AX55" s="118">
        <f t="shared" ref="AX55" si="68">+AV55+AW55</f>
        <v>1094889.1306724171</v>
      </c>
      <c r="AY55" s="32"/>
      <c r="AZ55" s="35">
        <v>9659575.4672963284</v>
      </c>
      <c r="BA55" s="39">
        <v>86.833108306107604</v>
      </c>
      <c r="BB55" s="36">
        <v>141249.60375532057</v>
      </c>
      <c r="BC55" s="39">
        <v>4.5126227198913957</v>
      </c>
      <c r="BD55" s="36">
        <v>9800825.0710516497</v>
      </c>
      <c r="BE55" s="40">
        <v>68.756489722834004</v>
      </c>
      <c r="BF55" s="38">
        <v>1001998</v>
      </c>
      <c r="BG55" s="39">
        <v>1.65</v>
      </c>
      <c r="BH55" s="36">
        <v>5182</v>
      </c>
      <c r="BI55" s="39">
        <v>0.02</v>
      </c>
      <c r="BJ55" s="36">
        <v>1007180</v>
      </c>
      <c r="BK55" s="40">
        <v>1.1000000000000001</v>
      </c>
      <c r="BL55" s="116">
        <f t="shared" ref="BL55" si="69">+AZ55+BF55</f>
        <v>10661573.467296328</v>
      </c>
      <c r="BM55" s="117">
        <f t="shared" ref="BM55" si="70">+BB55+BH55</f>
        <v>146431.60375532057</v>
      </c>
      <c r="BN55" s="118">
        <f t="shared" ref="BN55" si="71">+BL55+BM55</f>
        <v>10808005.07105165</v>
      </c>
      <c r="BO55" s="32"/>
      <c r="BP55" s="35">
        <v>2240263.0021753176</v>
      </c>
      <c r="BQ55" s="39">
        <v>23.601590836233857</v>
      </c>
      <c r="BR55" s="36">
        <v>102092.27948262799</v>
      </c>
      <c r="BS55" s="39">
        <v>4.7361421173978471</v>
      </c>
      <c r="BT55" s="36">
        <v>2342355.2816579454</v>
      </c>
      <c r="BU55" s="40">
        <v>20.110196792969756</v>
      </c>
      <c r="BV55" s="38">
        <v>687283</v>
      </c>
      <c r="BW55" s="39">
        <v>2.2799999999999998</v>
      </c>
      <c r="BX55" s="36">
        <v>1551</v>
      </c>
      <c r="BY55" s="39">
        <v>0.01</v>
      </c>
      <c r="BZ55" s="36">
        <v>688833</v>
      </c>
      <c r="CA55" s="40">
        <v>1.37</v>
      </c>
      <c r="CB55" s="116">
        <f t="shared" ref="CB55" si="72">+BP55+BV55</f>
        <v>2927546.0021753176</v>
      </c>
      <c r="CC55" s="117">
        <f t="shared" ref="CC55" si="73">+BR55+BX55</f>
        <v>103643.27948262799</v>
      </c>
      <c r="CD55" s="118">
        <f t="shared" ref="CD55" si="74">+CB55+CC55</f>
        <v>3031189.2816579454</v>
      </c>
      <c r="CE55" s="32"/>
      <c r="CF55" s="35">
        <v>3001650.1199999787</v>
      </c>
      <c r="CG55" s="39">
        <v>24.09841294818461</v>
      </c>
      <c r="CH55" s="36">
        <v>7487.9800000000005</v>
      </c>
      <c r="CI55" s="39">
        <v>0.29599098742983637</v>
      </c>
      <c r="CJ55" s="36">
        <v>3009138.0999999787</v>
      </c>
      <c r="CK55" s="40">
        <v>20.080197656416683</v>
      </c>
      <c r="CL55" s="38">
        <v>1090047</v>
      </c>
      <c r="CM55" s="39">
        <v>1.76</v>
      </c>
      <c r="CN55" s="36">
        <v>22280</v>
      </c>
      <c r="CO55" s="39">
        <v>7.0000000000000007E-2</v>
      </c>
      <c r="CP55" s="36">
        <v>1112328</v>
      </c>
      <c r="CQ55" s="40">
        <v>1.19</v>
      </c>
      <c r="CR55" s="116">
        <f t="shared" ref="CR55" si="75">+CF55+CL55</f>
        <v>4091697.1199999787</v>
      </c>
      <c r="CS55" s="117">
        <f t="shared" ref="CS55" si="76">+CH55+CN55</f>
        <v>29767.98</v>
      </c>
      <c r="CT55" s="118">
        <f t="shared" ref="CT55" si="77">+CR55+CS55</f>
        <v>4121465.0999999787</v>
      </c>
      <c r="CU55" s="32"/>
      <c r="CV55" s="38">
        <f t="shared" ref="CV55" si="78">+D55+T55+AJ55+AZ55+BP55+CF55</f>
        <v>50383131.230144039</v>
      </c>
      <c r="CW55" s="39">
        <f t="shared" si="46"/>
        <v>72.684943380020727</v>
      </c>
      <c r="CX55" s="36">
        <f t="shared" ref="CX55" si="79">+F55+V55+AL55+BB55+BR55+CH55</f>
        <v>516451.91323794855</v>
      </c>
      <c r="CY55" s="39">
        <f t="shared" si="48"/>
        <v>2.7983328361316482</v>
      </c>
      <c r="CZ55" s="36">
        <f t="shared" ref="CZ55" si="80">+CV55+CX55</f>
        <v>50899583.14338199</v>
      </c>
      <c r="DA55" s="40">
        <f t="shared" si="50"/>
        <v>57.990122393635382</v>
      </c>
      <c r="DB55" s="38">
        <f t="shared" ref="DB55" si="81">+J55+Z55+AP55+BF55+BV55+CL55</f>
        <v>6107294.1600000001</v>
      </c>
      <c r="DC55" s="39">
        <f t="shared" si="52"/>
        <v>2.0126772987065373</v>
      </c>
      <c r="DD55" s="36">
        <f t="shared" ref="DD55" si="82">+L55+AB55+AR55+BH55+BX55+CN55</f>
        <v>44187.09</v>
      </c>
      <c r="DE55" s="39">
        <f t="shared" si="54"/>
        <v>2.5723998654043862E-2</v>
      </c>
      <c r="DF55" s="36">
        <f t="shared" ref="DF55" si="83">+DB55+DD55</f>
        <v>6151481.25</v>
      </c>
      <c r="DG55" s="40">
        <f t="shared" si="56"/>
        <v>1.2944624970881606</v>
      </c>
      <c r="DH55" s="152"/>
      <c r="DI55" s="161" t="s">
        <v>179</v>
      </c>
      <c r="DJ55" s="38">
        <f t="shared" ref="DJ55" si="84">+CZ55</f>
        <v>50899583.14338199</v>
      </c>
      <c r="DK55" s="36">
        <f t="shared" ref="DK55" si="85">+DF55</f>
        <v>6151481.25</v>
      </c>
      <c r="DL55" s="37">
        <f t="shared" ref="DL55" si="86">+DJ55+DK55</f>
        <v>57051064.39338199</v>
      </c>
      <c r="DM55"/>
    </row>
    <row r="56" spans="1:119" s="19" customFormat="1" ht="15.75">
      <c r="A56" s="26">
        <v>44</v>
      </c>
      <c r="B56" s="26" t="s">
        <v>46</v>
      </c>
      <c r="C56" s="34"/>
      <c r="D56" s="35">
        <v>5920017.7400000002</v>
      </c>
      <c r="E56" s="39">
        <v>53.964537930028627</v>
      </c>
      <c r="F56" s="36">
        <v>2084519.62</v>
      </c>
      <c r="G56" s="39">
        <v>76.030186380712706</v>
      </c>
      <c r="H56" s="36">
        <v>8004537.3600000003</v>
      </c>
      <c r="I56" s="40">
        <v>58.376573341404182</v>
      </c>
      <c r="J56" s="38">
        <v>7875327.8300000001</v>
      </c>
      <c r="K56" s="39">
        <v>22.839085633580613</v>
      </c>
      <c r="L56" s="36">
        <v>8452008.3499999996</v>
      </c>
      <c r="M56" s="39">
        <v>27.792785293382614</v>
      </c>
      <c r="N56" s="36">
        <v>16327336.18</v>
      </c>
      <c r="O56" s="40">
        <v>25.160551711597314</v>
      </c>
      <c r="P56" s="116">
        <f t="shared" si="27"/>
        <v>13795345.57</v>
      </c>
      <c r="Q56" s="117">
        <f t="shared" si="28"/>
        <v>10536527.969999999</v>
      </c>
      <c r="R56" s="118">
        <f t="shared" si="29"/>
        <v>24331873.539999999</v>
      </c>
      <c r="S56" s="32"/>
      <c r="T56" s="35">
        <v>9611891</v>
      </c>
      <c r="U56" s="39">
        <v>49.91</v>
      </c>
      <c r="V56" s="36">
        <v>4304438</v>
      </c>
      <c r="W56" s="39">
        <v>78.63</v>
      </c>
      <c r="X56" s="36">
        <v>13916329</v>
      </c>
      <c r="Y56" s="40">
        <v>56.27</v>
      </c>
      <c r="Z56" s="38">
        <v>22572905</v>
      </c>
      <c r="AA56" s="39">
        <v>22.47</v>
      </c>
      <c r="AB56" s="36">
        <v>7218460</v>
      </c>
      <c r="AC56" s="39">
        <v>16.64</v>
      </c>
      <c r="AD56" s="36">
        <v>29791366</v>
      </c>
      <c r="AE56" s="40">
        <v>20.71</v>
      </c>
      <c r="AF56" s="116">
        <f t="shared" si="30"/>
        <v>32184796</v>
      </c>
      <c r="AG56" s="117">
        <f t="shared" si="31"/>
        <v>11522898</v>
      </c>
      <c r="AH56" s="118">
        <f t="shared" si="32"/>
        <v>43707694</v>
      </c>
      <c r="AI56" s="32"/>
      <c r="AJ56" s="35">
        <v>4304091.4110257505</v>
      </c>
      <c r="AK56" s="39">
        <v>71.542288856257741</v>
      </c>
      <c r="AL56" s="36">
        <v>4070514.3396866447</v>
      </c>
      <c r="AM56" s="39">
        <v>167.8908781062753</v>
      </c>
      <c r="AN56" s="36">
        <v>8374605.7507123947</v>
      </c>
      <c r="AO56" s="40">
        <v>99.217545458138829</v>
      </c>
      <c r="AP56" s="38">
        <v>3479243</v>
      </c>
      <c r="AQ56" s="39">
        <v>22.26</v>
      </c>
      <c r="AR56" s="36">
        <v>7068657</v>
      </c>
      <c r="AS56" s="39">
        <v>46.97</v>
      </c>
      <c r="AT56" s="36">
        <v>10547900</v>
      </c>
      <c r="AU56" s="40">
        <v>34.39</v>
      </c>
      <c r="AV56" s="116">
        <f t="shared" si="33"/>
        <v>7783334.4110257505</v>
      </c>
      <c r="AW56" s="117">
        <f t="shared" si="34"/>
        <v>11139171.339686645</v>
      </c>
      <c r="AX56" s="118">
        <f t="shared" si="35"/>
        <v>18922505.750712395</v>
      </c>
      <c r="AY56" s="32"/>
      <c r="AZ56" s="35">
        <v>9572866.4892634191</v>
      </c>
      <c r="BA56" s="39">
        <v>86.053652717594986</v>
      </c>
      <c r="BB56" s="36">
        <v>3245244.7841306361</v>
      </c>
      <c r="BC56" s="39">
        <v>103.6786295687242</v>
      </c>
      <c r="BD56" s="36">
        <v>12818111.273394056</v>
      </c>
      <c r="BE56" s="40">
        <v>89.923892085209175</v>
      </c>
      <c r="BF56" s="38">
        <v>10441906</v>
      </c>
      <c r="BG56" s="39">
        <v>17.16</v>
      </c>
      <c r="BH56" s="36">
        <v>6844354</v>
      </c>
      <c r="BI56" s="39">
        <v>22.14</v>
      </c>
      <c r="BJ56" s="36">
        <v>17286260</v>
      </c>
      <c r="BK56" s="40">
        <v>18.84</v>
      </c>
      <c r="BL56" s="116">
        <f t="shared" si="36"/>
        <v>20014772.489263419</v>
      </c>
      <c r="BM56" s="117">
        <f t="shared" si="37"/>
        <v>10089598.784130637</v>
      </c>
      <c r="BN56" s="118">
        <f t="shared" si="38"/>
        <v>30104371.273394056</v>
      </c>
      <c r="BO56" s="32"/>
      <c r="BP56" s="35">
        <v>3985847.4166571982</v>
      </c>
      <c r="BQ56" s="39">
        <v>41.991649985853329</v>
      </c>
      <c r="BR56" s="36">
        <v>1234796.9375691647</v>
      </c>
      <c r="BS56" s="39">
        <v>57.283212913767152</v>
      </c>
      <c r="BT56" s="36">
        <v>5220644.3542263629</v>
      </c>
      <c r="BU56" s="40">
        <v>44.821631531185503</v>
      </c>
      <c r="BV56" s="38">
        <v>4774433</v>
      </c>
      <c r="BW56" s="39">
        <v>15.86</v>
      </c>
      <c r="BX56" s="36">
        <v>2651492</v>
      </c>
      <c r="BY56" s="39">
        <v>13.03</v>
      </c>
      <c r="BZ56" s="36">
        <v>7425925</v>
      </c>
      <c r="CA56" s="40">
        <v>14.72</v>
      </c>
      <c r="CB56" s="116">
        <f t="shared" si="39"/>
        <v>8760280.4166571982</v>
      </c>
      <c r="CC56" s="117">
        <f t="shared" si="40"/>
        <v>3886288.9375691647</v>
      </c>
      <c r="CD56" s="118">
        <f t="shared" si="41"/>
        <v>12646569.354226362</v>
      </c>
      <c r="CE56" s="32"/>
      <c r="CF56" s="35">
        <v>7210138.7499997169</v>
      </c>
      <c r="CG56" s="39">
        <v>57.88579416817641</v>
      </c>
      <c r="CH56" s="36">
        <v>1005131.0400000019</v>
      </c>
      <c r="CI56" s="39">
        <v>39.731640445885127</v>
      </c>
      <c r="CJ56" s="36">
        <v>8215269.7899997188</v>
      </c>
      <c r="CK56" s="40">
        <v>54.821093516440577</v>
      </c>
      <c r="CL56" s="38">
        <v>6831435</v>
      </c>
      <c r="CM56" s="39">
        <v>11.03</v>
      </c>
      <c r="CN56" s="36">
        <v>3186165</v>
      </c>
      <c r="CO56" s="39">
        <v>10.06</v>
      </c>
      <c r="CP56" s="36">
        <v>10017601</v>
      </c>
      <c r="CQ56" s="40">
        <v>10.7</v>
      </c>
      <c r="CR56" s="116">
        <f t="shared" si="42"/>
        <v>14041573.749999717</v>
      </c>
      <c r="CS56" s="117">
        <f t="shared" si="43"/>
        <v>4191296.0400000019</v>
      </c>
      <c r="CT56" s="118">
        <f t="shared" si="44"/>
        <v>18232869.78999972</v>
      </c>
      <c r="CU56" s="32"/>
      <c r="CV56" s="38">
        <f t="shared" si="45"/>
        <v>40604852.806946084</v>
      </c>
      <c r="CW56" s="39">
        <f t="shared" si="46"/>
        <v>58.578364527315514</v>
      </c>
      <c r="CX56" s="36">
        <f t="shared" si="47"/>
        <v>15944644.721386448</v>
      </c>
      <c r="CY56" s="39">
        <f t="shared" si="48"/>
        <v>86.394147723394113</v>
      </c>
      <c r="CZ56" s="36">
        <f t="shared" si="49"/>
        <v>56549497.528332531</v>
      </c>
      <c r="DA56" s="40">
        <f t="shared" si="50"/>
        <v>64.427095085020625</v>
      </c>
      <c r="DB56" s="38">
        <f t="shared" si="51"/>
        <v>55975249.829999998</v>
      </c>
      <c r="DC56" s="39">
        <f t="shared" si="52"/>
        <v>18.446813215603807</v>
      </c>
      <c r="DD56" s="36">
        <f t="shared" si="53"/>
        <v>35421136.350000001</v>
      </c>
      <c r="DE56" s="39">
        <f t="shared" si="54"/>
        <v>20.620802677707545</v>
      </c>
      <c r="DF56" s="36">
        <f t="shared" si="55"/>
        <v>91396386.180000007</v>
      </c>
      <c r="DG56" s="40">
        <f t="shared" si="56"/>
        <v>19.232635111973504</v>
      </c>
      <c r="DH56" s="152"/>
      <c r="DI56" s="161" t="s">
        <v>46</v>
      </c>
      <c r="DJ56" s="38">
        <f t="shared" si="57"/>
        <v>56549497.528332531</v>
      </c>
      <c r="DK56" s="36">
        <f t="shared" si="58"/>
        <v>91396386.180000007</v>
      </c>
      <c r="DL56" s="37">
        <f t="shared" si="59"/>
        <v>147945883.70833254</v>
      </c>
      <c r="DM56"/>
    </row>
    <row r="57" spans="1:119" s="19" customFormat="1" ht="15.75">
      <c r="A57" s="26">
        <v>45</v>
      </c>
      <c r="B57" s="26" t="s">
        <v>57</v>
      </c>
      <c r="C57" s="34"/>
      <c r="D57" s="35">
        <v>296442.46000000002</v>
      </c>
      <c r="E57" s="39">
        <v>2.7022521011467431</v>
      </c>
      <c r="F57" s="36">
        <v>155520.45000000001</v>
      </c>
      <c r="G57" s="39">
        <v>5.6724094539884016</v>
      </c>
      <c r="H57" s="36">
        <v>451962.91000000003</v>
      </c>
      <c r="I57" s="40">
        <v>3.2961362757896429</v>
      </c>
      <c r="J57" s="38">
        <v>251434.26</v>
      </c>
      <c r="K57" s="39">
        <v>0.72917962519358037</v>
      </c>
      <c r="L57" s="36">
        <v>538286.21</v>
      </c>
      <c r="M57" s="39">
        <v>1.7700494889973297</v>
      </c>
      <c r="N57" s="36">
        <v>789720.47</v>
      </c>
      <c r="O57" s="40">
        <v>1.2169653704736749</v>
      </c>
      <c r="P57" s="116">
        <f t="shared" si="27"/>
        <v>547876.72</v>
      </c>
      <c r="Q57" s="117">
        <f t="shared" si="28"/>
        <v>693806.65999999992</v>
      </c>
      <c r="R57" s="118">
        <f t="shared" si="29"/>
        <v>1241683.3799999999</v>
      </c>
      <c r="S57" s="32"/>
      <c r="T57" s="35">
        <v>540528</v>
      </c>
      <c r="U57" s="39">
        <v>2.81</v>
      </c>
      <c r="V57" s="36">
        <v>326204</v>
      </c>
      <c r="W57" s="39">
        <v>5.96</v>
      </c>
      <c r="X57" s="36">
        <v>866731</v>
      </c>
      <c r="Y57" s="40">
        <v>3.5</v>
      </c>
      <c r="Z57" s="38">
        <v>704529</v>
      </c>
      <c r="AA57" s="39">
        <v>0.7</v>
      </c>
      <c r="AB57" s="36">
        <v>515213</v>
      </c>
      <c r="AC57" s="39">
        <v>1.19</v>
      </c>
      <c r="AD57" s="36">
        <v>1219741</v>
      </c>
      <c r="AE57" s="40">
        <v>0.85</v>
      </c>
      <c r="AF57" s="116">
        <f t="shared" si="30"/>
        <v>1245057</v>
      </c>
      <c r="AG57" s="117">
        <f t="shared" si="31"/>
        <v>841417</v>
      </c>
      <c r="AH57" s="118">
        <f t="shared" si="32"/>
        <v>2086474</v>
      </c>
      <c r="AI57" s="32"/>
      <c r="AJ57" s="35">
        <v>204824.62001970009</v>
      </c>
      <c r="AK57" s="39">
        <v>3.4045796733741693</v>
      </c>
      <c r="AL57" s="36">
        <v>150214.67299817954</v>
      </c>
      <c r="AM57" s="39">
        <v>6.1956969683720162</v>
      </c>
      <c r="AN57" s="36">
        <v>355039.29301787959</v>
      </c>
      <c r="AO57" s="40">
        <v>4.2063027494076826</v>
      </c>
      <c r="AP57" s="38">
        <v>109902</v>
      </c>
      <c r="AQ57" s="39">
        <v>0.7</v>
      </c>
      <c r="AR57" s="36">
        <v>226250</v>
      </c>
      <c r="AS57" s="39">
        <v>1.5</v>
      </c>
      <c r="AT57" s="36">
        <v>336152</v>
      </c>
      <c r="AU57" s="40">
        <v>1.1000000000000001</v>
      </c>
      <c r="AV57" s="116">
        <f t="shared" si="33"/>
        <v>314726.62001970009</v>
      </c>
      <c r="AW57" s="117">
        <f t="shared" si="34"/>
        <v>376464.67299817957</v>
      </c>
      <c r="AX57" s="118">
        <f t="shared" si="35"/>
        <v>691191.29301787959</v>
      </c>
      <c r="AY57" s="32"/>
      <c r="AZ57" s="35">
        <v>729688.27326589613</v>
      </c>
      <c r="BA57" s="39">
        <v>6.5594084415729181</v>
      </c>
      <c r="BB57" s="36">
        <v>235518.52673410327</v>
      </c>
      <c r="BC57" s="39">
        <v>7.5243131763874409</v>
      </c>
      <c r="BD57" s="36">
        <v>965206.79999999935</v>
      </c>
      <c r="BE57" s="40">
        <v>6.7712902682680394</v>
      </c>
      <c r="BF57" s="38">
        <v>564853</v>
      </c>
      <c r="BG57" s="39">
        <v>0.93</v>
      </c>
      <c r="BH57" s="36">
        <v>618837</v>
      </c>
      <c r="BI57" s="39">
        <v>2</v>
      </c>
      <c r="BJ57" s="36">
        <v>1183690</v>
      </c>
      <c r="BK57" s="40">
        <v>1.29</v>
      </c>
      <c r="BL57" s="116">
        <f t="shared" si="36"/>
        <v>1294541.2732658961</v>
      </c>
      <c r="BM57" s="117">
        <f t="shared" si="37"/>
        <v>854355.52673410322</v>
      </c>
      <c r="BN57" s="118">
        <f t="shared" si="38"/>
        <v>2148896.7999999993</v>
      </c>
      <c r="BO57" s="32"/>
      <c r="BP57" s="35">
        <v>240652.98343014595</v>
      </c>
      <c r="BQ57" s="39">
        <v>2.5353243092092916</v>
      </c>
      <c r="BR57" s="36">
        <v>119473.3133444041</v>
      </c>
      <c r="BS57" s="39">
        <v>5.5424621146967947</v>
      </c>
      <c r="BT57" s="36">
        <v>360126.29677455005</v>
      </c>
      <c r="BU57" s="40">
        <v>3.0918497954475606</v>
      </c>
      <c r="BV57" s="38">
        <v>187716</v>
      </c>
      <c r="BW57" s="39">
        <v>0.62</v>
      </c>
      <c r="BX57" s="36">
        <v>323074</v>
      </c>
      <c r="BY57" s="39">
        <v>1.59</v>
      </c>
      <c r="BZ57" s="36">
        <v>510790</v>
      </c>
      <c r="CA57" s="40">
        <v>1.01</v>
      </c>
      <c r="CB57" s="116">
        <f t="shared" si="39"/>
        <v>428368.98343014595</v>
      </c>
      <c r="CC57" s="117">
        <f t="shared" si="40"/>
        <v>442547.3133444041</v>
      </c>
      <c r="CD57" s="118">
        <f t="shared" si="41"/>
        <v>870916.29677455011</v>
      </c>
      <c r="CE57" s="32"/>
      <c r="CF57" s="35">
        <v>459562.79</v>
      </c>
      <c r="CG57" s="39">
        <v>3.6895485637213183</v>
      </c>
      <c r="CH57" s="36">
        <v>178280.51999999967</v>
      </c>
      <c r="CI57" s="39">
        <v>7.0472179618942077</v>
      </c>
      <c r="CJ57" s="36">
        <v>637843.30999999959</v>
      </c>
      <c r="CK57" s="40">
        <v>4.2563748531923951</v>
      </c>
      <c r="CL57" s="38">
        <v>405977</v>
      </c>
      <c r="CM57" s="39">
        <v>0.66</v>
      </c>
      <c r="CN57" s="36">
        <v>423748</v>
      </c>
      <c r="CO57" s="39">
        <v>1.34</v>
      </c>
      <c r="CP57" s="36">
        <v>829724</v>
      </c>
      <c r="CQ57" s="40">
        <v>0.89</v>
      </c>
      <c r="CR57" s="116">
        <f t="shared" si="42"/>
        <v>865539.79</v>
      </c>
      <c r="CS57" s="117">
        <f t="shared" si="43"/>
        <v>602028.51999999967</v>
      </c>
      <c r="CT57" s="118">
        <f t="shared" si="44"/>
        <v>1467568.3099999996</v>
      </c>
      <c r="CU57" s="32"/>
      <c r="CV57" s="38">
        <f t="shared" si="45"/>
        <v>2471699.1267157421</v>
      </c>
      <c r="CW57" s="39">
        <f t="shared" si="46"/>
        <v>3.5657829652773407</v>
      </c>
      <c r="CX57" s="36">
        <f t="shared" si="47"/>
        <v>1165211.4830766865</v>
      </c>
      <c r="CY57" s="39">
        <f t="shared" si="48"/>
        <v>6.3135588629891393</v>
      </c>
      <c r="CZ57" s="36">
        <f t="shared" si="49"/>
        <v>3636910.6097924286</v>
      </c>
      <c r="DA57" s="40">
        <f t="shared" si="50"/>
        <v>4.143548500239457</v>
      </c>
      <c r="DB57" s="38">
        <f t="shared" si="51"/>
        <v>2224411.2599999998</v>
      </c>
      <c r="DC57" s="39">
        <f t="shared" si="52"/>
        <v>0.73306147185633586</v>
      </c>
      <c r="DD57" s="36">
        <f t="shared" si="53"/>
        <v>2645408.21</v>
      </c>
      <c r="DE57" s="39">
        <f t="shared" si="54"/>
        <v>1.5400533783382564</v>
      </c>
      <c r="DF57" s="36">
        <f t="shared" si="55"/>
        <v>4869819.47</v>
      </c>
      <c r="DG57" s="40">
        <f t="shared" si="56"/>
        <v>1.0247610966065681</v>
      </c>
      <c r="DH57" s="152"/>
      <c r="DI57" s="161" t="s">
        <v>57</v>
      </c>
      <c r="DJ57" s="38">
        <f t="shared" si="57"/>
        <v>3636910.6097924286</v>
      </c>
      <c r="DK57" s="36">
        <f t="shared" si="58"/>
        <v>4869819.47</v>
      </c>
      <c r="DL57" s="37">
        <f t="shared" si="59"/>
        <v>8506730.0797924288</v>
      </c>
      <c r="DM57"/>
    </row>
    <row r="58" spans="1:119" s="19" customFormat="1" ht="15.75">
      <c r="A58" s="26">
        <v>46</v>
      </c>
      <c r="B58" s="26" t="s">
        <v>58</v>
      </c>
      <c r="C58" s="34"/>
      <c r="D58" s="35">
        <v>2880217.9664610662</v>
      </c>
      <c r="E58" s="39">
        <v>26.254926678283589</v>
      </c>
      <c r="F58" s="36">
        <v>718600.62353916117</v>
      </c>
      <c r="G58" s="39">
        <v>26.210038426493096</v>
      </c>
      <c r="H58" s="36">
        <v>3598818.5900002271</v>
      </c>
      <c r="I58" s="40">
        <v>26.245951254021886</v>
      </c>
      <c r="J58" s="38">
        <v>712571.30416132766</v>
      </c>
      <c r="K58" s="39">
        <v>2.0665142311634765</v>
      </c>
      <c r="L58" s="36">
        <v>629399.17583859607</v>
      </c>
      <c r="M58" s="39">
        <v>2.0696567529910297</v>
      </c>
      <c r="N58" s="36">
        <v>1341970.4799999236</v>
      </c>
      <c r="O58" s="40">
        <v>2.067986919926037</v>
      </c>
      <c r="P58" s="116">
        <f t="shared" si="27"/>
        <v>3592789.270622394</v>
      </c>
      <c r="Q58" s="117">
        <f t="shared" si="28"/>
        <v>1347999.7993777571</v>
      </c>
      <c r="R58" s="118">
        <f t="shared" si="29"/>
        <v>4940789.0700001512</v>
      </c>
      <c r="S58" s="32"/>
      <c r="T58" s="35">
        <v>9379643</v>
      </c>
      <c r="U58" s="39">
        <v>48.7</v>
      </c>
      <c r="V58" s="36">
        <v>2785850</v>
      </c>
      <c r="W58" s="39">
        <v>50.89</v>
      </c>
      <c r="X58" s="36">
        <v>12165492</v>
      </c>
      <c r="Y58" s="40">
        <v>49.19</v>
      </c>
      <c r="Z58" s="38">
        <v>2098653</v>
      </c>
      <c r="AA58" s="39">
        <v>2.09</v>
      </c>
      <c r="AB58" s="36">
        <v>2057967</v>
      </c>
      <c r="AC58" s="39">
        <v>4.74</v>
      </c>
      <c r="AD58" s="36">
        <v>4156620</v>
      </c>
      <c r="AE58" s="40">
        <v>2.89</v>
      </c>
      <c r="AF58" s="116">
        <f t="shared" si="30"/>
        <v>11478296</v>
      </c>
      <c r="AG58" s="117">
        <f t="shared" si="31"/>
        <v>4843817</v>
      </c>
      <c r="AH58" s="118">
        <f t="shared" si="32"/>
        <v>16322113</v>
      </c>
      <c r="AI58" s="32"/>
      <c r="AJ58" s="35">
        <v>2030726.1953462977</v>
      </c>
      <c r="AK58" s="39">
        <v>33.754580509899149</v>
      </c>
      <c r="AL58" s="36">
        <v>631544.07000000007</v>
      </c>
      <c r="AM58" s="39">
        <v>26.048425242318007</v>
      </c>
      <c r="AN58" s="36">
        <v>2662270.265346298</v>
      </c>
      <c r="AO58" s="40">
        <v>31.541057446361336</v>
      </c>
      <c r="AP58" s="38">
        <v>214615</v>
      </c>
      <c r="AQ58" s="39">
        <v>1.37</v>
      </c>
      <c r="AR58" s="36">
        <v>591893</v>
      </c>
      <c r="AS58" s="39">
        <v>3.93</v>
      </c>
      <c r="AT58" s="36">
        <v>806508</v>
      </c>
      <c r="AU58" s="40">
        <v>2.63</v>
      </c>
      <c r="AV58" s="116">
        <f t="shared" si="33"/>
        <v>2245341.1953462977</v>
      </c>
      <c r="AW58" s="117">
        <f t="shared" si="34"/>
        <v>1223437.07</v>
      </c>
      <c r="AX58" s="118">
        <f t="shared" si="35"/>
        <v>3468778.265346298</v>
      </c>
      <c r="AY58" s="32"/>
      <c r="AZ58" s="35">
        <v>3584767.9634999032</v>
      </c>
      <c r="BA58" s="39">
        <v>32.224660998893441</v>
      </c>
      <c r="BB58" s="36">
        <v>653201.45730009768</v>
      </c>
      <c r="BC58" s="39">
        <v>20.868389422066315</v>
      </c>
      <c r="BD58" s="36">
        <v>4237969.4208000004</v>
      </c>
      <c r="BE58" s="40">
        <v>29.730956201593898</v>
      </c>
      <c r="BF58" s="38">
        <v>531259</v>
      </c>
      <c r="BG58" s="39">
        <v>0.87</v>
      </c>
      <c r="BH58" s="36">
        <v>858720</v>
      </c>
      <c r="BI58" s="39">
        <v>2.78</v>
      </c>
      <c r="BJ58" s="36">
        <v>1389979</v>
      </c>
      <c r="BK58" s="40">
        <v>1.51</v>
      </c>
      <c r="BL58" s="116">
        <f t="shared" si="36"/>
        <v>4116026.9634999032</v>
      </c>
      <c r="BM58" s="117">
        <f t="shared" si="37"/>
        <v>1511921.4573000977</v>
      </c>
      <c r="BN58" s="118">
        <f t="shared" si="38"/>
        <v>5627948.4208000004</v>
      </c>
      <c r="BO58" s="32"/>
      <c r="BP58" s="35">
        <v>3344860.0864033788</v>
      </c>
      <c r="BQ58" s="39">
        <v>35.238728259622619</v>
      </c>
      <c r="BR58" s="36">
        <v>741753.32738422742</v>
      </c>
      <c r="BS58" s="39">
        <v>34.410527342003498</v>
      </c>
      <c r="BT58" s="36">
        <v>4086613.4137876062</v>
      </c>
      <c r="BU58" s="40">
        <v>35.085454632607629</v>
      </c>
      <c r="BV58" s="38">
        <v>957572</v>
      </c>
      <c r="BW58" s="39">
        <v>3.18</v>
      </c>
      <c r="BX58" s="36">
        <v>647934</v>
      </c>
      <c r="BY58" s="39">
        <v>3.18</v>
      </c>
      <c r="BZ58" s="36">
        <v>1605506</v>
      </c>
      <c r="CA58" s="40">
        <v>3.18</v>
      </c>
      <c r="CB58" s="116">
        <f t="shared" si="39"/>
        <v>4302432.0864033792</v>
      </c>
      <c r="CC58" s="117">
        <f t="shared" si="40"/>
        <v>1389687.3273842274</v>
      </c>
      <c r="CD58" s="118">
        <f t="shared" si="41"/>
        <v>5692119.4137876071</v>
      </c>
      <c r="CE58" s="32"/>
      <c r="CF58" s="35">
        <v>5414426.6365088895</v>
      </c>
      <c r="CG58" s="39">
        <v>43.469119900037647</v>
      </c>
      <c r="CH58" s="36">
        <v>1094837.4378911103</v>
      </c>
      <c r="CI58" s="39">
        <v>43.27762818764765</v>
      </c>
      <c r="CJ58" s="36">
        <v>6509264.0744000003</v>
      </c>
      <c r="CK58" s="40">
        <v>43.436793150758064</v>
      </c>
      <c r="CL58" s="38">
        <v>1662528</v>
      </c>
      <c r="CM58" s="39">
        <v>2.68</v>
      </c>
      <c r="CN58" s="36">
        <v>792917</v>
      </c>
      <c r="CO58" s="39">
        <v>2.5</v>
      </c>
      <c r="CP58" s="36">
        <v>2455445</v>
      </c>
      <c r="CQ58" s="40">
        <v>2.62</v>
      </c>
      <c r="CR58" s="116">
        <f t="shared" si="42"/>
        <v>7076954.6365088895</v>
      </c>
      <c r="CS58" s="117">
        <f t="shared" si="43"/>
        <v>1887754.4378911103</v>
      </c>
      <c r="CT58" s="118">
        <f t="shared" si="44"/>
        <v>8964709.0744000003</v>
      </c>
      <c r="CU58" s="32"/>
      <c r="CV58" s="38">
        <f t="shared" si="45"/>
        <v>26634641.848219533</v>
      </c>
      <c r="CW58" s="39">
        <f t="shared" si="46"/>
        <v>38.424317572519257</v>
      </c>
      <c r="CX58" s="36">
        <f t="shared" si="47"/>
        <v>6625786.9161145967</v>
      </c>
      <c r="CY58" s="39">
        <f t="shared" si="48"/>
        <v>35.901032830586736</v>
      </c>
      <c r="CZ58" s="36">
        <f t="shared" si="49"/>
        <v>33260428.764334127</v>
      </c>
      <c r="DA58" s="40">
        <f t="shared" si="50"/>
        <v>37.89375503283091</v>
      </c>
      <c r="DB58" s="38">
        <f t="shared" si="51"/>
        <v>6177198.3041613279</v>
      </c>
      <c r="DC58" s="39">
        <f t="shared" si="52"/>
        <v>2.0357144212608262</v>
      </c>
      <c r="DD58" s="36">
        <f t="shared" si="53"/>
        <v>5578830.1758385962</v>
      </c>
      <c r="DE58" s="39">
        <f t="shared" si="54"/>
        <v>3.2477771207475157</v>
      </c>
      <c r="DF58" s="36">
        <f t="shared" si="55"/>
        <v>11756028.479999924</v>
      </c>
      <c r="DG58" s="40">
        <f t="shared" si="56"/>
        <v>2.4738331084176246</v>
      </c>
      <c r="DH58" s="152"/>
      <c r="DI58" s="161" t="s">
        <v>58</v>
      </c>
      <c r="DJ58" s="38">
        <f t="shared" si="57"/>
        <v>33260428.764334127</v>
      </c>
      <c r="DK58" s="36">
        <f t="shared" si="58"/>
        <v>11756028.479999924</v>
      </c>
      <c r="DL58" s="37">
        <f t="shared" si="59"/>
        <v>45016457.24433405</v>
      </c>
      <c r="DM58"/>
    </row>
    <row r="59" spans="1:119" s="19" customFormat="1" ht="15.75">
      <c r="A59" s="26">
        <v>47</v>
      </c>
      <c r="B59" s="26" t="s">
        <v>6</v>
      </c>
      <c r="C59" s="34"/>
      <c r="D59" s="35">
        <v>18938844.73583892</v>
      </c>
      <c r="E59" s="39">
        <v>172.63901055440118</v>
      </c>
      <c r="F59" s="36">
        <v>13577308.283160836</v>
      </c>
      <c r="G59" s="39">
        <v>495.21494996392147</v>
      </c>
      <c r="H59" s="36">
        <v>32516153.018999755</v>
      </c>
      <c r="I59" s="40">
        <v>237.13820126313462</v>
      </c>
      <c r="J59" s="38">
        <v>5731769.5558386594</v>
      </c>
      <c r="K59" s="39">
        <v>16.622593820040308</v>
      </c>
      <c r="L59" s="36">
        <v>-15403334.67583859</v>
      </c>
      <c r="M59" s="39">
        <v>-50.650869677346833</v>
      </c>
      <c r="N59" s="36">
        <v>-9671565.1199999303</v>
      </c>
      <c r="O59" s="40">
        <v>-14.903956876438809</v>
      </c>
      <c r="P59" s="116">
        <f t="shared" si="27"/>
        <v>24670614.291677579</v>
      </c>
      <c r="Q59" s="117">
        <f t="shared" si="28"/>
        <v>-1826026.3926777542</v>
      </c>
      <c r="R59" s="118">
        <f t="shared" si="29"/>
        <v>22844587.898999825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13847</v>
      </c>
      <c r="AA59" s="39">
        <v>0.01</v>
      </c>
      <c r="AB59" s="36">
        <v>0</v>
      </c>
      <c r="AC59" s="39">
        <v>0</v>
      </c>
      <c r="AD59" s="36">
        <v>13847</v>
      </c>
      <c r="AE59" s="40">
        <v>0.01</v>
      </c>
      <c r="AF59" s="116">
        <f t="shared" si="30"/>
        <v>13847</v>
      </c>
      <c r="AG59" s="117">
        <f t="shared" si="31"/>
        <v>0</v>
      </c>
      <c r="AH59" s="118">
        <f t="shared" si="32"/>
        <v>13847</v>
      </c>
      <c r="AI59" s="32"/>
      <c r="AJ59" s="35">
        <v>9476449.9702000003</v>
      </c>
      <c r="AK59" s="39">
        <v>157.51684998213145</v>
      </c>
      <c r="AL59" s="36">
        <v>10926123.853500001</v>
      </c>
      <c r="AM59" s="39">
        <v>450.65472689214278</v>
      </c>
      <c r="AN59" s="36">
        <v>20402573.823700003</v>
      </c>
      <c r="AO59" s="40">
        <v>241.7180409530072</v>
      </c>
      <c r="AP59" s="38">
        <v>10412281</v>
      </c>
      <c r="AQ59" s="39">
        <v>66.63</v>
      </c>
      <c r="AR59" s="36">
        <v>18487298</v>
      </c>
      <c r="AS59" s="39">
        <v>122.85</v>
      </c>
      <c r="AT59" s="36">
        <v>28899579</v>
      </c>
      <c r="AU59" s="40">
        <v>94.21</v>
      </c>
      <c r="AV59" s="116">
        <f t="shared" si="33"/>
        <v>19888730.970200002</v>
      </c>
      <c r="AW59" s="117">
        <f t="shared" si="34"/>
        <v>29413421.853500001</v>
      </c>
      <c r="AX59" s="118">
        <f t="shared" si="35"/>
        <v>49302152.823700003</v>
      </c>
      <c r="AY59" s="32"/>
      <c r="AZ59" s="35">
        <v>685137.08808349876</v>
      </c>
      <c r="BA59" s="39">
        <v>6.1589231509712858</v>
      </c>
      <c r="BB59" s="36">
        <v>164135.24191650125</v>
      </c>
      <c r="BC59" s="39">
        <v>5.2437699088368186</v>
      </c>
      <c r="BD59" s="36">
        <v>849272.33000000007</v>
      </c>
      <c r="BE59" s="40">
        <v>5.9579661718486925</v>
      </c>
      <c r="BF59" s="38">
        <v>627170</v>
      </c>
      <c r="BG59" s="39">
        <v>1.03</v>
      </c>
      <c r="BH59" s="36">
        <v>556501</v>
      </c>
      <c r="BI59" s="39">
        <v>1.8</v>
      </c>
      <c r="BJ59" s="36">
        <v>1183671</v>
      </c>
      <c r="BK59" s="40">
        <v>1.29</v>
      </c>
      <c r="BL59" s="116">
        <f t="shared" si="36"/>
        <v>1312307.0880834986</v>
      </c>
      <c r="BM59" s="117">
        <f t="shared" si="37"/>
        <v>720636.2419165012</v>
      </c>
      <c r="BN59" s="118">
        <f t="shared" si="38"/>
        <v>2032943.3299999998</v>
      </c>
      <c r="BO59" s="32"/>
      <c r="BP59" s="35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0</v>
      </c>
      <c r="BW59" s="39">
        <v>0</v>
      </c>
      <c r="BX59" s="36">
        <v>0</v>
      </c>
      <c r="BY59" s="39">
        <v>0</v>
      </c>
      <c r="BZ59" s="36">
        <v>0</v>
      </c>
      <c r="CA59" s="40">
        <v>0</v>
      </c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>
        <v>0</v>
      </c>
      <c r="CG59" s="39">
        <v>0</v>
      </c>
      <c r="CH59" s="36">
        <v>0</v>
      </c>
      <c r="CI59" s="39">
        <v>0</v>
      </c>
      <c r="CJ59" s="36">
        <v>0</v>
      </c>
      <c r="CK59" s="40">
        <v>0</v>
      </c>
      <c r="CL59" s="38">
        <v>0</v>
      </c>
      <c r="CM59" s="39">
        <v>0</v>
      </c>
      <c r="CN59" s="36">
        <v>0</v>
      </c>
      <c r="CO59" s="39">
        <v>0</v>
      </c>
      <c r="CP59" s="36">
        <v>0</v>
      </c>
      <c r="CQ59" s="40">
        <v>0</v>
      </c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29100431.79412242</v>
      </c>
      <c r="CW59" s="39">
        <f t="shared" si="46"/>
        <v>41.981575691040987</v>
      </c>
      <c r="CX59" s="36">
        <f t="shared" si="47"/>
        <v>24667567.378577337</v>
      </c>
      <c r="CY59" s="39">
        <f t="shared" si="48"/>
        <v>133.65825939182656</v>
      </c>
      <c r="CZ59" s="36">
        <f t="shared" si="49"/>
        <v>53767999.172699757</v>
      </c>
      <c r="DA59" s="40">
        <f t="shared" si="50"/>
        <v>61.258121586230544</v>
      </c>
      <c r="DB59" s="38">
        <f t="shared" si="51"/>
        <v>16785067.555838659</v>
      </c>
      <c r="DC59" s="39">
        <f t="shared" si="52"/>
        <v>5.5315698805135156</v>
      </c>
      <c r="DD59" s="36">
        <f t="shared" si="53"/>
        <v>3640464.3241614103</v>
      </c>
      <c r="DE59" s="39">
        <f t="shared" si="54"/>
        <v>2.1193361992116437</v>
      </c>
      <c r="DF59" s="36">
        <f t="shared" si="55"/>
        <v>20425531.88000007</v>
      </c>
      <c r="DG59" s="40">
        <f t="shared" si="56"/>
        <v>4.2981655843848543</v>
      </c>
      <c r="DH59" s="152"/>
      <c r="DI59" s="161" t="s">
        <v>6</v>
      </c>
      <c r="DJ59" s="38">
        <f t="shared" si="57"/>
        <v>53767999.172699757</v>
      </c>
      <c r="DK59" s="36">
        <f t="shared" si="58"/>
        <v>20425531.88000007</v>
      </c>
      <c r="DL59" s="37">
        <f t="shared" si="59"/>
        <v>74193531.052699834</v>
      </c>
      <c r="DM59"/>
    </row>
    <row r="60" spans="1:119" s="19" customFormat="1" ht="15.75">
      <c r="A60" s="26">
        <v>48</v>
      </c>
      <c r="B60" s="26" t="s">
        <v>7</v>
      </c>
      <c r="C60" s="34"/>
      <c r="D60" s="35">
        <v>361641</v>
      </c>
      <c r="E60" s="39">
        <v>3.2965761791033894</v>
      </c>
      <c r="F60" s="36">
        <v>63506</v>
      </c>
      <c r="G60" s="39">
        <v>2.3163001057737902</v>
      </c>
      <c r="H60" s="36">
        <v>425147</v>
      </c>
      <c r="I60" s="40">
        <v>3.1005695782495497</v>
      </c>
      <c r="J60" s="38">
        <v>106637</v>
      </c>
      <c r="K60" s="39">
        <v>0.30925589731394532</v>
      </c>
      <c r="L60" s="36">
        <v>177109</v>
      </c>
      <c r="M60" s="39">
        <v>0.58238849356149791</v>
      </c>
      <c r="N60" s="36">
        <v>283746</v>
      </c>
      <c r="O60" s="40">
        <v>0.43725478714059846</v>
      </c>
      <c r="P60" s="116">
        <f t="shared" si="27"/>
        <v>468278</v>
      </c>
      <c r="Q60" s="117">
        <f t="shared" si="28"/>
        <v>240615</v>
      </c>
      <c r="R60" s="118">
        <f t="shared" si="29"/>
        <v>708893</v>
      </c>
      <c r="S60" s="32"/>
      <c r="T60" s="35">
        <v>116048</v>
      </c>
      <c r="U60" s="39">
        <v>0.6</v>
      </c>
      <c r="V60" s="36">
        <v>34942</v>
      </c>
      <c r="W60" s="39">
        <v>0.64</v>
      </c>
      <c r="X60" s="36">
        <v>150991</v>
      </c>
      <c r="Y60" s="40">
        <v>0.61</v>
      </c>
      <c r="Z60" s="38">
        <v>5900826</v>
      </c>
      <c r="AA60" s="39">
        <v>5.88</v>
      </c>
      <c r="AB60" s="36">
        <v>373157</v>
      </c>
      <c r="AC60" s="39">
        <v>0.86</v>
      </c>
      <c r="AD60" s="36">
        <v>6273982</v>
      </c>
      <c r="AE60" s="40">
        <v>4.3600000000000003</v>
      </c>
      <c r="AF60" s="116">
        <f t="shared" si="30"/>
        <v>6016874</v>
      </c>
      <c r="AG60" s="117">
        <f t="shared" si="31"/>
        <v>408099</v>
      </c>
      <c r="AH60" s="118">
        <f t="shared" si="32"/>
        <v>6424973</v>
      </c>
      <c r="AI60" s="32"/>
      <c r="AJ60" s="35">
        <v>100916.95999999999</v>
      </c>
      <c r="AK60" s="39">
        <v>1.6774342395053314</v>
      </c>
      <c r="AL60" s="36">
        <v>72899.06</v>
      </c>
      <c r="AM60" s="39">
        <v>3.0067667560321714</v>
      </c>
      <c r="AN60" s="36">
        <v>173816.02</v>
      </c>
      <c r="AO60" s="40">
        <v>2.0592729232938218</v>
      </c>
      <c r="AP60" s="38">
        <v>121378</v>
      </c>
      <c r="AQ60" s="39">
        <v>0.78</v>
      </c>
      <c r="AR60" s="36">
        <v>197622</v>
      </c>
      <c r="AS60" s="39">
        <v>1.31</v>
      </c>
      <c r="AT60" s="36">
        <v>319000</v>
      </c>
      <c r="AU60" s="40">
        <v>1.04</v>
      </c>
      <c r="AV60" s="116">
        <f t="shared" si="33"/>
        <v>222294.96</v>
      </c>
      <c r="AW60" s="117">
        <f t="shared" si="34"/>
        <v>270521.06</v>
      </c>
      <c r="AX60" s="118">
        <f t="shared" si="35"/>
        <v>492816.02</v>
      </c>
      <c r="AY60" s="32"/>
      <c r="AZ60" s="35">
        <v>32751.566621804668</v>
      </c>
      <c r="BA60" s="39">
        <v>0.2944146294311073</v>
      </c>
      <c r="BB60" s="36">
        <v>3968.5633781955403</v>
      </c>
      <c r="BC60" s="39">
        <v>0.12678711153623015</v>
      </c>
      <c r="BD60" s="36">
        <v>36720.130000000208</v>
      </c>
      <c r="BE60" s="40">
        <v>0.2576055814345059</v>
      </c>
      <c r="BF60" s="38">
        <v>-201905</v>
      </c>
      <c r="BG60" s="39">
        <v>-0.33</v>
      </c>
      <c r="BH60" s="36">
        <v>759395</v>
      </c>
      <c r="BI60" s="39">
        <v>2.46</v>
      </c>
      <c r="BJ60" s="36">
        <v>557490</v>
      </c>
      <c r="BK60" s="40">
        <v>0.61</v>
      </c>
      <c r="BL60" s="116">
        <f t="shared" si="36"/>
        <v>-169153.43337819533</v>
      </c>
      <c r="BM60" s="117">
        <f t="shared" si="37"/>
        <v>763363.56337819551</v>
      </c>
      <c r="BN60" s="118">
        <f t="shared" si="38"/>
        <v>594210.13000000012</v>
      </c>
      <c r="BO60" s="32"/>
      <c r="BP60" s="35">
        <v>-761264.71000000089</v>
      </c>
      <c r="BQ60" s="39">
        <v>-8.0200664770332999</v>
      </c>
      <c r="BR60" s="36">
        <v>35285.850000000006</v>
      </c>
      <c r="BS60" s="39">
        <v>1.6369386713676009</v>
      </c>
      <c r="BT60" s="36">
        <v>-725978.86000000092</v>
      </c>
      <c r="BU60" s="40">
        <v>-6.2328622205432955</v>
      </c>
      <c r="BV60" s="38">
        <v>906307</v>
      </c>
      <c r="BW60" s="39">
        <v>3.01</v>
      </c>
      <c r="BX60" s="36">
        <v>625763</v>
      </c>
      <c r="BY60" s="39">
        <v>3.07</v>
      </c>
      <c r="BZ60" s="36">
        <v>1532070</v>
      </c>
      <c r="CA60" s="40">
        <v>3.04</v>
      </c>
      <c r="CB60" s="116">
        <f t="shared" si="39"/>
        <v>145042.28999999911</v>
      </c>
      <c r="CC60" s="117">
        <f t="shared" si="40"/>
        <v>661048.85</v>
      </c>
      <c r="CD60" s="118">
        <f t="shared" si="41"/>
        <v>806091.13999999908</v>
      </c>
      <c r="CE60" s="32"/>
      <c r="CF60" s="35">
        <v>241865.91575273959</v>
      </c>
      <c r="CG60" s="39">
        <v>1.94179350786573</v>
      </c>
      <c r="CH60" s="36">
        <v>46715.634247260452</v>
      </c>
      <c r="CI60" s="39">
        <v>1.8466137341790043</v>
      </c>
      <c r="CJ60" s="36">
        <v>288581.55000000005</v>
      </c>
      <c r="CK60" s="40">
        <v>1.9257256966688023</v>
      </c>
      <c r="CL60" s="38">
        <v>1299364</v>
      </c>
      <c r="CM60" s="39">
        <v>2.1</v>
      </c>
      <c r="CN60" s="36">
        <v>664842</v>
      </c>
      <c r="CO60" s="39">
        <v>2.1</v>
      </c>
      <c r="CP60" s="36">
        <v>1964206</v>
      </c>
      <c r="CQ60" s="40">
        <v>2.1</v>
      </c>
      <c r="CR60" s="116">
        <f t="shared" si="42"/>
        <v>1541229.9157527396</v>
      </c>
      <c r="CS60" s="117">
        <f t="shared" si="43"/>
        <v>711557.6342472604</v>
      </c>
      <c r="CT60" s="118">
        <f t="shared" si="44"/>
        <v>2252787.5499999998</v>
      </c>
      <c r="CU60" s="32"/>
      <c r="CV60" s="38">
        <f t="shared" si="45"/>
        <v>91958.732374543266</v>
      </c>
      <c r="CW60" s="39">
        <f t="shared" si="46"/>
        <v>0.13266375258437957</v>
      </c>
      <c r="CX60" s="36">
        <f t="shared" si="47"/>
        <v>257317.107625456</v>
      </c>
      <c r="CY60" s="39">
        <f t="shared" si="48"/>
        <v>1.3942419286478216</v>
      </c>
      <c r="CZ60" s="36">
        <f t="shared" si="49"/>
        <v>349275.83999999927</v>
      </c>
      <c r="DA60" s="40">
        <f t="shared" si="50"/>
        <v>0.39793152438367818</v>
      </c>
      <c r="DB60" s="38">
        <f t="shared" si="51"/>
        <v>8132607</v>
      </c>
      <c r="DC60" s="39">
        <f t="shared" si="52"/>
        <v>2.6801252828800828</v>
      </c>
      <c r="DD60" s="36">
        <f t="shared" si="53"/>
        <v>2797888</v>
      </c>
      <c r="DE60" s="39">
        <f t="shared" si="54"/>
        <v>1.628821158989322</v>
      </c>
      <c r="DF60" s="36">
        <f t="shared" si="55"/>
        <v>10930495</v>
      </c>
      <c r="DG60" s="40">
        <f t="shared" si="56"/>
        <v>2.3001152530717142</v>
      </c>
      <c r="DH60" s="152"/>
      <c r="DI60" s="161" t="s">
        <v>7</v>
      </c>
      <c r="DJ60" s="38">
        <f t="shared" si="57"/>
        <v>349275.83999999927</v>
      </c>
      <c r="DK60" s="36">
        <f t="shared" si="58"/>
        <v>10930495</v>
      </c>
      <c r="DL60" s="37">
        <f t="shared" si="59"/>
        <v>11279770.84</v>
      </c>
      <c r="DM60"/>
    </row>
    <row r="61" spans="1:119" s="19" customFormat="1" ht="15.75">
      <c r="A61" s="26">
        <v>49</v>
      </c>
      <c r="B61" s="26" t="s">
        <v>172</v>
      </c>
      <c r="C61" s="41"/>
      <c r="D61" s="42">
        <v>223892402</v>
      </c>
      <c r="E61" s="46">
        <v>2040.9144956336256</v>
      </c>
      <c r="F61" s="43">
        <v>67826641</v>
      </c>
      <c r="G61" s="46">
        <v>2473.8899587846954</v>
      </c>
      <c r="H61" s="43">
        <v>291719043</v>
      </c>
      <c r="I61" s="47">
        <v>2127.4881161618741</v>
      </c>
      <c r="J61" s="45">
        <v>115138102</v>
      </c>
      <c r="K61" s="46">
        <v>333.90977849184208</v>
      </c>
      <c r="L61" s="43">
        <v>157334691</v>
      </c>
      <c r="M61" s="46">
        <v>517.36452510292395</v>
      </c>
      <c r="N61" s="43">
        <v>272472793</v>
      </c>
      <c r="O61" s="47">
        <v>419.88268770244991</v>
      </c>
      <c r="P61" s="122">
        <f t="shared" si="27"/>
        <v>339030504</v>
      </c>
      <c r="Q61" s="123">
        <f t="shared" si="28"/>
        <v>225161332</v>
      </c>
      <c r="R61" s="124">
        <f t="shared" si="29"/>
        <v>564191836</v>
      </c>
      <c r="S61" s="32"/>
      <c r="T61" s="42">
        <v>379876276</v>
      </c>
      <c r="U61" s="46">
        <v>1972.49</v>
      </c>
      <c r="V61" s="43">
        <v>97983986</v>
      </c>
      <c r="W61" s="46">
        <v>1789.99</v>
      </c>
      <c r="X61" s="36">
        <v>477860261</v>
      </c>
      <c r="Y61" s="47">
        <v>1932.1</v>
      </c>
      <c r="Z61" s="45">
        <v>247404448</v>
      </c>
      <c r="AA61" s="46">
        <v>246.32</v>
      </c>
      <c r="AB61" s="43">
        <v>156040259</v>
      </c>
      <c r="AC61" s="46">
        <v>359.66</v>
      </c>
      <c r="AD61" s="43">
        <v>403444707</v>
      </c>
      <c r="AE61" s="47">
        <v>280.51</v>
      </c>
      <c r="AF61" s="122">
        <f t="shared" si="30"/>
        <v>627280724</v>
      </c>
      <c r="AG61" s="123">
        <f t="shared" si="31"/>
        <v>254024245</v>
      </c>
      <c r="AH61" s="124">
        <f t="shared" si="32"/>
        <v>881304969</v>
      </c>
      <c r="AI61" s="32"/>
      <c r="AJ61" s="42">
        <v>113521020.12070028</v>
      </c>
      <c r="AK61" s="46">
        <v>1886.9379939113933</v>
      </c>
      <c r="AL61" s="43">
        <v>54151331.160000004</v>
      </c>
      <c r="AM61" s="46">
        <v>2233.505100433079</v>
      </c>
      <c r="AN61" s="43">
        <v>166742708.15002787</v>
      </c>
      <c r="AO61" s="47">
        <v>1975.4723646878838</v>
      </c>
      <c r="AP61" s="45">
        <v>47518486</v>
      </c>
      <c r="AQ61" s="46">
        <v>304.08</v>
      </c>
      <c r="AR61" s="43">
        <v>76511522</v>
      </c>
      <c r="AS61" s="46">
        <v>508.42</v>
      </c>
      <c r="AT61" s="43">
        <v>123864761</v>
      </c>
      <c r="AU61" s="47">
        <v>403.79</v>
      </c>
      <c r="AV61" s="122">
        <f t="shared" si="33"/>
        <v>161039506.1207003</v>
      </c>
      <c r="AW61" s="123">
        <f t="shared" si="34"/>
        <v>130662853.16</v>
      </c>
      <c r="AX61" s="124">
        <f t="shared" si="35"/>
        <v>291702359.28070033</v>
      </c>
      <c r="AY61" s="32"/>
      <c r="AZ61" s="42">
        <v>208894666.7167331</v>
      </c>
      <c r="BA61" s="46">
        <v>1877.823024520492</v>
      </c>
      <c r="BB61" s="43">
        <v>49791301.924066782</v>
      </c>
      <c r="BC61" s="46">
        <v>1590.7255973951881</v>
      </c>
      <c r="BD61" s="43">
        <v>258685968.64079991</v>
      </c>
      <c r="BE61" s="47">
        <v>1814.7797777584458</v>
      </c>
      <c r="BF61" s="45">
        <v>158375736</v>
      </c>
      <c r="BG61" s="46">
        <v>260.3</v>
      </c>
      <c r="BH61" s="43">
        <v>141385042</v>
      </c>
      <c r="BI61" s="46">
        <v>457.35</v>
      </c>
      <c r="BJ61" s="43">
        <v>299760778</v>
      </c>
      <c r="BK61" s="47">
        <v>326.68</v>
      </c>
      <c r="BL61" s="122">
        <f t="shared" si="36"/>
        <v>367270402.7167331</v>
      </c>
      <c r="BM61" s="123">
        <f t="shared" si="37"/>
        <v>191176343.92406678</v>
      </c>
      <c r="BN61" s="124">
        <f t="shared" si="38"/>
        <v>558446746.64079988</v>
      </c>
      <c r="BO61" s="32"/>
      <c r="BP61" s="42">
        <v>149102405.78999984</v>
      </c>
      <c r="BQ61" s="46">
        <v>1570.8218056257886</v>
      </c>
      <c r="BR61" s="43">
        <v>35123508.439999983</v>
      </c>
      <c r="BS61" s="46">
        <v>1629.4075171645939</v>
      </c>
      <c r="BT61" s="36">
        <v>184225914.22999975</v>
      </c>
      <c r="BU61" s="47">
        <v>1581.6641559634581</v>
      </c>
      <c r="BV61" s="45">
        <v>61534772</v>
      </c>
      <c r="BW61" s="46">
        <v>204.37</v>
      </c>
      <c r="BX61" s="43">
        <v>77921148</v>
      </c>
      <c r="BY61" s="46">
        <v>382.89</v>
      </c>
      <c r="BZ61" s="43">
        <v>139455921</v>
      </c>
      <c r="CA61" s="47">
        <v>276.37</v>
      </c>
      <c r="CB61" s="122">
        <f t="shared" si="39"/>
        <v>210637177.78999984</v>
      </c>
      <c r="CC61" s="123">
        <f t="shared" si="40"/>
        <v>113044656.43999998</v>
      </c>
      <c r="CD61" s="124">
        <f t="shared" si="41"/>
        <v>323681834.22999984</v>
      </c>
      <c r="CE61" s="32"/>
      <c r="CF61" s="42">
        <v>236008337.24477237</v>
      </c>
      <c r="CG61" s="46">
        <v>1894.7665926297177</v>
      </c>
      <c r="CH61" s="43">
        <v>51360620.389637426</v>
      </c>
      <c r="CI61" s="46">
        <v>2030.2245390796675</v>
      </c>
      <c r="CJ61" s="43">
        <v>287368957.63440984</v>
      </c>
      <c r="CK61" s="47">
        <v>1917.6339795164013</v>
      </c>
      <c r="CL61" s="45">
        <v>151222538</v>
      </c>
      <c r="CM61" s="46">
        <v>244.14</v>
      </c>
      <c r="CN61" s="43">
        <v>115350701</v>
      </c>
      <c r="CO61" s="46">
        <v>364.3</v>
      </c>
      <c r="CP61" s="43">
        <v>266573239</v>
      </c>
      <c r="CQ61" s="47">
        <v>284.79000000000002</v>
      </c>
      <c r="CR61" s="122">
        <f t="shared" si="42"/>
        <v>387230875.24477237</v>
      </c>
      <c r="CS61" s="123">
        <f t="shared" si="43"/>
        <v>166711321.38963741</v>
      </c>
      <c r="CT61" s="124">
        <f t="shared" si="44"/>
        <v>553942196.63440979</v>
      </c>
      <c r="CU61" s="32"/>
      <c r="CV61" s="45">
        <f>SUM(CV20:CV60)</f>
        <v>1311295108.8722055</v>
      </c>
      <c r="CW61" s="46">
        <f t="shared" si="46"/>
        <v>1891.732578261232</v>
      </c>
      <c r="CX61" s="43">
        <f>SUM(CX20:CX60)</f>
        <v>356237388.91370416</v>
      </c>
      <c r="CY61" s="46">
        <f t="shared" si="48"/>
        <v>1930.2296250681586</v>
      </c>
      <c r="CZ61" s="43">
        <f t="shared" si="49"/>
        <v>1667532497.7859097</v>
      </c>
      <c r="DA61" s="47">
        <f t="shared" si="50"/>
        <v>1899.8272219552055</v>
      </c>
      <c r="DB61" s="45">
        <f>SUM(DB20:DB60)</f>
        <v>781194092</v>
      </c>
      <c r="DC61" s="46">
        <f t="shared" si="52"/>
        <v>257.44488044310384</v>
      </c>
      <c r="DD61" s="43">
        <f>SUM(DD20:DD60)</f>
        <v>724543361.99999988</v>
      </c>
      <c r="DE61" s="46">
        <f t="shared" si="54"/>
        <v>421.80085787238789</v>
      </c>
      <c r="DF61" s="43">
        <f>SUM(DF20:DF60)</f>
        <v>1505737454</v>
      </c>
      <c r="DG61" s="47">
        <f t="shared" si="56"/>
        <v>316.85387396149662</v>
      </c>
      <c r="DH61" s="153"/>
      <c r="DI61" s="161" t="s">
        <v>172</v>
      </c>
      <c r="DJ61" s="45">
        <f>SUM(DJ20:DJ60)</f>
        <v>1667532497.7859097</v>
      </c>
      <c r="DK61" s="43">
        <f>SUM(DK20:DK60)</f>
        <v>1505737454</v>
      </c>
      <c r="DL61" s="44">
        <f t="shared" si="59"/>
        <v>3173269951.7859097</v>
      </c>
      <c r="DM61"/>
      <c r="DN61" s="51"/>
      <c r="DO61" s="48"/>
    </row>
    <row r="62" spans="1:119" s="19" customFormat="1" ht="15.75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38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332946</v>
      </c>
      <c r="U62" s="39">
        <v>1.73</v>
      </c>
      <c r="V62" s="36">
        <v>97212</v>
      </c>
      <c r="W62" s="39">
        <v>1.78</v>
      </c>
      <c r="X62" s="36">
        <v>430158</v>
      </c>
      <c r="Y62" s="40">
        <v>1.74</v>
      </c>
      <c r="Z62" s="38">
        <v>2962404</v>
      </c>
      <c r="AA62" s="39">
        <v>2.95</v>
      </c>
      <c r="AB62" s="36">
        <v>859153</v>
      </c>
      <c r="AC62" s="39">
        <v>1.98</v>
      </c>
      <c r="AD62" s="36">
        <v>3821557</v>
      </c>
      <c r="AE62" s="40">
        <v>2.66</v>
      </c>
      <c r="AF62" s="116">
        <f t="shared" si="30"/>
        <v>3295350</v>
      </c>
      <c r="AG62" s="117">
        <f t="shared" si="31"/>
        <v>956365</v>
      </c>
      <c r="AH62" s="118">
        <f t="shared" si="32"/>
        <v>4251715</v>
      </c>
      <c r="AI62" s="32"/>
      <c r="AJ62" s="35">
        <v>0</v>
      </c>
      <c r="AK62" s="39">
        <v>0</v>
      </c>
      <c r="AL62" s="36">
        <v>0</v>
      </c>
      <c r="AM62" s="39">
        <v>0</v>
      </c>
      <c r="AN62" s="36">
        <v>0</v>
      </c>
      <c r="AO62" s="40">
        <v>0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6102</v>
      </c>
      <c r="BG62" s="39">
        <v>0.01</v>
      </c>
      <c r="BH62" s="36">
        <v>0</v>
      </c>
      <c r="BI62" s="39">
        <v>0</v>
      </c>
      <c r="BJ62" s="36">
        <v>6102</v>
      </c>
      <c r="BK62" s="40">
        <v>0.01</v>
      </c>
      <c r="BL62" s="116">
        <f t="shared" si="36"/>
        <v>6102</v>
      </c>
      <c r="BM62" s="117">
        <f t="shared" si="37"/>
        <v>0</v>
      </c>
      <c r="BN62" s="118">
        <f t="shared" si="38"/>
        <v>6102</v>
      </c>
      <c r="BO62" s="32"/>
      <c r="BP62" s="35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>
        <v>1197796</v>
      </c>
      <c r="CG62" s="39">
        <v>9.6163714895871806</v>
      </c>
      <c r="CH62" s="36">
        <v>0</v>
      </c>
      <c r="CI62" s="39">
        <v>0</v>
      </c>
      <c r="CJ62" s="36">
        <v>1197796</v>
      </c>
      <c r="CK62" s="40">
        <v>7.9929799273969682</v>
      </c>
      <c r="CL62" s="38">
        <v>-1130</v>
      </c>
      <c r="CM62" s="39">
        <v>0</v>
      </c>
      <c r="CN62" s="36">
        <v>0</v>
      </c>
      <c r="CO62" s="39">
        <v>0</v>
      </c>
      <c r="CP62" s="36">
        <v>-1130</v>
      </c>
      <c r="CQ62" s="40">
        <v>0</v>
      </c>
      <c r="CR62" s="116">
        <f t="shared" si="42"/>
        <v>1196666</v>
      </c>
      <c r="CS62" s="117">
        <f t="shared" si="43"/>
        <v>0</v>
      </c>
      <c r="CT62" s="118">
        <f t="shared" si="44"/>
        <v>1196666</v>
      </c>
      <c r="CU62" s="32"/>
      <c r="CV62" s="38">
        <f>+D62+T62+AJ62+AZ62+BP62+CF62</f>
        <v>1530742</v>
      </c>
      <c r="CW62" s="39">
        <f t="shared" si="46"/>
        <v>2.2083164123164325</v>
      </c>
      <c r="CX62" s="36">
        <f>+F62+V62+AL62+BB62+BR62+CH62</f>
        <v>97212</v>
      </c>
      <c r="CY62" s="39">
        <f t="shared" si="48"/>
        <v>0.5267315788618151</v>
      </c>
      <c r="CZ62" s="36">
        <f t="shared" si="49"/>
        <v>1627954</v>
      </c>
      <c r="DA62" s="40">
        <f t="shared" si="50"/>
        <v>1.8547352626694928</v>
      </c>
      <c r="DB62" s="38">
        <f t="shared" ref="DB62" si="87">+J62+Z62+AP62+BF62+BV62+CL62</f>
        <v>2967376</v>
      </c>
      <c r="DC62" s="39">
        <f t="shared" si="52"/>
        <v>0.97790775349301495</v>
      </c>
      <c r="DD62" s="36">
        <f>+L62+AB62+AR62+BH62+BX62+CN62</f>
        <v>859153</v>
      </c>
      <c r="DE62" s="39">
        <f t="shared" si="54"/>
        <v>0.50016533371212601</v>
      </c>
      <c r="DF62" s="36">
        <f>+DB62+DD62</f>
        <v>3826529</v>
      </c>
      <c r="DG62" s="40">
        <f t="shared" si="56"/>
        <v>0.80522041492368401</v>
      </c>
      <c r="DH62" s="152"/>
      <c r="DI62" s="161" t="s">
        <v>8</v>
      </c>
      <c r="DJ62" s="38">
        <f t="shared" ref="DJ62" si="88">+CZ62</f>
        <v>1627954</v>
      </c>
      <c r="DK62" s="36">
        <f t="shared" ref="DK62" si="89">+DF62</f>
        <v>3826529</v>
      </c>
      <c r="DL62" s="37">
        <f t="shared" si="59"/>
        <v>5454483</v>
      </c>
      <c r="DM62"/>
    </row>
    <row r="63" spans="1:119" s="19" customFormat="1" ht="15.75">
      <c r="A63" s="26">
        <v>51</v>
      </c>
      <c r="B63" s="26" t="s">
        <v>173</v>
      </c>
      <c r="C63" s="41"/>
      <c r="D63" s="42">
        <v>223892402</v>
      </c>
      <c r="E63" s="46">
        <v>2040.9144956336256</v>
      </c>
      <c r="F63" s="43">
        <v>67826641</v>
      </c>
      <c r="G63" s="46">
        <v>2473.8899587846954</v>
      </c>
      <c r="H63" s="43">
        <v>291719043</v>
      </c>
      <c r="I63" s="47">
        <v>2127.4881161618741</v>
      </c>
      <c r="J63" s="45">
        <v>115138102</v>
      </c>
      <c r="K63" s="46">
        <v>333.90977849184208</v>
      </c>
      <c r="L63" s="43">
        <v>157334691</v>
      </c>
      <c r="M63" s="46">
        <v>517.36452510292395</v>
      </c>
      <c r="N63" s="43">
        <v>272472793</v>
      </c>
      <c r="O63" s="47">
        <v>419.88268770244991</v>
      </c>
      <c r="P63" s="122">
        <f t="shared" si="27"/>
        <v>339030504</v>
      </c>
      <c r="Q63" s="123">
        <f t="shared" si="28"/>
        <v>225161332</v>
      </c>
      <c r="R63" s="124">
        <f t="shared" si="29"/>
        <v>564191836</v>
      </c>
      <c r="S63" s="32"/>
      <c r="T63" s="42">
        <v>379543330</v>
      </c>
      <c r="U63" s="46">
        <v>1970.76</v>
      </c>
      <c r="V63" s="43">
        <v>97886774</v>
      </c>
      <c r="W63" s="46">
        <v>1788.21</v>
      </c>
      <c r="X63" s="36">
        <v>477430104</v>
      </c>
      <c r="Y63" s="47">
        <v>1930.36</v>
      </c>
      <c r="Z63" s="45">
        <v>244442044</v>
      </c>
      <c r="AA63" s="46">
        <v>243.38</v>
      </c>
      <c r="AB63" s="43">
        <v>155181106</v>
      </c>
      <c r="AC63" s="46">
        <v>357.68</v>
      </c>
      <c r="AD63" s="43">
        <v>399623151</v>
      </c>
      <c r="AE63" s="47">
        <v>277.86</v>
      </c>
      <c r="AF63" s="122">
        <f t="shared" si="30"/>
        <v>623985374</v>
      </c>
      <c r="AG63" s="123">
        <f t="shared" si="31"/>
        <v>253067880</v>
      </c>
      <c r="AH63" s="124">
        <f t="shared" si="32"/>
        <v>877053254</v>
      </c>
      <c r="AI63" s="32"/>
      <c r="AJ63" s="42">
        <v>113521020.12070028</v>
      </c>
      <c r="AK63" s="46">
        <v>1886.9379939113933</v>
      </c>
      <c r="AL63" s="43">
        <v>54151331.160000004</v>
      </c>
      <c r="AM63" s="46">
        <v>2233.505100433079</v>
      </c>
      <c r="AN63" s="43">
        <v>167672351.2807003</v>
      </c>
      <c r="AO63" s="47">
        <v>1986.486245498869</v>
      </c>
      <c r="AP63" s="45">
        <v>47518486</v>
      </c>
      <c r="AQ63" s="46">
        <v>304.08</v>
      </c>
      <c r="AR63" s="43">
        <v>76511522</v>
      </c>
      <c r="AS63" s="46">
        <v>508.42</v>
      </c>
      <c r="AT63" s="43">
        <v>124030007</v>
      </c>
      <c r="AU63" s="47">
        <v>404.33</v>
      </c>
      <c r="AV63" s="122">
        <f t="shared" si="33"/>
        <v>161039506.1207003</v>
      </c>
      <c r="AW63" s="123">
        <f t="shared" si="34"/>
        <v>130662853.16</v>
      </c>
      <c r="AX63" s="124">
        <f t="shared" si="35"/>
        <v>291702359.28070033</v>
      </c>
      <c r="AY63" s="32"/>
      <c r="AZ63" s="42">
        <v>208894666.7167331</v>
      </c>
      <c r="BA63" s="46">
        <v>1877.823024520492</v>
      </c>
      <c r="BB63" s="43">
        <v>49791301.924066782</v>
      </c>
      <c r="BC63" s="46">
        <v>1590.7255973951881</v>
      </c>
      <c r="BD63" s="43">
        <v>258685968.64079991</v>
      </c>
      <c r="BE63" s="47">
        <v>1814.7797777584458</v>
      </c>
      <c r="BF63" s="45">
        <v>158369634</v>
      </c>
      <c r="BG63" s="46">
        <v>260.29000000000002</v>
      </c>
      <c r="BH63" s="43">
        <v>141385042</v>
      </c>
      <c r="BI63" s="46">
        <v>457.35</v>
      </c>
      <c r="BJ63" s="43">
        <v>299754676</v>
      </c>
      <c r="BK63" s="47">
        <v>326.68</v>
      </c>
      <c r="BL63" s="122">
        <f t="shared" si="36"/>
        <v>367264300.7167331</v>
      </c>
      <c r="BM63" s="123">
        <f t="shared" si="37"/>
        <v>191176343.92406678</v>
      </c>
      <c r="BN63" s="124">
        <f t="shared" si="38"/>
        <v>558440644.64079988</v>
      </c>
      <c r="BO63" s="32"/>
      <c r="BP63" s="42">
        <v>149102405.78999984</v>
      </c>
      <c r="BQ63" s="46">
        <v>1570.8218056257886</v>
      </c>
      <c r="BR63" s="43">
        <v>35123508.439999983</v>
      </c>
      <c r="BS63" s="46">
        <v>1629.4075171645939</v>
      </c>
      <c r="BT63" s="36">
        <v>184225914.22999975</v>
      </c>
      <c r="BU63" s="47">
        <v>1581.6641559634581</v>
      </c>
      <c r="BV63" s="45">
        <v>61534772</v>
      </c>
      <c r="BW63" s="46">
        <v>204.37</v>
      </c>
      <c r="BX63" s="43">
        <v>77921148</v>
      </c>
      <c r="BY63" s="46">
        <v>382.89</v>
      </c>
      <c r="BZ63" s="43">
        <v>139455921</v>
      </c>
      <c r="CA63" s="47">
        <v>276.37</v>
      </c>
      <c r="CB63" s="122">
        <f t="shared" si="39"/>
        <v>210637177.78999984</v>
      </c>
      <c r="CC63" s="123">
        <f t="shared" si="40"/>
        <v>113044656.43999998</v>
      </c>
      <c r="CD63" s="124">
        <f t="shared" si="41"/>
        <v>323681834.22999984</v>
      </c>
      <c r="CE63" s="32"/>
      <c r="CF63" s="42">
        <v>234810541.24477237</v>
      </c>
      <c r="CG63" s="46">
        <v>1885.1502211401305</v>
      </c>
      <c r="CH63" s="43">
        <v>51360620.389637426</v>
      </c>
      <c r="CI63" s="46">
        <v>2030.2245390796675</v>
      </c>
      <c r="CJ63" s="43">
        <v>286171161.63440984</v>
      </c>
      <c r="CK63" s="47">
        <v>1909.6409995890044</v>
      </c>
      <c r="CL63" s="45">
        <v>151223668</v>
      </c>
      <c r="CM63" s="46">
        <v>244.14</v>
      </c>
      <c r="CN63" s="43">
        <v>115350701</v>
      </c>
      <c r="CO63" s="46">
        <v>364.3</v>
      </c>
      <c r="CP63" s="43">
        <v>266574369</v>
      </c>
      <c r="CQ63" s="47">
        <v>284.79000000000002</v>
      </c>
      <c r="CR63" s="122">
        <f t="shared" si="42"/>
        <v>386034209.24477237</v>
      </c>
      <c r="CS63" s="123">
        <f t="shared" si="43"/>
        <v>166711321.38963741</v>
      </c>
      <c r="CT63" s="124">
        <f t="shared" si="44"/>
        <v>552745530.63440979</v>
      </c>
      <c r="CU63" s="32"/>
      <c r="CV63" s="45">
        <f>+CV61-CV62</f>
        <v>1309764366.8722055</v>
      </c>
      <c r="CW63" s="46">
        <f t="shared" si="46"/>
        <v>1889.5242618489156</v>
      </c>
      <c r="CX63" s="43">
        <f>+CX61-CX62</f>
        <v>356140176.91370416</v>
      </c>
      <c r="CY63" s="46">
        <f t="shared" si="48"/>
        <v>1929.7028934892969</v>
      </c>
      <c r="CZ63" s="43">
        <f t="shared" si="49"/>
        <v>1665904543.7859097</v>
      </c>
      <c r="DA63" s="47">
        <f t="shared" si="50"/>
        <v>1897.972486692536</v>
      </c>
      <c r="DB63" s="45">
        <f>+DB61-DB62</f>
        <v>778226716</v>
      </c>
      <c r="DC63" s="46">
        <f t="shared" si="52"/>
        <v>256.46697268961083</v>
      </c>
      <c r="DD63" s="43">
        <f>+DD61-DD62</f>
        <v>723684208.99999988</v>
      </c>
      <c r="DE63" s="46">
        <f t="shared" si="54"/>
        <v>421.30069253867578</v>
      </c>
      <c r="DF63" s="43">
        <f>+DF61-DF62</f>
        <v>1501910925</v>
      </c>
      <c r="DG63" s="47">
        <f t="shared" si="56"/>
        <v>316.04865354657289</v>
      </c>
      <c r="DH63" s="153"/>
      <c r="DI63" s="161" t="s">
        <v>173</v>
      </c>
      <c r="DJ63" s="45">
        <f>+DJ61-DJ62</f>
        <v>1665904543.7859097</v>
      </c>
      <c r="DK63" s="43">
        <f t="shared" ref="DK63:DL63" si="90">+DK61-DK62</f>
        <v>1501910925</v>
      </c>
      <c r="DL63" s="44">
        <f t="shared" si="90"/>
        <v>3167815468.7859097</v>
      </c>
      <c r="DM63"/>
      <c r="DO63" s="48"/>
    </row>
    <row r="64" spans="1:119" s="19" customFormat="1" ht="15.75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6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75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6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75">
      <c r="A66" s="26">
        <v>52</v>
      </c>
      <c r="B66" s="26" t="s">
        <v>66</v>
      </c>
      <c r="C66" s="34"/>
      <c r="D66" s="35">
        <v>332367.24846711807</v>
      </c>
      <c r="E66" s="39">
        <v>3.0297282498689002</v>
      </c>
      <c r="F66" s="36">
        <v>88704.713817250886</v>
      </c>
      <c r="G66" s="39">
        <v>3.2353909551464741</v>
      </c>
      <c r="H66" s="36">
        <v>421071.96228436893</v>
      </c>
      <c r="I66" s="40">
        <v>3.070850591707706</v>
      </c>
      <c r="J66" s="38">
        <v>148391.04925405691</v>
      </c>
      <c r="K66" s="39">
        <v>0.4303460064557445</v>
      </c>
      <c r="L66" s="36">
        <v>195115.02699874921</v>
      </c>
      <c r="M66" s="39">
        <v>0.64159781064210475</v>
      </c>
      <c r="N66" s="36">
        <v>343506.07625280612</v>
      </c>
      <c r="O66" s="40">
        <v>0.52934552823096337</v>
      </c>
      <c r="P66" s="116">
        <f t="shared" ref="P66:P73" si="91">+D66+J66</f>
        <v>480758.29772117501</v>
      </c>
      <c r="Q66" s="117">
        <f t="shared" ref="Q66:Q73" si="92">+F66+L66</f>
        <v>283819.74081600009</v>
      </c>
      <c r="R66" s="118">
        <f t="shared" ref="R66:R73" si="93">+P66+Q66</f>
        <v>764578.03853717516</v>
      </c>
      <c r="S66" s="32"/>
      <c r="T66" s="35">
        <v>3344120</v>
      </c>
      <c r="U66" s="39">
        <v>17.36</v>
      </c>
      <c r="V66" s="36">
        <v>926903</v>
      </c>
      <c r="W66" s="39">
        <v>16.93</v>
      </c>
      <c r="X66" s="36">
        <v>4271023</v>
      </c>
      <c r="Y66" s="40">
        <v>17.27</v>
      </c>
      <c r="Z66" s="38">
        <v>1742735</v>
      </c>
      <c r="AA66" s="39">
        <v>1.74</v>
      </c>
      <c r="AB66" s="36">
        <v>710649</v>
      </c>
      <c r="AC66" s="39">
        <v>1.64</v>
      </c>
      <c r="AD66" s="36">
        <v>2453384</v>
      </c>
      <c r="AE66" s="40">
        <v>1.71</v>
      </c>
      <c r="AF66" s="116">
        <f t="shared" ref="AF66:AF73" si="94">+T66+Z66</f>
        <v>5086855</v>
      </c>
      <c r="AG66" s="117">
        <f t="shared" ref="AG66:AG73" si="95">+V66+AB66</f>
        <v>1637552</v>
      </c>
      <c r="AH66" s="118">
        <f t="shared" ref="AH66:AH73" si="96">+AF66+AG66</f>
        <v>6724407</v>
      </c>
      <c r="AI66" s="32"/>
      <c r="AJ66" s="35">
        <v>2371262.8001079038</v>
      </c>
      <c r="AK66" s="39">
        <v>39.414954748600081</v>
      </c>
      <c r="AL66" s="36">
        <v>980327.56425231195</v>
      </c>
      <c r="AM66" s="39">
        <v>40.434215889969558</v>
      </c>
      <c r="AN66" s="36">
        <v>3351590.3643602156</v>
      </c>
      <c r="AO66" s="40">
        <v>39.707728247945546</v>
      </c>
      <c r="AP66" s="38">
        <v>265000</v>
      </c>
      <c r="AQ66" s="39">
        <v>1.7</v>
      </c>
      <c r="AR66" s="36">
        <v>429580</v>
      </c>
      <c r="AS66" s="39">
        <v>2.85</v>
      </c>
      <c r="AT66" s="36">
        <v>694579</v>
      </c>
      <c r="AU66" s="40">
        <v>2.2599999999999998</v>
      </c>
      <c r="AV66" s="116">
        <f t="shared" ref="AV66:AV73" si="97">+AJ66+AP66</f>
        <v>2636262.8001079038</v>
      </c>
      <c r="AW66" s="117">
        <f t="shared" ref="AW66:AW73" si="98">+AL66+AR66</f>
        <v>1409907.5642523118</v>
      </c>
      <c r="AX66" s="118">
        <f t="shared" ref="AX66:AX73" si="99">+AV66+AW66</f>
        <v>4046170.3643602156</v>
      </c>
      <c r="AY66" s="32"/>
      <c r="AZ66" s="35">
        <v>1422537.8415616686</v>
      </c>
      <c r="BA66" s="39">
        <v>12.787661619712418</v>
      </c>
      <c r="BB66" s="36">
        <v>361200.32853833149</v>
      </c>
      <c r="BC66" s="39">
        <v>11.539577922057809</v>
      </c>
      <c r="BD66" s="36">
        <v>1783738.1701</v>
      </c>
      <c r="BE66" s="40">
        <v>12.513596995313728</v>
      </c>
      <c r="BF66" s="38">
        <v>1128767</v>
      </c>
      <c r="BG66" s="39">
        <v>1.86</v>
      </c>
      <c r="BH66" s="36">
        <v>1133032</v>
      </c>
      <c r="BI66" s="39">
        <v>3.67</v>
      </c>
      <c r="BJ66" s="36">
        <v>2261799</v>
      </c>
      <c r="BK66" s="40">
        <v>2.46</v>
      </c>
      <c r="BL66" s="116">
        <f t="shared" ref="BL66:BL73" si="100">+AZ66+BF66</f>
        <v>2551304.8415616686</v>
      </c>
      <c r="BM66" s="117">
        <f t="shared" ref="BM66:BM73" si="101">+BB66+BH66</f>
        <v>1494232.3285383314</v>
      </c>
      <c r="BN66" s="118">
        <f t="shared" ref="BN66:BN73" si="102">+BL66+BM66</f>
        <v>4045537.1700999998</v>
      </c>
      <c r="BO66" s="32"/>
      <c r="BP66" s="35">
        <v>1988689.1299999997</v>
      </c>
      <c r="BQ66" s="39">
        <v>20.951212916139905</v>
      </c>
      <c r="BR66" s="36">
        <v>499072.26999999996</v>
      </c>
      <c r="BS66" s="39">
        <v>23.152359899795879</v>
      </c>
      <c r="BT66" s="36">
        <v>2487761.3999999994</v>
      </c>
      <c r="BU66" s="40">
        <v>21.358575157113908</v>
      </c>
      <c r="BV66" s="38">
        <v>412774</v>
      </c>
      <c r="BW66" s="39">
        <v>1.37</v>
      </c>
      <c r="BX66" s="36">
        <v>544928</v>
      </c>
      <c r="BY66" s="39">
        <v>2.68</v>
      </c>
      <c r="BZ66" s="36">
        <v>957702</v>
      </c>
      <c r="CA66" s="40">
        <v>1.9</v>
      </c>
      <c r="CB66" s="116">
        <f t="shared" ref="CB66:CB73" si="103">+BP66+BV66</f>
        <v>2401463.13</v>
      </c>
      <c r="CC66" s="117">
        <f t="shared" ref="CC66:CC73" si="104">+BR66+BX66</f>
        <v>1044000.27</v>
      </c>
      <c r="CD66" s="118">
        <f t="shared" ref="CD66:CD73" si="105">+CB66+CC66</f>
        <v>3445463.4</v>
      </c>
      <c r="CE66" s="32"/>
      <c r="CF66" s="35">
        <v>2216102.9241002123</v>
      </c>
      <c r="CG66" s="39">
        <v>17.791734967647301</v>
      </c>
      <c r="CH66" s="36">
        <v>447911.03249978792</v>
      </c>
      <c r="CI66" s="39">
        <v>17.70539301524974</v>
      </c>
      <c r="CJ66" s="36">
        <v>2664013.9566000002</v>
      </c>
      <c r="CK66" s="40">
        <v>17.777159116752085</v>
      </c>
      <c r="CL66" s="38">
        <v>927941</v>
      </c>
      <c r="CM66" s="39">
        <v>1.5</v>
      </c>
      <c r="CN66" s="36">
        <v>837575</v>
      </c>
      <c r="CO66" s="39">
        <v>2.65</v>
      </c>
      <c r="CP66" s="36">
        <v>1765516</v>
      </c>
      <c r="CQ66" s="40">
        <v>1.89</v>
      </c>
      <c r="CR66" s="116">
        <f t="shared" ref="CR66:CR73" si="106">+CF66+CL66</f>
        <v>3144043.9241002123</v>
      </c>
      <c r="CS66" s="117">
        <f t="shared" ref="CS66:CS73" si="107">+CH66+CN66</f>
        <v>1285486.0324997879</v>
      </c>
      <c r="CT66" s="118">
        <f t="shared" ref="CT66:CT73" si="108">+CR66+CS66</f>
        <v>4429529.9566000002</v>
      </c>
      <c r="CU66" s="32"/>
      <c r="CV66" s="38">
        <f t="shared" ref="CV66:CV72" si="109">+D66+T66+AJ66+AZ66+BP66+CF66</f>
        <v>11675079.944236903</v>
      </c>
      <c r="CW66" s="39">
        <f>+CV66/$CV$111</f>
        <v>16.84298899224348</v>
      </c>
      <c r="CX66" s="36">
        <f t="shared" ref="CX66:CX72" si="110">+F66+V66+AL66+BB66+BR66+CH66</f>
        <v>3304118.9091076823</v>
      </c>
      <c r="CY66" s="39">
        <f t="shared" ref="CY66:CY73" si="111">+CX66/$CX$111</f>
        <v>17.902972572742744</v>
      </c>
      <c r="CZ66" s="36">
        <f t="shared" ref="CZ66:CZ73" si="112">+CV66+CX66</f>
        <v>14979198.853344586</v>
      </c>
      <c r="DA66" s="40">
        <f t="shared" ref="DA66:DA73" si="113">+CZ66/$CZ$111</f>
        <v>17.065868150965343</v>
      </c>
      <c r="DB66" s="38">
        <f t="shared" ref="DB66:DB72" si="114">+J66+Z66+AP66+BF66+BV66+CL66</f>
        <v>4625608.049254057</v>
      </c>
      <c r="DC66" s="39">
        <f t="shared" ref="DC66:DC102" si="115">+DB66/$DB$111</f>
        <v>1.5243831506304701</v>
      </c>
      <c r="DD66" s="36">
        <f t="shared" ref="DD66:DD72" si="116">+L66+AB66+AR66+BH66+BX66+CN66</f>
        <v>3850879.026998749</v>
      </c>
      <c r="DE66" s="39">
        <f t="shared" ref="DE66:DE73" si="117">+DD66/$DD$111</f>
        <v>2.2418314242327697</v>
      </c>
      <c r="DF66" s="36">
        <f t="shared" ref="DF66:DF72" si="118">+DB66+DD66</f>
        <v>8476487.0762528069</v>
      </c>
      <c r="DG66" s="40">
        <f t="shared" ref="DG66:DG73" si="119">+DF66/$DF$111</f>
        <v>1.7837158533583648</v>
      </c>
      <c r="DH66" s="152"/>
      <c r="DI66" s="161" t="s">
        <v>66</v>
      </c>
      <c r="DJ66" s="38">
        <f t="shared" ref="DJ66:DJ72" si="120">+CZ66</f>
        <v>14979198.853344586</v>
      </c>
      <c r="DK66" s="36">
        <f t="shared" ref="DK66:DK72" si="121">+DF66</f>
        <v>8476487.0762528069</v>
      </c>
      <c r="DL66" s="37">
        <f t="shared" ref="DL66:DL72" si="122">+DJ66+DK66</f>
        <v>23455685.929597393</v>
      </c>
      <c r="DM66"/>
    </row>
    <row r="67" spans="1:119" s="19" customFormat="1" ht="15.75">
      <c r="A67" s="26">
        <v>53</v>
      </c>
      <c r="B67" s="26" t="s">
        <v>67</v>
      </c>
      <c r="C67" s="34"/>
      <c r="D67" s="35">
        <v>6709770.8058625758</v>
      </c>
      <c r="E67" s="39">
        <v>61.163614208150953</v>
      </c>
      <c r="F67" s="36">
        <v>505821.68165912386</v>
      </c>
      <c r="G67" s="39">
        <v>18.449198732870986</v>
      </c>
      <c r="H67" s="36">
        <v>7215592.4875216996</v>
      </c>
      <c r="I67" s="40">
        <v>52.622849404690086</v>
      </c>
      <c r="J67" s="38">
        <v>603222.07579010748</v>
      </c>
      <c r="K67" s="39">
        <v>1.7493926529070625</v>
      </c>
      <c r="L67" s="36">
        <v>655071.14938403724</v>
      </c>
      <c r="M67" s="39">
        <v>2.1540740440371091</v>
      </c>
      <c r="N67" s="36">
        <v>1258293.2251741448</v>
      </c>
      <c r="O67" s="40">
        <v>1.9390396211188099</v>
      </c>
      <c r="P67" s="116">
        <f t="shared" si="91"/>
        <v>7312992.881652683</v>
      </c>
      <c r="Q67" s="117">
        <f t="shared" si="92"/>
        <v>1160892.831043161</v>
      </c>
      <c r="R67" s="118">
        <f t="shared" si="93"/>
        <v>8473885.7126958445</v>
      </c>
      <c r="S67" s="32"/>
      <c r="T67" s="35">
        <v>3274628</v>
      </c>
      <c r="U67" s="39">
        <v>17</v>
      </c>
      <c r="V67" s="36">
        <v>893906</v>
      </c>
      <c r="W67" s="39">
        <v>16.329999999999998</v>
      </c>
      <c r="X67" s="36">
        <v>4168534</v>
      </c>
      <c r="Y67" s="40">
        <v>16.850000000000001</v>
      </c>
      <c r="Z67" s="38">
        <v>745409</v>
      </c>
      <c r="AA67" s="39">
        <v>0.74</v>
      </c>
      <c r="AB67" s="36">
        <v>287829</v>
      </c>
      <c r="AC67" s="39">
        <v>0.66</v>
      </c>
      <c r="AD67" s="36">
        <v>1033238</v>
      </c>
      <c r="AE67" s="40">
        <v>0.72</v>
      </c>
      <c r="AF67" s="116">
        <f t="shared" si="94"/>
        <v>4020037</v>
      </c>
      <c r="AG67" s="117">
        <f t="shared" si="95"/>
        <v>1181735</v>
      </c>
      <c r="AH67" s="118">
        <f t="shared" si="96"/>
        <v>5201772</v>
      </c>
      <c r="AI67" s="32"/>
      <c r="AJ67" s="35">
        <v>614797.93278678646</v>
      </c>
      <c r="AK67" s="39">
        <v>10.219125733015076</v>
      </c>
      <c r="AL67" s="36">
        <v>254169.78663385642</v>
      </c>
      <c r="AM67" s="39">
        <v>10.483389838476239</v>
      </c>
      <c r="AN67" s="36">
        <v>868967.71942064282</v>
      </c>
      <c r="AO67" s="40">
        <v>10.295033195555352</v>
      </c>
      <c r="AP67" s="38">
        <v>124757</v>
      </c>
      <c r="AQ67" s="39">
        <v>0.8</v>
      </c>
      <c r="AR67" s="36">
        <v>202238</v>
      </c>
      <c r="AS67" s="39">
        <v>1.34</v>
      </c>
      <c r="AT67" s="36">
        <v>326996</v>
      </c>
      <c r="AU67" s="40">
        <v>1.07</v>
      </c>
      <c r="AV67" s="116">
        <f t="shared" si="97"/>
        <v>739554.93278678646</v>
      </c>
      <c r="AW67" s="117">
        <f t="shared" si="98"/>
        <v>456407.78663385642</v>
      </c>
      <c r="AX67" s="118">
        <f t="shared" si="99"/>
        <v>1195962.7194206428</v>
      </c>
      <c r="AY67" s="32"/>
      <c r="AZ67" s="35">
        <v>1140510.9569419271</v>
      </c>
      <c r="BA67" s="39">
        <v>10.252428979278939</v>
      </c>
      <c r="BB67" s="36">
        <v>289590.13975807285</v>
      </c>
      <c r="BC67" s="39">
        <v>9.2517855582273043</v>
      </c>
      <c r="BD67" s="36">
        <v>1430101.0966999999</v>
      </c>
      <c r="BE67" s="40">
        <v>10.032699353883713</v>
      </c>
      <c r="BF67" s="38">
        <v>771834</v>
      </c>
      <c r="BG67" s="39">
        <v>1.27</v>
      </c>
      <c r="BH67" s="36">
        <v>774750</v>
      </c>
      <c r="BI67" s="39">
        <v>2.5099999999999998</v>
      </c>
      <c r="BJ67" s="36">
        <v>1546584</v>
      </c>
      <c r="BK67" s="40">
        <v>1.69</v>
      </c>
      <c r="BL67" s="116">
        <f t="shared" si="100"/>
        <v>1912344.9569419271</v>
      </c>
      <c r="BM67" s="117">
        <f t="shared" si="101"/>
        <v>1064340.1397580728</v>
      </c>
      <c r="BN67" s="118">
        <f t="shared" si="102"/>
        <v>2976685.0966999996</v>
      </c>
      <c r="BO67" s="32"/>
      <c r="BP67" s="35">
        <v>1192709.9600000002</v>
      </c>
      <c r="BQ67" s="39">
        <v>12.565423093131059</v>
      </c>
      <c r="BR67" s="36">
        <v>301528.88999999996</v>
      </c>
      <c r="BS67" s="39">
        <v>13.988165244015585</v>
      </c>
      <c r="BT67" s="36">
        <v>1494238.85</v>
      </c>
      <c r="BU67" s="40">
        <v>12.828727377313783</v>
      </c>
      <c r="BV67" s="38">
        <v>172497</v>
      </c>
      <c r="BW67" s="39">
        <v>0.56999999999999995</v>
      </c>
      <c r="BX67" s="36">
        <v>270334</v>
      </c>
      <c r="BY67" s="39">
        <v>1.33</v>
      </c>
      <c r="BZ67" s="36">
        <v>442830</v>
      </c>
      <c r="CA67" s="40">
        <v>0.88</v>
      </c>
      <c r="CB67" s="116">
        <f t="shared" si="103"/>
        <v>1365206.9600000002</v>
      </c>
      <c r="CC67" s="117">
        <f t="shared" si="104"/>
        <v>571862.8899999999</v>
      </c>
      <c r="CD67" s="118">
        <f t="shared" si="105"/>
        <v>1937069.85</v>
      </c>
      <c r="CE67" s="32"/>
      <c r="CF67" s="35">
        <v>1620662.9277193693</v>
      </c>
      <c r="CG67" s="39">
        <v>13.0113114189323</v>
      </c>
      <c r="CH67" s="36">
        <v>327562.7667806308</v>
      </c>
      <c r="CI67" s="39">
        <v>12.948168502673365</v>
      </c>
      <c r="CJ67" s="36">
        <v>1948225.6945000002</v>
      </c>
      <c r="CK67" s="40">
        <v>13.000651922512279</v>
      </c>
      <c r="CL67" s="38">
        <v>727886</v>
      </c>
      <c r="CM67" s="39">
        <v>1.18</v>
      </c>
      <c r="CN67" s="36">
        <v>657002</v>
      </c>
      <c r="CO67" s="39">
        <v>2.0699999999999998</v>
      </c>
      <c r="CP67" s="36">
        <v>1384888</v>
      </c>
      <c r="CQ67" s="40">
        <v>1.48</v>
      </c>
      <c r="CR67" s="116">
        <f t="shared" si="106"/>
        <v>2348548.9277193695</v>
      </c>
      <c r="CS67" s="117">
        <f t="shared" si="107"/>
        <v>984564.7667806308</v>
      </c>
      <c r="CT67" s="118">
        <f t="shared" si="108"/>
        <v>3333113.6945000002</v>
      </c>
      <c r="CU67" s="32"/>
      <c r="CV67" s="38">
        <f t="shared" si="109"/>
        <v>14553080.58331066</v>
      </c>
      <c r="CW67" s="39">
        <f t="shared" ref="CW67:CW102" si="123">+CV67/$CV$111</f>
        <v>20.994920569167459</v>
      </c>
      <c r="CX67" s="36">
        <f t="shared" si="110"/>
        <v>2572579.2648316836</v>
      </c>
      <c r="CY67" s="39">
        <f t="shared" si="111"/>
        <v>13.939212627164961</v>
      </c>
      <c r="CZ67" s="36">
        <f t="shared" si="112"/>
        <v>17125659.848142345</v>
      </c>
      <c r="DA67" s="40">
        <f t="shared" si="113"/>
        <v>19.51134074846874</v>
      </c>
      <c r="DB67" s="38">
        <f t="shared" si="114"/>
        <v>3145605.0757901073</v>
      </c>
      <c r="DC67" s="39">
        <f t="shared" si="115"/>
        <v>1.0366436855464656</v>
      </c>
      <c r="DD67" s="36">
        <f t="shared" si="116"/>
        <v>2847224.1493840371</v>
      </c>
      <c r="DE67" s="39">
        <f t="shared" si="117"/>
        <v>1.6575427389881561</v>
      </c>
      <c r="DF67" s="36">
        <f t="shared" si="118"/>
        <v>5992829.2251741439</v>
      </c>
      <c r="DG67" s="40">
        <f t="shared" si="119"/>
        <v>1.2610771890821955</v>
      </c>
      <c r="DH67" s="152"/>
      <c r="DI67" s="161" t="s">
        <v>67</v>
      </c>
      <c r="DJ67" s="38">
        <f t="shared" si="120"/>
        <v>17125659.848142345</v>
      </c>
      <c r="DK67" s="36">
        <f t="shared" si="121"/>
        <v>5992829.2251741439</v>
      </c>
      <c r="DL67" s="37">
        <f t="shared" si="122"/>
        <v>23118489.073316488</v>
      </c>
      <c r="DM67"/>
    </row>
    <row r="68" spans="1:119" s="19" customFormat="1" ht="15.75">
      <c r="A68" s="26">
        <v>54</v>
      </c>
      <c r="B68" s="26" t="s">
        <v>68</v>
      </c>
      <c r="C68" s="34"/>
      <c r="D68" s="35">
        <v>150329.08046854177</v>
      </c>
      <c r="E68" s="39">
        <v>1.3703403809278023</v>
      </c>
      <c r="F68" s="36">
        <v>15015.679758355305</v>
      </c>
      <c r="G68" s="39">
        <v>0.54767770939035287</v>
      </c>
      <c r="H68" s="36">
        <v>165344.76022689708</v>
      </c>
      <c r="I68" s="40">
        <v>1.2058486440748335</v>
      </c>
      <c r="J68" s="38">
        <v>22546.078279356494</v>
      </c>
      <c r="K68" s="39">
        <v>6.5385444725497205E-2</v>
      </c>
      <c r="L68" s="36">
        <v>29035.645628498991</v>
      </c>
      <c r="M68" s="39">
        <v>9.5478072357514404E-2</v>
      </c>
      <c r="N68" s="36">
        <v>51581.723907855485</v>
      </c>
      <c r="O68" s="40">
        <v>7.9487836683775168E-2</v>
      </c>
      <c r="P68" s="116">
        <f t="shared" si="91"/>
        <v>172875.15874789827</v>
      </c>
      <c r="Q68" s="117">
        <f t="shared" si="92"/>
        <v>44051.325386854296</v>
      </c>
      <c r="R68" s="118">
        <f t="shared" si="93"/>
        <v>216926.48413475257</v>
      </c>
      <c r="S68" s="32"/>
      <c r="T68" s="35">
        <v>2833093</v>
      </c>
      <c r="U68" s="39">
        <v>14.71</v>
      </c>
      <c r="V68" s="36">
        <v>791994</v>
      </c>
      <c r="W68" s="39">
        <v>14.47</v>
      </c>
      <c r="X68" s="36">
        <v>3625087</v>
      </c>
      <c r="Y68" s="40">
        <v>14.66</v>
      </c>
      <c r="Z68" s="38">
        <v>1132118</v>
      </c>
      <c r="AA68" s="39">
        <v>1.1299999999999999</v>
      </c>
      <c r="AB68" s="36">
        <v>437658</v>
      </c>
      <c r="AC68" s="39">
        <v>1.01</v>
      </c>
      <c r="AD68" s="36">
        <v>1569776</v>
      </c>
      <c r="AE68" s="40">
        <v>1.0900000000000001</v>
      </c>
      <c r="AF68" s="116">
        <f t="shared" si="94"/>
        <v>3965211</v>
      </c>
      <c r="AG68" s="117">
        <f t="shared" si="95"/>
        <v>1229652</v>
      </c>
      <c r="AH68" s="118">
        <f t="shared" si="96"/>
        <v>5194863</v>
      </c>
      <c r="AI68" s="32"/>
      <c r="AJ68" s="35">
        <v>73156.58108191361</v>
      </c>
      <c r="AK68" s="39">
        <v>1.2160032758809804</v>
      </c>
      <c r="AL68" s="36">
        <v>30244.396756781087</v>
      </c>
      <c r="AM68" s="39">
        <v>1.247448824779587</v>
      </c>
      <c r="AN68" s="36">
        <v>103400.9778386947</v>
      </c>
      <c r="AO68" s="40">
        <v>1.2250357240105287</v>
      </c>
      <c r="AP68" s="38">
        <v>69275</v>
      </c>
      <c r="AQ68" s="39">
        <v>0.44</v>
      </c>
      <c r="AR68" s="36">
        <v>112299</v>
      </c>
      <c r="AS68" s="39">
        <v>0.75</v>
      </c>
      <c r="AT68" s="36">
        <v>181575</v>
      </c>
      <c r="AU68" s="40">
        <v>0.59</v>
      </c>
      <c r="AV68" s="116">
        <f t="shared" si="97"/>
        <v>142431.58108191361</v>
      </c>
      <c r="AW68" s="117">
        <f t="shared" si="98"/>
        <v>142543.39675678109</v>
      </c>
      <c r="AX68" s="118">
        <f t="shared" si="99"/>
        <v>284974.9778386947</v>
      </c>
      <c r="AY68" s="32"/>
      <c r="AZ68" s="35">
        <v>1158511.4835420039</v>
      </c>
      <c r="BA68" s="39">
        <v>10.414241647042996</v>
      </c>
      <c r="BB68" s="36">
        <v>294160.70085799618</v>
      </c>
      <c r="BC68" s="39">
        <v>9.3978052093542122</v>
      </c>
      <c r="BD68" s="36">
        <v>1452672.1844000001</v>
      </c>
      <c r="BE68" s="40">
        <v>10.191044059378157</v>
      </c>
      <c r="BF68" s="38">
        <v>847372</v>
      </c>
      <c r="BG68" s="39">
        <v>1.39</v>
      </c>
      <c r="BH68" s="36">
        <v>850574</v>
      </c>
      <c r="BI68" s="39">
        <v>2.75</v>
      </c>
      <c r="BJ68" s="36">
        <v>1697946</v>
      </c>
      <c r="BK68" s="40">
        <v>1.85</v>
      </c>
      <c r="BL68" s="116">
        <f t="shared" si="100"/>
        <v>2005883.4835420039</v>
      </c>
      <c r="BM68" s="117">
        <f t="shared" si="101"/>
        <v>1144734.7008579962</v>
      </c>
      <c r="BN68" s="118">
        <f t="shared" si="102"/>
        <v>3150618.1844000001</v>
      </c>
      <c r="BO68" s="32"/>
      <c r="BP68" s="35">
        <v>1114751.9800000002</v>
      </c>
      <c r="BQ68" s="39">
        <v>11.744121154656556</v>
      </c>
      <c r="BR68" s="36">
        <v>290998.94</v>
      </c>
      <c r="BS68" s="39">
        <v>13.499672480979774</v>
      </c>
      <c r="BT68" s="36">
        <v>1405750.9200000002</v>
      </c>
      <c r="BU68" s="40">
        <v>12.069017823414267</v>
      </c>
      <c r="BV68" s="38">
        <v>328650</v>
      </c>
      <c r="BW68" s="39">
        <v>1.0900000000000001</v>
      </c>
      <c r="BX68" s="36">
        <v>439481</v>
      </c>
      <c r="BY68" s="39">
        <v>2.16</v>
      </c>
      <c r="BZ68" s="36">
        <v>768131</v>
      </c>
      <c r="CA68" s="40">
        <v>1.52</v>
      </c>
      <c r="CB68" s="116">
        <f t="shared" si="103"/>
        <v>1443401.9800000002</v>
      </c>
      <c r="CC68" s="117">
        <f t="shared" si="104"/>
        <v>730479.94</v>
      </c>
      <c r="CD68" s="118">
        <f t="shared" si="105"/>
        <v>2173881.92</v>
      </c>
      <c r="CE68" s="32"/>
      <c r="CF68" s="35">
        <v>1629704.7070572013</v>
      </c>
      <c r="CG68" s="39">
        <v>13.083902335114576</v>
      </c>
      <c r="CH68" s="36">
        <v>329390.25984279893</v>
      </c>
      <c r="CI68" s="39">
        <v>13.020407140596053</v>
      </c>
      <c r="CJ68" s="36">
        <v>1959094.9669000003</v>
      </c>
      <c r="CK68" s="40">
        <v>13.073183368700622</v>
      </c>
      <c r="CL68" s="38">
        <v>754427</v>
      </c>
      <c r="CM68" s="39">
        <v>1.22</v>
      </c>
      <c r="CN68" s="36">
        <v>680958</v>
      </c>
      <c r="CO68" s="39">
        <v>2.15</v>
      </c>
      <c r="CP68" s="36">
        <v>1435385</v>
      </c>
      <c r="CQ68" s="40">
        <v>1.53</v>
      </c>
      <c r="CR68" s="116">
        <f t="shared" si="106"/>
        <v>2384131.7070572013</v>
      </c>
      <c r="CS68" s="117">
        <f t="shared" si="107"/>
        <v>1010348.2598427989</v>
      </c>
      <c r="CT68" s="118">
        <f t="shared" si="108"/>
        <v>3394479.9669000003</v>
      </c>
      <c r="CU68" s="32"/>
      <c r="CV68" s="38">
        <f t="shared" si="109"/>
        <v>6959546.8321496611</v>
      </c>
      <c r="CW68" s="39">
        <f t="shared" si="123"/>
        <v>10.040151437486482</v>
      </c>
      <c r="CX68" s="36">
        <f t="shared" si="110"/>
        <v>1751803.9772159313</v>
      </c>
      <c r="CY68" s="39">
        <f t="shared" si="111"/>
        <v>9.4919400359559987</v>
      </c>
      <c r="CZ68" s="36">
        <f t="shared" si="112"/>
        <v>8711350.8093655929</v>
      </c>
      <c r="DA68" s="40">
        <f t="shared" si="113"/>
        <v>9.9248808821470345</v>
      </c>
      <c r="DB68" s="38">
        <f t="shared" si="114"/>
        <v>3154388.0782793565</v>
      </c>
      <c r="DC68" s="39">
        <f t="shared" si="115"/>
        <v>1.0395381506338643</v>
      </c>
      <c r="DD68" s="36">
        <f t="shared" si="116"/>
        <v>2550005.6456284989</v>
      </c>
      <c r="DE68" s="39">
        <f t="shared" si="117"/>
        <v>1.4845137300499254</v>
      </c>
      <c r="DF68" s="36">
        <f t="shared" si="118"/>
        <v>5704393.7239078553</v>
      </c>
      <c r="DG68" s="40">
        <f t="shared" si="119"/>
        <v>1.2003814112615225</v>
      </c>
      <c r="DH68" s="152"/>
      <c r="DI68" s="161" t="s">
        <v>68</v>
      </c>
      <c r="DJ68" s="38">
        <f t="shared" si="120"/>
        <v>8711350.8093655929</v>
      </c>
      <c r="DK68" s="36">
        <f t="shared" si="121"/>
        <v>5704393.7239078553</v>
      </c>
      <c r="DL68" s="37">
        <f t="shared" si="122"/>
        <v>14415744.533273447</v>
      </c>
      <c r="DM68"/>
    </row>
    <row r="69" spans="1:119" s="19" customFormat="1" ht="15.75">
      <c r="A69" s="26">
        <v>55</v>
      </c>
      <c r="B69" s="26" t="s">
        <v>69</v>
      </c>
      <c r="C69" s="34"/>
      <c r="D69" s="35">
        <v>184414.95615034341</v>
      </c>
      <c r="E69" s="39">
        <v>1.6810537287409839</v>
      </c>
      <c r="F69" s="36">
        <v>21707.876738605726</v>
      </c>
      <c r="G69" s="39">
        <v>0.79176703281196803</v>
      </c>
      <c r="H69" s="36">
        <v>206122.83288894914</v>
      </c>
      <c r="I69" s="40">
        <v>1.503240491025672</v>
      </c>
      <c r="J69" s="38">
        <v>27279.944930370177</v>
      </c>
      <c r="K69" s="39">
        <v>7.9114039668376296E-2</v>
      </c>
      <c r="L69" s="36">
        <v>29608.926304855613</v>
      </c>
      <c r="M69" s="39">
        <v>9.736319434166682E-2</v>
      </c>
      <c r="N69" s="36">
        <v>56888.871235225786</v>
      </c>
      <c r="O69" s="40">
        <v>8.7666191885092892E-2</v>
      </c>
      <c r="P69" s="116">
        <f t="shared" si="91"/>
        <v>211694.90108071358</v>
      </c>
      <c r="Q69" s="117">
        <f t="shared" si="92"/>
        <v>51316.803043461339</v>
      </c>
      <c r="R69" s="118">
        <f t="shared" si="93"/>
        <v>263011.7041241749</v>
      </c>
      <c r="S69" s="32"/>
      <c r="T69" s="35">
        <v>1878830</v>
      </c>
      <c r="U69" s="39">
        <v>9.76</v>
      </c>
      <c r="V69" s="36">
        <v>504114</v>
      </c>
      <c r="W69" s="39">
        <v>9.2100000000000009</v>
      </c>
      <c r="X69" s="36">
        <v>2382945</v>
      </c>
      <c r="Y69" s="40">
        <v>9.6300000000000008</v>
      </c>
      <c r="Z69" s="38">
        <v>506531</v>
      </c>
      <c r="AA69" s="39">
        <v>0.5</v>
      </c>
      <c r="AB69" s="36">
        <v>229774</v>
      </c>
      <c r="AC69" s="39">
        <v>0.53</v>
      </c>
      <c r="AD69" s="36">
        <v>736305</v>
      </c>
      <c r="AE69" s="40">
        <v>0.51</v>
      </c>
      <c r="AF69" s="116">
        <f t="shared" si="94"/>
        <v>2385361</v>
      </c>
      <c r="AG69" s="117">
        <f t="shared" si="95"/>
        <v>733888</v>
      </c>
      <c r="AH69" s="118">
        <f t="shared" si="96"/>
        <v>3119249</v>
      </c>
      <c r="AI69" s="32"/>
      <c r="AJ69" s="35">
        <v>84299.524645293524</v>
      </c>
      <c r="AK69" s="39">
        <v>1.4012204590193649</v>
      </c>
      <c r="AL69" s="36">
        <v>34851.112942600783</v>
      </c>
      <c r="AM69" s="39">
        <v>1.4374556792163655</v>
      </c>
      <c r="AN69" s="36">
        <v>119150.63758789431</v>
      </c>
      <c r="AO69" s="40">
        <v>1.4116286966986464</v>
      </c>
      <c r="AP69" s="38">
        <v>45074</v>
      </c>
      <c r="AQ69" s="39">
        <v>0.28999999999999998</v>
      </c>
      <c r="AR69" s="36">
        <v>73067</v>
      </c>
      <c r="AS69" s="39">
        <v>0.49</v>
      </c>
      <c r="AT69" s="36">
        <v>118141</v>
      </c>
      <c r="AU69" s="40">
        <v>0.39</v>
      </c>
      <c r="AV69" s="116">
        <f t="shared" si="97"/>
        <v>129373.52464529352</v>
      </c>
      <c r="AW69" s="117">
        <f t="shared" si="98"/>
        <v>107918.11294260078</v>
      </c>
      <c r="AX69" s="118">
        <f t="shared" si="99"/>
        <v>237291.63758789431</v>
      </c>
      <c r="AY69" s="32"/>
      <c r="AZ69" s="35">
        <v>1146978.6245354898</v>
      </c>
      <c r="BA69" s="39">
        <v>10.310568975445555</v>
      </c>
      <c r="BB69" s="36">
        <v>291232.36226451036</v>
      </c>
      <c r="BC69" s="39">
        <v>9.3042510547429913</v>
      </c>
      <c r="BD69" s="36">
        <v>1438210.9868000001</v>
      </c>
      <c r="BE69" s="40">
        <v>10.089593296105063</v>
      </c>
      <c r="BF69" s="38">
        <v>806829</v>
      </c>
      <c r="BG69" s="39">
        <v>1.33</v>
      </c>
      <c r="BH69" s="36">
        <v>809878</v>
      </c>
      <c r="BI69" s="39">
        <v>2.62</v>
      </c>
      <c r="BJ69" s="36">
        <v>1616707</v>
      </c>
      <c r="BK69" s="40">
        <v>1.76</v>
      </c>
      <c r="BL69" s="116">
        <f t="shared" si="100"/>
        <v>1953807.6245354898</v>
      </c>
      <c r="BM69" s="117">
        <f t="shared" si="101"/>
        <v>1101110.3622645102</v>
      </c>
      <c r="BN69" s="118">
        <f t="shared" si="102"/>
        <v>3054917.9868000001</v>
      </c>
      <c r="BO69" s="32"/>
      <c r="BP69" s="35">
        <v>834401.49</v>
      </c>
      <c r="BQ69" s="39">
        <v>8.7905761694058153</v>
      </c>
      <c r="BR69" s="36">
        <v>209891.27000000002</v>
      </c>
      <c r="BS69" s="39">
        <v>9.7370231026164422</v>
      </c>
      <c r="BT69" s="36">
        <v>1044292.76</v>
      </c>
      <c r="BU69" s="40">
        <v>8.965733369964628</v>
      </c>
      <c r="BV69" s="38">
        <v>223768</v>
      </c>
      <c r="BW69" s="39">
        <v>0.74</v>
      </c>
      <c r="BX69" s="36">
        <v>330445</v>
      </c>
      <c r="BY69" s="39">
        <v>1.62</v>
      </c>
      <c r="BZ69" s="36">
        <v>554213</v>
      </c>
      <c r="CA69" s="40">
        <v>1.1000000000000001</v>
      </c>
      <c r="CB69" s="116">
        <f t="shared" si="103"/>
        <v>1058169.49</v>
      </c>
      <c r="CC69" s="117">
        <f t="shared" si="104"/>
        <v>540336.27</v>
      </c>
      <c r="CD69" s="118">
        <f t="shared" si="105"/>
        <v>1598505.76</v>
      </c>
      <c r="CE69" s="32"/>
      <c r="CF69" s="35">
        <v>1626812.0108717172</v>
      </c>
      <c r="CG69" s="39">
        <v>13.060678646668357</v>
      </c>
      <c r="CH69" s="36">
        <v>328805.59812828293</v>
      </c>
      <c r="CI69" s="39">
        <v>12.997296154964145</v>
      </c>
      <c r="CJ69" s="36">
        <v>1955617.6090000002</v>
      </c>
      <c r="CK69" s="40">
        <v>13.049978706224643</v>
      </c>
      <c r="CL69" s="38">
        <v>750174</v>
      </c>
      <c r="CM69" s="39">
        <v>1.21</v>
      </c>
      <c r="CN69" s="36">
        <v>677119</v>
      </c>
      <c r="CO69" s="39">
        <v>2.14</v>
      </c>
      <c r="CP69" s="36">
        <v>1427293</v>
      </c>
      <c r="CQ69" s="40">
        <v>1.52</v>
      </c>
      <c r="CR69" s="116">
        <f t="shared" si="106"/>
        <v>2376986.0108717172</v>
      </c>
      <c r="CS69" s="117">
        <f t="shared" si="107"/>
        <v>1005924.5981282829</v>
      </c>
      <c r="CT69" s="118">
        <f t="shared" si="108"/>
        <v>3382910.6090000002</v>
      </c>
      <c r="CU69" s="32"/>
      <c r="CV69" s="38">
        <f t="shared" si="109"/>
        <v>5755736.6062028445</v>
      </c>
      <c r="CW69" s="39">
        <f t="shared" si="123"/>
        <v>8.3034813263425349</v>
      </c>
      <c r="CX69" s="36">
        <f t="shared" si="110"/>
        <v>1390602.2200739998</v>
      </c>
      <c r="CY69" s="39">
        <f t="shared" si="111"/>
        <v>7.5348115762284813</v>
      </c>
      <c r="CZ69" s="36">
        <f t="shared" si="112"/>
        <v>7146338.8262768444</v>
      </c>
      <c r="DA69" s="40">
        <f t="shared" si="113"/>
        <v>8.141855740444619</v>
      </c>
      <c r="DB69" s="38">
        <f t="shared" si="114"/>
        <v>2359655.94493037</v>
      </c>
      <c r="DC69" s="39">
        <f t="shared" si="115"/>
        <v>0.7776317676368939</v>
      </c>
      <c r="DD69" s="36">
        <f t="shared" si="116"/>
        <v>2149891.9263048554</v>
      </c>
      <c r="DE69" s="39">
        <f t="shared" si="117"/>
        <v>1.2515831438233627</v>
      </c>
      <c r="DF69" s="36">
        <f t="shared" si="118"/>
        <v>4509547.8712352253</v>
      </c>
      <c r="DG69" s="40">
        <f t="shared" si="119"/>
        <v>0.94894877524624643</v>
      </c>
      <c r="DH69" s="152"/>
      <c r="DI69" s="161" t="s">
        <v>69</v>
      </c>
      <c r="DJ69" s="38">
        <f t="shared" si="120"/>
        <v>7146338.8262768444</v>
      </c>
      <c r="DK69" s="36">
        <f t="shared" si="121"/>
        <v>4509547.8712352253</v>
      </c>
      <c r="DL69" s="37">
        <f t="shared" si="122"/>
        <v>11655886.69751207</v>
      </c>
      <c r="DM69"/>
    </row>
    <row r="70" spans="1:119" s="19" customFormat="1" ht="15.75">
      <c r="A70" s="26">
        <v>56</v>
      </c>
      <c r="B70" s="26" t="s">
        <v>70</v>
      </c>
      <c r="C70" s="34"/>
      <c r="D70" s="35">
        <v>397823.91975212458</v>
      </c>
      <c r="E70" s="39">
        <v>3.6264053504231879</v>
      </c>
      <c r="F70" s="36">
        <v>47359.543675131223</v>
      </c>
      <c r="G70" s="39">
        <v>1.7273787677401329</v>
      </c>
      <c r="H70" s="36">
        <v>445183.4634272558</v>
      </c>
      <c r="I70" s="40">
        <v>3.2466942103374135</v>
      </c>
      <c r="J70" s="38">
        <v>65099.752514180407</v>
      </c>
      <c r="K70" s="39">
        <v>0.18879453077907885</v>
      </c>
      <c r="L70" s="36">
        <v>67740.817565898556</v>
      </c>
      <c r="M70" s="39">
        <v>0.22275250097300484</v>
      </c>
      <c r="N70" s="36">
        <v>132840.57008007896</v>
      </c>
      <c r="O70" s="40">
        <v>0.20470834899523052</v>
      </c>
      <c r="P70" s="116">
        <f t="shared" si="91"/>
        <v>462923.67226630496</v>
      </c>
      <c r="Q70" s="117">
        <f t="shared" si="92"/>
        <v>115100.36124102978</v>
      </c>
      <c r="R70" s="118">
        <f t="shared" si="93"/>
        <v>578024.03350733477</v>
      </c>
      <c r="S70" s="32"/>
      <c r="T70" s="35">
        <v>581891</v>
      </c>
      <c r="U70" s="39">
        <v>3.02</v>
      </c>
      <c r="V70" s="36">
        <v>155905</v>
      </c>
      <c r="W70" s="39">
        <v>2.85</v>
      </c>
      <c r="X70" s="36">
        <v>737797</v>
      </c>
      <c r="Y70" s="40">
        <v>2.98</v>
      </c>
      <c r="Z70" s="38">
        <v>675139</v>
      </c>
      <c r="AA70" s="39">
        <v>0.67</v>
      </c>
      <c r="AB70" s="36">
        <v>294190</v>
      </c>
      <c r="AC70" s="39">
        <v>0.68</v>
      </c>
      <c r="AD70" s="36">
        <v>969330</v>
      </c>
      <c r="AE70" s="40">
        <v>0.67</v>
      </c>
      <c r="AF70" s="116">
        <f t="shared" si="94"/>
        <v>1257030</v>
      </c>
      <c r="AG70" s="117">
        <f t="shared" si="95"/>
        <v>450095</v>
      </c>
      <c r="AH70" s="118">
        <f t="shared" si="96"/>
        <v>1707125</v>
      </c>
      <c r="AI70" s="32"/>
      <c r="AJ70" s="35">
        <v>76735.980772584953</v>
      </c>
      <c r="AK70" s="39">
        <v>1.2754997926013307</v>
      </c>
      <c r="AL70" s="36">
        <v>31724.192323970703</v>
      </c>
      <c r="AM70" s="39">
        <v>1.3084839069486782</v>
      </c>
      <c r="AN70" s="36">
        <v>108460.17309655566</v>
      </c>
      <c r="AO70" s="40">
        <v>1.2849741796728411</v>
      </c>
      <c r="AP70" s="38">
        <v>29331</v>
      </c>
      <c r="AQ70" s="39">
        <v>0.19</v>
      </c>
      <c r="AR70" s="36">
        <v>47548</v>
      </c>
      <c r="AS70" s="39">
        <v>0.32</v>
      </c>
      <c r="AT70" s="36">
        <v>76879</v>
      </c>
      <c r="AU70" s="40">
        <v>0.25</v>
      </c>
      <c r="AV70" s="116">
        <f t="shared" si="97"/>
        <v>106066.98077258495</v>
      </c>
      <c r="AW70" s="117">
        <f t="shared" si="98"/>
        <v>79272.192323970696</v>
      </c>
      <c r="AX70" s="118">
        <f t="shared" si="99"/>
        <v>185339.17309655563</v>
      </c>
      <c r="AY70" s="32"/>
      <c r="AZ70" s="35">
        <v>921416.98059578252</v>
      </c>
      <c r="BA70" s="39">
        <v>8.2829209981372536</v>
      </c>
      <c r="BB70" s="36">
        <v>233959.41140421754</v>
      </c>
      <c r="BC70" s="39">
        <v>7.4745027764038703</v>
      </c>
      <c r="BD70" s="36">
        <v>1155376.392</v>
      </c>
      <c r="BE70" s="40">
        <v>8.1054017847120896</v>
      </c>
      <c r="BF70" s="38">
        <v>828883</v>
      </c>
      <c r="BG70" s="39">
        <v>1.36</v>
      </c>
      <c r="BH70" s="36">
        <v>832014</v>
      </c>
      <c r="BI70" s="39">
        <v>2.69</v>
      </c>
      <c r="BJ70" s="36">
        <v>1660897</v>
      </c>
      <c r="BK70" s="40">
        <v>1.81</v>
      </c>
      <c r="BL70" s="116">
        <f t="shared" si="100"/>
        <v>1750299.9805957824</v>
      </c>
      <c r="BM70" s="117">
        <f t="shared" si="101"/>
        <v>1065973.4114042176</v>
      </c>
      <c r="BN70" s="118">
        <f t="shared" si="102"/>
        <v>2816273.392</v>
      </c>
      <c r="BO70" s="32"/>
      <c r="BP70" s="35">
        <v>314245.61000000004</v>
      </c>
      <c r="BQ70" s="39">
        <v>3.3106364306784664</v>
      </c>
      <c r="BR70" s="36">
        <v>79016.759999999995</v>
      </c>
      <c r="BS70" s="39">
        <v>3.665650398960846</v>
      </c>
      <c r="BT70" s="36">
        <v>393262.37000000005</v>
      </c>
      <c r="BU70" s="40">
        <v>3.3763382155980635</v>
      </c>
      <c r="BV70" s="38">
        <v>154688</v>
      </c>
      <c r="BW70" s="39">
        <v>0.51</v>
      </c>
      <c r="BX70" s="36">
        <v>228065</v>
      </c>
      <c r="BY70" s="39">
        <v>1.1200000000000001</v>
      </c>
      <c r="BZ70" s="36">
        <v>382753</v>
      </c>
      <c r="CA70" s="40">
        <v>0.76</v>
      </c>
      <c r="CB70" s="116">
        <f t="shared" si="103"/>
        <v>468933.61000000004</v>
      </c>
      <c r="CC70" s="117">
        <f t="shared" si="104"/>
        <v>307081.76</v>
      </c>
      <c r="CD70" s="118">
        <f t="shared" si="105"/>
        <v>776015.37000000011</v>
      </c>
      <c r="CE70" s="32"/>
      <c r="CF70" s="35">
        <v>1949881.5419043046</v>
      </c>
      <c r="CG70" s="39">
        <v>15.654406315967698</v>
      </c>
      <c r="CH70" s="36">
        <v>394103.29059569514</v>
      </c>
      <c r="CI70" s="39">
        <v>15.578436658854264</v>
      </c>
      <c r="CJ70" s="36">
        <v>2343984.8324999996</v>
      </c>
      <c r="CK70" s="40">
        <v>15.641581468209479</v>
      </c>
      <c r="CL70" s="38">
        <v>747527</v>
      </c>
      <c r="CM70" s="39">
        <v>1.21</v>
      </c>
      <c r="CN70" s="36">
        <v>674730</v>
      </c>
      <c r="CO70" s="39">
        <v>2.13</v>
      </c>
      <c r="CP70" s="36">
        <v>1422257</v>
      </c>
      <c r="CQ70" s="40">
        <v>1.52</v>
      </c>
      <c r="CR70" s="116">
        <f t="shared" si="106"/>
        <v>2697408.5419043046</v>
      </c>
      <c r="CS70" s="117">
        <f t="shared" si="107"/>
        <v>1068833.2905956951</v>
      </c>
      <c r="CT70" s="118">
        <f t="shared" si="108"/>
        <v>3766241.8324999996</v>
      </c>
      <c r="CU70" s="32"/>
      <c r="CV70" s="38">
        <f t="shared" si="109"/>
        <v>4241995.0330247972</v>
      </c>
      <c r="CW70" s="39">
        <f t="shared" si="123"/>
        <v>6.1196904850023364</v>
      </c>
      <c r="CX70" s="36">
        <f t="shared" si="110"/>
        <v>942068.19799901464</v>
      </c>
      <c r="CY70" s="39">
        <f t="shared" si="111"/>
        <v>5.1044836987977407</v>
      </c>
      <c r="CZ70" s="36">
        <f t="shared" si="112"/>
        <v>5184063.2310238117</v>
      </c>
      <c r="DA70" s="40">
        <f t="shared" si="113"/>
        <v>5.9062263912175705</v>
      </c>
      <c r="DB70" s="38">
        <f t="shared" si="114"/>
        <v>2500667.7525141803</v>
      </c>
      <c r="DC70" s="39">
        <f t="shared" si="115"/>
        <v>0.8241026361652749</v>
      </c>
      <c r="DD70" s="36">
        <f t="shared" si="116"/>
        <v>2144287.8175658984</v>
      </c>
      <c r="DE70" s="39">
        <f t="shared" si="117"/>
        <v>1.2483206505100886</v>
      </c>
      <c r="DF70" s="36">
        <f t="shared" si="118"/>
        <v>4644955.5700800791</v>
      </c>
      <c r="DG70" s="40">
        <f t="shared" si="119"/>
        <v>0.97744275593937968</v>
      </c>
      <c r="DH70" s="152"/>
      <c r="DI70" s="161" t="s">
        <v>70</v>
      </c>
      <c r="DJ70" s="38">
        <f t="shared" si="120"/>
        <v>5184063.2310238117</v>
      </c>
      <c r="DK70" s="36">
        <f t="shared" si="121"/>
        <v>4644955.5700800791</v>
      </c>
      <c r="DL70" s="37">
        <f t="shared" si="122"/>
        <v>9829018.8011038899</v>
      </c>
      <c r="DM70"/>
    </row>
    <row r="71" spans="1:119" s="19" customFormat="1" ht="15.75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38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91"/>
        <v>0</v>
      </c>
      <c r="Q71" s="117">
        <f t="shared" si="92"/>
        <v>0</v>
      </c>
      <c r="R71" s="118">
        <f t="shared" si="93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94"/>
        <v>0</v>
      </c>
      <c r="AG71" s="117">
        <f t="shared" si="95"/>
        <v>0</v>
      </c>
      <c r="AH71" s="118">
        <f t="shared" si="96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97"/>
        <v>0</v>
      </c>
      <c r="AW71" s="117">
        <f t="shared" si="98"/>
        <v>0</v>
      </c>
      <c r="AX71" s="118">
        <f t="shared" si="99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100"/>
        <v>0</v>
      </c>
      <c r="BM71" s="117">
        <f t="shared" si="101"/>
        <v>0</v>
      </c>
      <c r="BN71" s="118">
        <f t="shared" si="102"/>
        <v>0</v>
      </c>
      <c r="BO71" s="32"/>
      <c r="BP71" s="35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103"/>
        <v>0</v>
      </c>
      <c r="CC71" s="117">
        <f t="shared" si="104"/>
        <v>0</v>
      </c>
      <c r="CD71" s="118">
        <f t="shared" si="105"/>
        <v>0</v>
      </c>
      <c r="CE71" s="32"/>
      <c r="CF71" s="35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106"/>
        <v>0</v>
      </c>
      <c r="CS71" s="117">
        <f t="shared" si="107"/>
        <v>0</v>
      </c>
      <c r="CT71" s="118">
        <f t="shared" si="108"/>
        <v>0</v>
      </c>
      <c r="CU71" s="32"/>
      <c r="CV71" s="38">
        <f t="shared" si="109"/>
        <v>0</v>
      </c>
      <c r="CW71" s="39">
        <f t="shared" si="123"/>
        <v>0</v>
      </c>
      <c r="CX71" s="36">
        <f t="shared" si="110"/>
        <v>0</v>
      </c>
      <c r="CY71" s="39">
        <f t="shared" si="111"/>
        <v>0</v>
      </c>
      <c r="CZ71" s="36">
        <f t="shared" si="112"/>
        <v>0</v>
      </c>
      <c r="DA71" s="40">
        <f t="shared" si="113"/>
        <v>0</v>
      </c>
      <c r="DB71" s="38">
        <f t="shared" si="114"/>
        <v>0</v>
      </c>
      <c r="DC71" s="39">
        <f t="shared" si="115"/>
        <v>0</v>
      </c>
      <c r="DD71" s="36">
        <f t="shared" si="116"/>
        <v>0</v>
      </c>
      <c r="DE71" s="39">
        <f t="shared" si="117"/>
        <v>0</v>
      </c>
      <c r="DF71" s="36">
        <f t="shared" si="118"/>
        <v>0</v>
      </c>
      <c r="DG71" s="40">
        <f t="shared" si="119"/>
        <v>0</v>
      </c>
      <c r="DH71" s="152"/>
      <c r="DI71" s="161" t="s">
        <v>71</v>
      </c>
      <c r="DJ71" s="38">
        <f t="shared" si="120"/>
        <v>0</v>
      </c>
      <c r="DK71" s="36">
        <f t="shared" si="121"/>
        <v>0</v>
      </c>
      <c r="DL71" s="37">
        <f t="shared" si="122"/>
        <v>0</v>
      </c>
      <c r="DM71"/>
    </row>
    <row r="72" spans="1:119" s="19" customFormat="1" ht="15.75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91"/>
        <v>0</v>
      </c>
      <c r="Q72" s="117">
        <f t="shared" si="92"/>
        <v>0</v>
      </c>
      <c r="R72" s="118">
        <f t="shared" si="93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94"/>
        <v>0</v>
      </c>
      <c r="AG72" s="117">
        <f t="shared" si="95"/>
        <v>0</v>
      </c>
      <c r="AH72" s="118">
        <f t="shared" si="96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97"/>
        <v>0</v>
      </c>
      <c r="AW72" s="117">
        <f t="shared" si="98"/>
        <v>0</v>
      </c>
      <c r="AX72" s="118">
        <f t="shared" si="99"/>
        <v>0</v>
      </c>
      <c r="AY72" s="32"/>
      <c r="AZ72" s="35">
        <v>857430.20041318273</v>
      </c>
      <c r="BA72" s="39">
        <v>7.7077227368300276</v>
      </c>
      <c r="BB72" s="36">
        <v>217712.35958681736</v>
      </c>
      <c r="BC72" s="39">
        <v>6.9554442218081647</v>
      </c>
      <c r="BD72" s="36">
        <v>1075142.56</v>
      </c>
      <c r="BE72" s="40">
        <v>7.5425311482770239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00"/>
        <v>857430.20041318273</v>
      </c>
      <c r="BM72" s="117">
        <f t="shared" si="101"/>
        <v>217712.35958681736</v>
      </c>
      <c r="BN72" s="118">
        <f t="shared" si="102"/>
        <v>1075142.56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03"/>
        <v>0</v>
      </c>
      <c r="CC72" s="117">
        <f t="shared" si="104"/>
        <v>0</v>
      </c>
      <c r="CD72" s="118">
        <f t="shared" si="105"/>
        <v>0</v>
      </c>
      <c r="CE72" s="32"/>
      <c r="CF72" s="35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106"/>
        <v>0</v>
      </c>
      <c r="CS72" s="117">
        <f t="shared" si="107"/>
        <v>0</v>
      </c>
      <c r="CT72" s="118">
        <f t="shared" si="108"/>
        <v>0</v>
      </c>
      <c r="CU72" s="32"/>
      <c r="CV72" s="38">
        <f t="shared" si="109"/>
        <v>857430.20041318273</v>
      </c>
      <c r="CW72" s="39">
        <f t="shared" si="123"/>
        <v>1.2369668983984234</v>
      </c>
      <c r="CX72" s="36">
        <f t="shared" si="110"/>
        <v>217712.35958681736</v>
      </c>
      <c r="CY72" s="39">
        <f t="shared" si="111"/>
        <v>1.1796483448843305</v>
      </c>
      <c r="CZ72" s="36">
        <f t="shared" si="112"/>
        <v>1075142.56</v>
      </c>
      <c r="DA72" s="40">
        <f t="shared" si="113"/>
        <v>1.2249147202124575</v>
      </c>
      <c r="DB72" s="38">
        <f t="shared" si="114"/>
        <v>0</v>
      </c>
      <c r="DC72" s="39">
        <f t="shared" si="115"/>
        <v>0</v>
      </c>
      <c r="DD72" s="36">
        <f t="shared" si="116"/>
        <v>0</v>
      </c>
      <c r="DE72" s="39">
        <f t="shared" si="117"/>
        <v>0</v>
      </c>
      <c r="DF72" s="36">
        <f t="shared" si="118"/>
        <v>0</v>
      </c>
      <c r="DG72" s="40">
        <f t="shared" si="119"/>
        <v>0</v>
      </c>
      <c r="DH72" s="152"/>
      <c r="DI72" s="161" t="s">
        <v>72</v>
      </c>
      <c r="DJ72" s="38">
        <f t="shared" si="120"/>
        <v>1075142.56</v>
      </c>
      <c r="DK72" s="36">
        <f t="shared" si="121"/>
        <v>0</v>
      </c>
      <c r="DL72" s="37">
        <f t="shared" si="122"/>
        <v>1075142.56</v>
      </c>
      <c r="DM72"/>
    </row>
    <row r="73" spans="1:119" s="19" customFormat="1" ht="15.75">
      <c r="A73" s="26">
        <v>59</v>
      </c>
      <c r="B73" s="26" t="s">
        <v>174</v>
      </c>
      <c r="C73" s="41"/>
      <c r="D73" s="42">
        <v>7774706.0107007045</v>
      </c>
      <c r="E73" s="46">
        <v>70.871141918111832</v>
      </c>
      <c r="F73" s="43">
        <v>678609.49564846698</v>
      </c>
      <c r="G73" s="46">
        <v>24.751413197959916</v>
      </c>
      <c r="H73" s="43">
        <v>8453315.5063491724</v>
      </c>
      <c r="I73" s="47">
        <v>61.649483341835726</v>
      </c>
      <c r="J73" s="45">
        <v>866538.90076807141</v>
      </c>
      <c r="K73" s="46">
        <v>2.5130326745357592</v>
      </c>
      <c r="L73" s="43">
        <v>976571.56588203961</v>
      </c>
      <c r="M73" s="46">
        <v>3.2112656223514002</v>
      </c>
      <c r="N73" s="43">
        <v>1843110.4666501111</v>
      </c>
      <c r="O73" s="47">
        <v>2.8402475269138718</v>
      </c>
      <c r="P73" s="122">
        <f t="shared" si="91"/>
        <v>8641244.9114687759</v>
      </c>
      <c r="Q73" s="123">
        <f t="shared" si="92"/>
        <v>1655181.0615305067</v>
      </c>
      <c r="R73" s="124">
        <f t="shared" si="93"/>
        <v>10296425.972999282</v>
      </c>
      <c r="S73" s="32"/>
      <c r="T73" s="42">
        <v>11912563</v>
      </c>
      <c r="U73" s="46">
        <v>61.86</v>
      </c>
      <c r="V73" s="43">
        <v>3272823</v>
      </c>
      <c r="W73" s="46">
        <v>59.79</v>
      </c>
      <c r="X73" s="36">
        <v>15185386</v>
      </c>
      <c r="Y73" s="47">
        <v>61.4</v>
      </c>
      <c r="Z73" s="45">
        <v>4801932</v>
      </c>
      <c r="AA73" s="46">
        <v>4.78</v>
      </c>
      <c r="AB73" s="43">
        <v>1960100</v>
      </c>
      <c r="AC73" s="46">
        <v>4.5199999999999996</v>
      </c>
      <c r="AD73" s="43">
        <v>6762033</v>
      </c>
      <c r="AE73" s="47">
        <v>4.7</v>
      </c>
      <c r="AF73" s="122">
        <f t="shared" si="94"/>
        <v>16714495</v>
      </c>
      <c r="AG73" s="123">
        <f t="shared" si="95"/>
        <v>5232923</v>
      </c>
      <c r="AH73" s="124">
        <f t="shared" si="96"/>
        <v>21947418</v>
      </c>
      <c r="AI73" s="32"/>
      <c r="AJ73" s="42">
        <v>3220252.8193944828</v>
      </c>
      <c r="AK73" s="46">
        <v>53.526804009116837</v>
      </c>
      <c r="AL73" s="43">
        <v>1331317.0529095209</v>
      </c>
      <c r="AM73" s="46">
        <v>54.910994139390425</v>
      </c>
      <c r="AN73" s="43">
        <v>4551569.8723040037</v>
      </c>
      <c r="AO73" s="47">
        <v>53.924400043882919</v>
      </c>
      <c r="AP73" s="45">
        <v>533437</v>
      </c>
      <c r="AQ73" s="46">
        <v>3.41</v>
      </c>
      <c r="AR73" s="43">
        <v>864732</v>
      </c>
      <c r="AS73" s="46">
        <v>5.75</v>
      </c>
      <c r="AT73" s="43">
        <v>1398170</v>
      </c>
      <c r="AU73" s="47">
        <v>4.5599999999999996</v>
      </c>
      <c r="AV73" s="122">
        <f t="shared" si="97"/>
        <v>3753689.8193944828</v>
      </c>
      <c r="AW73" s="123">
        <f t="shared" si="98"/>
        <v>2196049.0529095209</v>
      </c>
      <c r="AX73" s="124">
        <f t="shared" si="99"/>
        <v>5949738.8723040037</v>
      </c>
      <c r="AY73" s="32"/>
      <c r="AZ73" s="42">
        <v>6647386.0875900537</v>
      </c>
      <c r="BA73" s="46">
        <v>59.755544956447181</v>
      </c>
      <c r="BB73" s="43">
        <v>1687855.3024099458</v>
      </c>
      <c r="BC73" s="46">
        <v>53.923366742594354</v>
      </c>
      <c r="BD73" s="43">
        <v>8335241.3900000006</v>
      </c>
      <c r="BE73" s="47">
        <v>58.474866637669777</v>
      </c>
      <c r="BF73" s="45">
        <v>4383685</v>
      </c>
      <c r="BG73" s="46">
        <v>7.2</v>
      </c>
      <c r="BH73" s="43">
        <v>4400249</v>
      </c>
      <c r="BI73" s="46">
        <v>14.23</v>
      </c>
      <c r="BJ73" s="43">
        <v>8783934</v>
      </c>
      <c r="BK73" s="47">
        <v>9.57</v>
      </c>
      <c r="BL73" s="122">
        <f t="shared" si="100"/>
        <v>11031071.087590054</v>
      </c>
      <c r="BM73" s="123">
        <f t="shared" si="101"/>
        <v>6088104.302409946</v>
      </c>
      <c r="BN73" s="124">
        <f t="shared" si="102"/>
        <v>17119175.390000001</v>
      </c>
      <c r="BO73" s="32"/>
      <c r="BP73" s="42">
        <v>5444798.1700000009</v>
      </c>
      <c r="BQ73" s="46">
        <v>57.36196976401181</v>
      </c>
      <c r="BR73" s="43">
        <v>1380508.13</v>
      </c>
      <c r="BS73" s="46">
        <v>64.042871126368524</v>
      </c>
      <c r="BT73" s="36">
        <v>6825306.2999999998</v>
      </c>
      <c r="BU73" s="47">
        <v>58.59839194340465</v>
      </c>
      <c r="BV73" s="45">
        <v>1292377</v>
      </c>
      <c r="BW73" s="46">
        <v>4.29</v>
      </c>
      <c r="BX73" s="43">
        <v>1813253</v>
      </c>
      <c r="BY73" s="46">
        <v>8.91</v>
      </c>
      <c r="BZ73" s="43">
        <v>3105630</v>
      </c>
      <c r="CA73" s="47">
        <v>6.15</v>
      </c>
      <c r="CB73" s="122">
        <f t="shared" si="103"/>
        <v>6737175.1700000009</v>
      </c>
      <c r="CC73" s="123">
        <f t="shared" si="104"/>
        <v>3193761.13</v>
      </c>
      <c r="CD73" s="124">
        <f t="shared" si="105"/>
        <v>9930936.3000000007</v>
      </c>
      <c r="CE73" s="32"/>
      <c r="CF73" s="42">
        <v>9043164.1116528045</v>
      </c>
      <c r="CG73" s="46">
        <v>72.602033684330223</v>
      </c>
      <c r="CH73" s="43">
        <v>1827772.9478471957</v>
      </c>
      <c r="CI73" s="46">
        <v>72.249701472337563</v>
      </c>
      <c r="CJ73" s="43">
        <v>10870937.0595</v>
      </c>
      <c r="CK73" s="47">
        <v>72.542554582399106</v>
      </c>
      <c r="CL73" s="45">
        <v>3907956</v>
      </c>
      <c r="CM73" s="46">
        <v>6.31</v>
      </c>
      <c r="CN73" s="43">
        <v>3527383</v>
      </c>
      <c r="CO73" s="46">
        <v>11.14</v>
      </c>
      <c r="CP73" s="43">
        <v>7435339</v>
      </c>
      <c r="CQ73" s="47">
        <v>7.94</v>
      </c>
      <c r="CR73" s="122">
        <f t="shared" si="106"/>
        <v>12951120.111652805</v>
      </c>
      <c r="CS73" s="123">
        <f t="shared" si="107"/>
        <v>5355155.9478471959</v>
      </c>
      <c r="CT73" s="124">
        <f t="shared" si="108"/>
        <v>18306276.059500001</v>
      </c>
      <c r="CU73" s="32"/>
      <c r="CV73" s="45">
        <f>SUM(CV66:CV72)</f>
        <v>44042869.199338041</v>
      </c>
      <c r="CW73" s="46">
        <f t="shared" si="123"/>
        <v>63.538199708640704</v>
      </c>
      <c r="CX73" s="43">
        <f>SUM(CX66:CX72)</f>
        <v>10178884.92881513</v>
      </c>
      <c r="CY73" s="46">
        <f t="shared" si="111"/>
        <v>55.153068855774258</v>
      </c>
      <c r="CZ73" s="43">
        <f t="shared" si="112"/>
        <v>54221754.128153175</v>
      </c>
      <c r="DA73" s="47">
        <f t="shared" si="113"/>
        <v>61.775086633455764</v>
      </c>
      <c r="DB73" s="45">
        <f>SUM(DB66:DB72)</f>
        <v>15785924.900768071</v>
      </c>
      <c r="DC73" s="46">
        <f t="shared" si="115"/>
        <v>5.2022993906129695</v>
      </c>
      <c r="DD73" s="43">
        <f>SUM(DD66:DD72)</f>
        <v>13542288.565882038</v>
      </c>
      <c r="DE73" s="46">
        <f t="shared" si="117"/>
        <v>7.8837916876043019</v>
      </c>
      <c r="DF73" s="43">
        <f>SUM(DF66:DF72)</f>
        <v>29328213.46665011</v>
      </c>
      <c r="DG73" s="47">
        <f t="shared" si="119"/>
        <v>6.1715659848877085</v>
      </c>
      <c r="DH73" s="153"/>
      <c r="DI73" s="161" t="s">
        <v>174</v>
      </c>
      <c r="DJ73" s="45">
        <f t="shared" ref="DJ73:DK73" si="124">SUM(DJ66:DJ72)</f>
        <v>54221754.128153183</v>
      </c>
      <c r="DK73" s="43">
        <f t="shared" si="124"/>
        <v>29328213.46665011</v>
      </c>
      <c r="DL73" s="44">
        <f>SUM(DL66:DL72)</f>
        <v>83549967.594803289</v>
      </c>
      <c r="DM73"/>
      <c r="DO73" s="48"/>
    </row>
    <row r="74" spans="1:119" s="19" customFormat="1" ht="15.75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6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75">
      <c r="A75" s="26">
        <v>60</v>
      </c>
      <c r="B75" s="26" t="s">
        <v>74</v>
      </c>
      <c r="C75" s="34"/>
      <c r="D75" s="35">
        <v>376822.71075010515</v>
      </c>
      <c r="E75" s="39">
        <v>3.4349666437266881</v>
      </c>
      <c r="F75" s="39">
        <v>104681.89201389483</v>
      </c>
      <c r="G75" s="39">
        <v>3.8181380900133068</v>
      </c>
      <c r="H75" s="36">
        <v>481504.60276399995</v>
      </c>
      <c r="I75" s="40">
        <v>3.5115819307608716</v>
      </c>
      <c r="J75" s="38">
        <v>320207.67964263551</v>
      </c>
      <c r="K75" s="39">
        <v>0.92862808682445674</v>
      </c>
      <c r="L75" s="36">
        <v>249944.7991214233</v>
      </c>
      <c r="M75" s="39">
        <v>0.82189485025524911</v>
      </c>
      <c r="N75" s="36">
        <v>570152.47876405879</v>
      </c>
      <c r="O75" s="40">
        <v>0.87860939269509741</v>
      </c>
      <c r="P75" s="116">
        <f t="shared" ref="P75:P96" si="125">+D75+J75</f>
        <v>697030.39039274072</v>
      </c>
      <c r="Q75" s="117">
        <f t="shared" ref="Q75:Q96" si="126">+F75+L75</f>
        <v>354626.69113531813</v>
      </c>
      <c r="R75" s="118">
        <f t="shared" ref="R75:R96" si="127">+P75+Q75</f>
        <v>1051657.0815280587</v>
      </c>
      <c r="S75" s="32"/>
      <c r="T75" s="35">
        <v>1117350</v>
      </c>
      <c r="U75" s="39">
        <v>5.8</v>
      </c>
      <c r="V75" s="39">
        <v>356006</v>
      </c>
      <c r="W75" s="39">
        <v>6.5</v>
      </c>
      <c r="X75" s="36">
        <v>1473356</v>
      </c>
      <c r="Y75" s="40">
        <v>5.96</v>
      </c>
      <c r="Z75" s="38">
        <v>365593</v>
      </c>
      <c r="AA75" s="39">
        <v>0.36</v>
      </c>
      <c r="AB75" s="36">
        <v>225102</v>
      </c>
      <c r="AC75" s="39">
        <v>0.52</v>
      </c>
      <c r="AD75" s="36">
        <v>590695</v>
      </c>
      <c r="AE75" s="40">
        <v>0.41</v>
      </c>
      <c r="AF75" s="116">
        <f t="shared" ref="AF75:AF96" si="128">+T75+Z75</f>
        <v>1482943</v>
      </c>
      <c r="AG75" s="117">
        <f t="shared" ref="AG75:AG96" si="129">+V75+AB75</f>
        <v>581108</v>
      </c>
      <c r="AH75" s="118">
        <f t="shared" ref="AH75:AH96" si="130">+AF75+AG75</f>
        <v>2064051</v>
      </c>
      <c r="AI75" s="32"/>
      <c r="AJ75" s="35">
        <v>750814.46182996267</v>
      </c>
      <c r="AK75" s="39">
        <v>12.479982411175962</v>
      </c>
      <c r="AL75" s="36">
        <v>310401.74565960548</v>
      </c>
      <c r="AM75" s="39">
        <v>12.80271172033844</v>
      </c>
      <c r="AN75" s="36">
        <v>1061216.2074895683</v>
      </c>
      <c r="AO75" s="40">
        <v>12.572683472120847</v>
      </c>
      <c r="AP75" s="38">
        <v>237599.45760955857</v>
      </c>
      <c r="AQ75" s="39">
        <v>1.5204496958425495</v>
      </c>
      <c r="AR75" s="36">
        <v>385162.26373578777</v>
      </c>
      <c r="AS75" s="39">
        <v>2.5594166705038717</v>
      </c>
      <c r="AT75" s="36">
        <v>622761.7213453463</v>
      </c>
      <c r="AU75" s="40">
        <v>2.0301434238619964</v>
      </c>
      <c r="AV75" s="116">
        <f t="shared" ref="AV75:AV96" si="131">+AJ75+AP75</f>
        <v>988413.91943952127</v>
      </c>
      <c r="AW75" s="117">
        <f t="shared" ref="AW75:AW96" si="132">+AL75+AR75</f>
        <v>695564.00939539331</v>
      </c>
      <c r="AX75" s="118">
        <f t="shared" ref="AX75:AX96" si="133">+AV75+AW75</f>
        <v>1683977.9288349147</v>
      </c>
      <c r="AY75" s="32"/>
      <c r="AZ75" s="35">
        <v>1763189.0223086018</v>
      </c>
      <c r="BA75" s="39">
        <v>15.849887384452071</v>
      </c>
      <c r="BB75" s="39">
        <v>447695.96669139835</v>
      </c>
      <c r="BC75" s="39">
        <v>14.302928554723438</v>
      </c>
      <c r="BD75" s="36">
        <v>2210884.9890000001</v>
      </c>
      <c r="BE75" s="40">
        <v>15.510193266640476</v>
      </c>
      <c r="BF75" s="38">
        <v>90799</v>
      </c>
      <c r="BG75" s="39">
        <v>0.15</v>
      </c>
      <c r="BH75" s="36">
        <v>91142</v>
      </c>
      <c r="BI75" s="39">
        <v>0.28999999999999998</v>
      </c>
      <c r="BJ75" s="36">
        <v>181942</v>
      </c>
      <c r="BK75" s="40">
        <v>0.2</v>
      </c>
      <c r="BL75" s="116">
        <f t="shared" ref="BL75:BL96" si="134">+AZ75+BF75</f>
        <v>1853988.0223086018</v>
      </c>
      <c r="BM75" s="117">
        <f t="shared" ref="BM75:BM96" si="135">+BB75+BH75</f>
        <v>538837.96669139829</v>
      </c>
      <c r="BN75" s="118">
        <f t="shared" ref="BN75:BN96" si="136">+BL75+BM75</f>
        <v>2392825.9890000001</v>
      </c>
      <c r="BO75" s="32"/>
      <c r="BP75" s="35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37">+BP75+BV75</f>
        <v>0</v>
      </c>
      <c r="CC75" s="117">
        <f t="shared" ref="CC75:CC96" si="138">+BR75+BX75</f>
        <v>0</v>
      </c>
      <c r="CD75" s="118">
        <f t="shared" ref="CD75:CD96" si="139">+CB75+CC75</f>
        <v>0</v>
      </c>
      <c r="CE75" s="32"/>
      <c r="CF75" s="35">
        <v>30139.239919388197</v>
      </c>
      <c r="CG75" s="39">
        <v>0.24196952359052165</v>
      </c>
      <c r="CH75" s="39">
        <v>6091.638580610228</v>
      </c>
      <c r="CI75" s="39">
        <v>0.2407952636813277</v>
      </c>
      <c r="CJ75" s="36">
        <v>36230.878499998427</v>
      </c>
      <c r="CK75" s="40">
        <v>0.24177129043881077</v>
      </c>
      <c r="CL75" s="38">
        <v>113883</v>
      </c>
      <c r="CM75" s="39">
        <v>0.18</v>
      </c>
      <c r="CN75" s="36">
        <v>102793</v>
      </c>
      <c r="CO75" s="39">
        <v>0.32</v>
      </c>
      <c r="CP75" s="36">
        <v>216676</v>
      </c>
      <c r="CQ75" s="40">
        <v>0.23</v>
      </c>
      <c r="CR75" s="116">
        <f t="shared" ref="CR75:CR96" si="140">+CF75+CL75</f>
        <v>144022.2399193882</v>
      </c>
      <c r="CS75" s="117">
        <f t="shared" ref="CS75:CS96" si="141">+CH75+CN75</f>
        <v>108884.63858061023</v>
      </c>
      <c r="CT75" s="118">
        <f t="shared" ref="CT75:CT96" si="142">+CR75+CS75</f>
        <v>252906.87849999842</v>
      </c>
      <c r="CU75" s="32"/>
      <c r="CV75" s="38">
        <f t="shared" ref="CV75:CV94" si="143">+D75+T75+AJ75+AZ75+BP75+CF75</f>
        <v>4038315.4348080582</v>
      </c>
      <c r="CW75" s="39">
        <f t="shared" si="123"/>
        <v>5.8258532481616143</v>
      </c>
      <c r="CX75" s="36">
        <f t="shared" ref="CX75:CX94" si="144">+F75+V75+AL75+BB75+BR75+CH75</f>
        <v>1224877.242945509</v>
      </c>
      <c r="CY75" s="39">
        <f t="shared" ref="CY75:CY96" si="145">+CX75/$CX$111</f>
        <v>6.6368506366353435</v>
      </c>
      <c r="CZ75" s="36">
        <f t="shared" ref="CZ75:CZ96" si="146">+CV75+CX75</f>
        <v>5263192.6777535677</v>
      </c>
      <c r="DA75" s="40">
        <f t="shared" ref="DA75:DA96" si="147">+CZ75/$CZ$111</f>
        <v>5.9963789232701998</v>
      </c>
      <c r="DB75" s="38">
        <f t="shared" ref="DB75:DB94" si="148">+J75+Z75+AP75+BF75+BV75+CL75</f>
        <v>1128082.1372521941</v>
      </c>
      <c r="DC75" s="39">
        <f t="shared" si="115"/>
        <v>0.37176288700720506</v>
      </c>
      <c r="DD75" s="36">
        <f t="shared" ref="DD75:DD94" si="149">+L75+AB75+AR75+BH75+BX75+CN75</f>
        <v>1054144.0628572111</v>
      </c>
      <c r="DE75" s="39">
        <f t="shared" ref="DE75:DE96" si="150">+DD75/$DD$111</f>
        <v>0.61368151770363766</v>
      </c>
      <c r="DF75" s="36">
        <f t="shared" ref="DF75:DF94" si="151">+DB75+DD75</f>
        <v>2182226.2001094054</v>
      </c>
      <c r="DG75" s="40">
        <f t="shared" ref="DG75:DG96" si="152">+DF75/$DF$111</f>
        <v>0.45920809336854101</v>
      </c>
      <c r="DH75" s="152"/>
      <c r="DI75" s="161" t="s">
        <v>74</v>
      </c>
      <c r="DJ75" s="38">
        <f t="shared" ref="DJ75:DJ94" si="153">+CZ75</f>
        <v>5263192.6777535677</v>
      </c>
      <c r="DK75" s="36">
        <f t="shared" ref="DK75:DK94" si="154">+DF75</f>
        <v>2182226.2001094054</v>
      </c>
      <c r="DL75" s="37">
        <f t="shared" ref="DL75:DL94" si="155">+DJ75+DK75</f>
        <v>7445418.8778629731</v>
      </c>
      <c r="DM75"/>
    </row>
    <row r="76" spans="1:119" s="19" customFormat="1" ht="15.75">
      <c r="A76" s="26">
        <v>61</v>
      </c>
      <c r="B76" s="26" t="s">
        <v>75</v>
      </c>
      <c r="C76" s="34"/>
      <c r="D76" s="35">
        <v>473375.71883887477</v>
      </c>
      <c r="E76" s="39">
        <v>4.3151056392670579</v>
      </c>
      <c r="F76" s="39">
        <v>131504.45678512516</v>
      </c>
      <c r="G76" s="39">
        <v>4.7964568255142854</v>
      </c>
      <c r="H76" s="36">
        <v>604880.17562399991</v>
      </c>
      <c r="I76" s="40">
        <v>4.4113520053675996</v>
      </c>
      <c r="J76" s="38">
        <v>402168.7718106283</v>
      </c>
      <c r="K76" s="39">
        <v>1.1663218619985856</v>
      </c>
      <c r="L76" s="36">
        <v>127539.05253989169</v>
      </c>
      <c r="M76" s="39">
        <v>0.41938736415974487</v>
      </c>
      <c r="N76" s="36">
        <v>529707.82435052004</v>
      </c>
      <c r="O76" s="40">
        <v>0.81628386649713536</v>
      </c>
      <c r="P76" s="116">
        <f t="shared" si="125"/>
        <v>875544.49064950307</v>
      </c>
      <c r="Q76" s="117">
        <f t="shared" si="126"/>
        <v>259043.50932501687</v>
      </c>
      <c r="R76" s="118">
        <f t="shared" si="127"/>
        <v>1134587.9999745199</v>
      </c>
      <c r="S76" s="32"/>
      <c r="T76" s="35">
        <v>278524</v>
      </c>
      <c r="U76" s="39">
        <v>1.45</v>
      </c>
      <c r="V76" s="39">
        <v>75459</v>
      </c>
      <c r="W76" s="39">
        <v>1.38</v>
      </c>
      <c r="X76" s="36">
        <v>353984</v>
      </c>
      <c r="Y76" s="40">
        <v>1.43</v>
      </c>
      <c r="Z76" s="38">
        <v>1431594</v>
      </c>
      <c r="AA76" s="39">
        <v>1.43</v>
      </c>
      <c r="AB76" s="36">
        <v>603966</v>
      </c>
      <c r="AC76" s="39">
        <v>1.39</v>
      </c>
      <c r="AD76" s="36">
        <v>2035561</v>
      </c>
      <c r="AE76" s="40">
        <v>1.42</v>
      </c>
      <c r="AF76" s="116">
        <f t="shared" si="128"/>
        <v>1710118</v>
      </c>
      <c r="AG76" s="117">
        <f t="shared" si="129"/>
        <v>679425</v>
      </c>
      <c r="AH76" s="118">
        <f t="shared" si="130"/>
        <v>2389543</v>
      </c>
      <c r="AI76" s="32"/>
      <c r="AJ76" s="35">
        <v>192956.39124388475</v>
      </c>
      <c r="AK76" s="39">
        <v>3.2073068531184354</v>
      </c>
      <c r="AL76" s="36">
        <v>79772.039196341284</v>
      </c>
      <c r="AM76" s="39">
        <v>3.2902470281023422</v>
      </c>
      <c r="AN76" s="36">
        <v>272728.43044022605</v>
      </c>
      <c r="AO76" s="40">
        <v>3.2311306645841973</v>
      </c>
      <c r="AP76" s="38">
        <v>73480.176726562568</v>
      </c>
      <c r="AQ76" s="39">
        <v>0.47021535098767103</v>
      </c>
      <c r="AR76" s="36">
        <v>119115.55477629176</v>
      </c>
      <c r="AS76" s="39">
        <v>0.79152701423493899</v>
      </c>
      <c r="AT76" s="36">
        <v>192595.73150285432</v>
      </c>
      <c r="AU76" s="40">
        <v>0.62784359470544104</v>
      </c>
      <c r="AV76" s="116">
        <f t="shared" si="131"/>
        <v>266436.5679704473</v>
      </c>
      <c r="AW76" s="117">
        <f t="shared" si="132"/>
        <v>198887.59397263304</v>
      </c>
      <c r="AX76" s="118">
        <f t="shared" si="133"/>
        <v>465324.16194308037</v>
      </c>
      <c r="AY76" s="32"/>
      <c r="AZ76" s="35">
        <v>552084.83583215461</v>
      </c>
      <c r="BA76" s="39">
        <v>4.9628725927218307</v>
      </c>
      <c r="BB76" s="39">
        <v>140181.31416784547</v>
      </c>
      <c r="BC76" s="39">
        <v>4.4784931525460996</v>
      </c>
      <c r="BD76" s="36">
        <v>692266.15000000014</v>
      </c>
      <c r="BE76" s="40">
        <v>4.856508516668538</v>
      </c>
      <c r="BF76" s="38">
        <v>757358</v>
      </c>
      <c r="BG76" s="39">
        <v>1.24</v>
      </c>
      <c r="BH76" s="36">
        <v>760219</v>
      </c>
      <c r="BI76" s="39">
        <v>2.46</v>
      </c>
      <c r="BJ76" s="36">
        <v>1517577</v>
      </c>
      <c r="BK76" s="40">
        <v>1.65</v>
      </c>
      <c r="BL76" s="116">
        <f t="shared" si="134"/>
        <v>1309442.8358321546</v>
      </c>
      <c r="BM76" s="117">
        <f t="shared" si="135"/>
        <v>900400.31416784553</v>
      </c>
      <c r="BN76" s="118">
        <f t="shared" si="136"/>
        <v>2209843.1500000004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37"/>
        <v>0</v>
      </c>
      <c r="CC76" s="117">
        <f t="shared" si="138"/>
        <v>0</v>
      </c>
      <c r="CD76" s="118">
        <f t="shared" si="139"/>
        <v>0</v>
      </c>
      <c r="CE76" s="32"/>
      <c r="CF76" s="35">
        <v>332771.28307721816</v>
      </c>
      <c r="CG76" s="39">
        <v>2.6716171026928675</v>
      </c>
      <c r="CH76" s="39">
        <v>67258.576922781882</v>
      </c>
      <c r="CI76" s="39">
        <v>2.6586519457183129</v>
      </c>
      <c r="CJ76" s="36">
        <v>400029.86000000004</v>
      </c>
      <c r="CK76" s="40">
        <v>2.6694283845825328</v>
      </c>
      <c r="CL76" s="38">
        <v>817620</v>
      </c>
      <c r="CM76" s="39">
        <v>1.32</v>
      </c>
      <c r="CN76" s="36">
        <v>737997</v>
      </c>
      <c r="CO76" s="39">
        <v>2.33</v>
      </c>
      <c r="CP76" s="36">
        <v>1555617</v>
      </c>
      <c r="CQ76" s="40">
        <v>1.66</v>
      </c>
      <c r="CR76" s="116">
        <f t="shared" si="140"/>
        <v>1150391.2830772181</v>
      </c>
      <c r="CS76" s="117">
        <f t="shared" si="141"/>
        <v>805255.57692278188</v>
      </c>
      <c r="CT76" s="118">
        <f t="shared" si="142"/>
        <v>1955646.8599999999</v>
      </c>
      <c r="CU76" s="32"/>
      <c r="CV76" s="38">
        <f t="shared" si="143"/>
        <v>1829712.2289921322</v>
      </c>
      <c r="CW76" s="39">
        <f t="shared" si="123"/>
        <v>2.6396241463939765</v>
      </c>
      <c r="CX76" s="36">
        <f t="shared" si="144"/>
        <v>494175.38707209378</v>
      </c>
      <c r="CY76" s="39">
        <f t="shared" si="145"/>
        <v>2.6776301471745518</v>
      </c>
      <c r="CZ76" s="36">
        <f t="shared" si="146"/>
        <v>2323887.6160642263</v>
      </c>
      <c r="DA76" s="40">
        <f t="shared" si="147"/>
        <v>2.6476155395025072</v>
      </c>
      <c r="DB76" s="38">
        <f t="shared" si="148"/>
        <v>3482220.9485371909</v>
      </c>
      <c r="DC76" s="39">
        <f t="shared" si="115"/>
        <v>1.1475764665314809</v>
      </c>
      <c r="DD76" s="36">
        <f t="shared" si="149"/>
        <v>2348836.6073161834</v>
      </c>
      <c r="DE76" s="39">
        <f t="shared" si="150"/>
        <v>1.3674009699477938</v>
      </c>
      <c r="DF76" s="36">
        <f t="shared" si="151"/>
        <v>5831057.5558533743</v>
      </c>
      <c r="DG76" s="40">
        <f t="shared" si="152"/>
        <v>1.227035411091393</v>
      </c>
      <c r="DH76" s="152"/>
      <c r="DI76" s="161" t="s">
        <v>75</v>
      </c>
      <c r="DJ76" s="38">
        <f t="shared" si="153"/>
        <v>2323887.6160642263</v>
      </c>
      <c r="DK76" s="36">
        <f t="shared" si="154"/>
        <v>5831057.5558533743</v>
      </c>
      <c r="DL76" s="37">
        <f t="shared" si="155"/>
        <v>8154945.1719176006</v>
      </c>
      <c r="DM76"/>
    </row>
    <row r="77" spans="1:119" s="19" customFormat="1" ht="15.75">
      <c r="A77" s="26">
        <v>62</v>
      </c>
      <c r="B77" s="26" t="s">
        <v>76</v>
      </c>
      <c r="C77" s="34"/>
      <c r="D77" s="35">
        <v>25999.704293921382</v>
      </c>
      <c r="E77" s="39">
        <v>0.23700301082862102</v>
      </c>
      <c r="F77" s="39">
        <v>7222.7553160786138</v>
      </c>
      <c r="G77" s="39">
        <v>0.26344075996931149</v>
      </c>
      <c r="H77" s="36">
        <v>33222.459609999998</v>
      </c>
      <c r="I77" s="40">
        <v>0.24228924955695416</v>
      </c>
      <c r="J77" s="38">
        <v>22090.364312583511</v>
      </c>
      <c r="K77" s="39">
        <v>6.4063837481174155E-2</v>
      </c>
      <c r="L77" s="36">
        <v>24356.801618983882</v>
      </c>
      <c r="M77" s="39">
        <v>8.0092604005760723E-2</v>
      </c>
      <c r="N77" s="36">
        <v>46447.16593156739</v>
      </c>
      <c r="O77" s="40">
        <v>7.1575443011325471E-2</v>
      </c>
      <c r="P77" s="116">
        <f t="shared" si="125"/>
        <v>48090.068606504894</v>
      </c>
      <c r="Q77" s="117">
        <f t="shared" si="126"/>
        <v>31579.556935062494</v>
      </c>
      <c r="R77" s="118">
        <f t="shared" si="127"/>
        <v>79669.625541567395</v>
      </c>
      <c r="S77" s="32"/>
      <c r="T77" s="35">
        <v>255203</v>
      </c>
      <c r="U77" s="39">
        <v>1.33</v>
      </c>
      <c r="V77" s="39">
        <v>67883</v>
      </c>
      <c r="W77" s="39">
        <v>1.24</v>
      </c>
      <c r="X77" s="36">
        <v>323085</v>
      </c>
      <c r="Y77" s="40">
        <v>1.31</v>
      </c>
      <c r="Z77" s="38">
        <v>1176167</v>
      </c>
      <c r="AA77" s="39">
        <v>1.17</v>
      </c>
      <c r="AB77" s="36">
        <v>496364</v>
      </c>
      <c r="AC77" s="39">
        <v>1.1399999999999999</v>
      </c>
      <c r="AD77" s="36">
        <v>1672531</v>
      </c>
      <c r="AE77" s="40">
        <v>1.1599999999999999</v>
      </c>
      <c r="AF77" s="116">
        <f t="shared" si="128"/>
        <v>1431370</v>
      </c>
      <c r="AG77" s="117">
        <f t="shared" si="129"/>
        <v>564247</v>
      </c>
      <c r="AH77" s="118">
        <f t="shared" si="130"/>
        <v>1995617</v>
      </c>
      <c r="AI77" s="32"/>
      <c r="AJ77" s="35">
        <v>161267.71962132514</v>
      </c>
      <c r="AK77" s="39">
        <v>2.6805800989224862</v>
      </c>
      <c r="AL77" s="36">
        <v>66671.307272101738</v>
      </c>
      <c r="AM77" s="39">
        <v>2.7498992481790778</v>
      </c>
      <c r="AN77" s="36">
        <v>227939.0268934269</v>
      </c>
      <c r="AO77" s="40">
        <v>2.7004913945422082</v>
      </c>
      <c r="AP77" s="38">
        <v>61412.739229182014</v>
      </c>
      <c r="AQ77" s="39">
        <v>0.39299324005742658</v>
      </c>
      <c r="AR77" s="36">
        <v>99553.550760192331</v>
      </c>
      <c r="AS77" s="39">
        <v>0.66153681555438093</v>
      </c>
      <c r="AT77" s="36">
        <v>160966.28998937435</v>
      </c>
      <c r="AU77" s="40">
        <v>0.52473465192986102</v>
      </c>
      <c r="AV77" s="116">
        <f t="shared" si="131"/>
        <v>222680.45885050716</v>
      </c>
      <c r="AW77" s="117">
        <f t="shared" si="132"/>
        <v>166224.85803229408</v>
      </c>
      <c r="AX77" s="118">
        <f t="shared" si="133"/>
        <v>388905.31688280124</v>
      </c>
      <c r="AY77" s="32"/>
      <c r="AZ77" s="35">
        <v>603091.87438451219</v>
      </c>
      <c r="BA77" s="39">
        <v>5.4213916775393702</v>
      </c>
      <c r="BB77" s="39">
        <v>153132.64561548783</v>
      </c>
      <c r="BC77" s="39">
        <v>4.8922604905749925</v>
      </c>
      <c r="BD77" s="36">
        <v>756224.52</v>
      </c>
      <c r="BE77" s="40">
        <v>5.3052006398024467</v>
      </c>
      <c r="BF77" s="38">
        <v>609239</v>
      </c>
      <c r="BG77" s="39">
        <v>1</v>
      </c>
      <c r="BH77" s="36">
        <v>611541</v>
      </c>
      <c r="BI77" s="39">
        <v>1.98</v>
      </c>
      <c r="BJ77" s="36">
        <v>1220780</v>
      </c>
      <c r="BK77" s="40">
        <v>1.33</v>
      </c>
      <c r="BL77" s="116">
        <f t="shared" si="134"/>
        <v>1212330.8743845122</v>
      </c>
      <c r="BM77" s="117">
        <f t="shared" si="135"/>
        <v>764673.64561548783</v>
      </c>
      <c r="BN77" s="118">
        <f t="shared" si="136"/>
        <v>1977004.52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37"/>
        <v>0</v>
      </c>
      <c r="CC77" s="117">
        <f t="shared" si="138"/>
        <v>0</v>
      </c>
      <c r="CD77" s="118">
        <f t="shared" si="139"/>
        <v>0</v>
      </c>
      <c r="CE77" s="32"/>
      <c r="CF77" s="35">
        <v>266557.07003483694</v>
      </c>
      <c r="CG77" s="39">
        <v>2.1400236840254094</v>
      </c>
      <c r="CH77" s="39">
        <v>53875.589965163141</v>
      </c>
      <c r="CI77" s="39">
        <v>2.1296383099518992</v>
      </c>
      <c r="CJ77" s="36">
        <v>320432.66000000009</v>
      </c>
      <c r="CK77" s="40">
        <v>2.138270472987402</v>
      </c>
      <c r="CL77" s="38">
        <v>590148</v>
      </c>
      <c r="CM77" s="39">
        <v>0.95</v>
      </c>
      <c r="CN77" s="36">
        <v>532677</v>
      </c>
      <c r="CO77" s="39">
        <v>1.68</v>
      </c>
      <c r="CP77" s="36">
        <v>1122824</v>
      </c>
      <c r="CQ77" s="40">
        <v>1.2</v>
      </c>
      <c r="CR77" s="116">
        <f t="shared" si="140"/>
        <v>856705.07003483688</v>
      </c>
      <c r="CS77" s="117">
        <f t="shared" si="141"/>
        <v>586552.58996516315</v>
      </c>
      <c r="CT77" s="118">
        <f t="shared" si="142"/>
        <v>1443257.6600000001</v>
      </c>
      <c r="CU77" s="32"/>
      <c r="CV77" s="38">
        <f t="shared" si="143"/>
        <v>1312119.3683345956</v>
      </c>
      <c r="CW77" s="39">
        <f t="shared" si="123"/>
        <v>1.8929216915793503</v>
      </c>
      <c r="CX77" s="36">
        <f t="shared" si="144"/>
        <v>348785.29816883133</v>
      </c>
      <c r="CY77" s="39">
        <f t="shared" si="145"/>
        <v>1.889851363908339</v>
      </c>
      <c r="CZ77" s="36">
        <f t="shared" si="146"/>
        <v>1660904.6665034269</v>
      </c>
      <c r="DA77" s="40">
        <f t="shared" si="147"/>
        <v>1.8922761041750689</v>
      </c>
      <c r="DB77" s="38">
        <f t="shared" si="148"/>
        <v>2459057.1035417654</v>
      </c>
      <c r="DC77" s="39">
        <f t="shared" si="115"/>
        <v>0.81038972069450177</v>
      </c>
      <c r="DD77" s="36">
        <f t="shared" si="149"/>
        <v>1764492.3523791763</v>
      </c>
      <c r="DE77" s="39">
        <f t="shared" si="150"/>
        <v>1.0272185585806313</v>
      </c>
      <c r="DF77" s="36">
        <f t="shared" si="151"/>
        <v>4223549.4559209421</v>
      </c>
      <c r="DG77" s="40">
        <f t="shared" si="152"/>
        <v>0.88876583591744918</v>
      </c>
      <c r="DH77" s="152"/>
      <c r="DI77" s="161" t="s">
        <v>76</v>
      </c>
      <c r="DJ77" s="38">
        <f t="shared" si="153"/>
        <v>1660904.6665034269</v>
      </c>
      <c r="DK77" s="36">
        <f t="shared" si="154"/>
        <v>4223549.4559209421</v>
      </c>
      <c r="DL77" s="37">
        <f t="shared" si="155"/>
        <v>5884454.1224243687</v>
      </c>
      <c r="DM77"/>
    </row>
    <row r="78" spans="1:119" s="19" customFormat="1" ht="15.75">
      <c r="A78" s="26">
        <v>63</v>
      </c>
      <c r="B78" s="26" t="s">
        <v>77</v>
      </c>
      <c r="C78" s="34"/>
      <c r="D78" s="35">
        <v>209988.21581541217</v>
      </c>
      <c r="E78" s="39">
        <v>1.9141694391662154</v>
      </c>
      <c r="F78" s="39">
        <v>58335.028927587759</v>
      </c>
      <c r="G78" s="39">
        <v>2.1276955512123048</v>
      </c>
      <c r="H78" s="36">
        <v>268323.2447429999</v>
      </c>
      <c r="I78" s="40">
        <v>1.9568640723969684</v>
      </c>
      <c r="J78" s="38">
        <v>178434.92681002096</v>
      </c>
      <c r="K78" s="39">
        <v>0.51747567357278612</v>
      </c>
      <c r="L78" s="36">
        <v>91202.568852649827</v>
      </c>
      <c r="M78" s="39">
        <v>0.29990190607497935</v>
      </c>
      <c r="N78" s="36">
        <v>269637.49566267082</v>
      </c>
      <c r="O78" s="40">
        <v>0.41551347251099635</v>
      </c>
      <c r="P78" s="116">
        <f t="shared" si="125"/>
        <v>388423.14262543316</v>
      </c>
      <c r="Q78" s="117">
        <f t="shared" si="126"/>
        <v>149537.59778023759</v>
      </c>
      <c r="R78" s="118">
        <f t="shared" si="127"/>
        <v>537960.74040567072</v>
      </c>
      <c r="S78" s="32"/>
      <c r="T78" s="35">
        <v>1525657</v>
      </c>
      <c r="U78" s="39">
        <v>7.92</v>
      </c>
      <c r="V78" s="39">
        <v>398184</v>
      </c>
      <c r="W78" s="39">
        <v>7.27</v>
      </c>
      <c r="X78" s="36">
        <v>1923841</v>
      </c>
      <c r="Y78" s="40">
        <v>7.78</v>
      </c>
      <c r="Z78" s="38">
        <v>1390268</v>
      </c>
      <c r="AA78" s="39">
        <v>1.38</v>
      </c>
      <c r="AB78" s="36">
        <v>792733</v>
      </c>
      <c r="AC78" s="39">
        <v>1.83</v>
      </c>
      <c r="AD78" s="36">
        <v>2183001</v>
      </c>
      <c r="AE78" s="40">
        <v>1.52</v>
      </c>
      <c r="AF78" s="116">
        <f t="shared" si="128"/>
        <v>2915925</v>
      </c>
      <c r="AG78" s="117">
        <f t="shared" si="129"/>
        <v>1190917</v>
      </c>
      <c r="AH78" s="118">
        <f t="shared" si="130"/>
        <v>4106842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31"/>
        <v>0</v>
      </c>
      <c r="AW78" s="117">
        <f t="shared" si="132"/>
        <v>0</v>
      </c>
      <c r="AX78" s="118">
        <f t="shared" si="133"/>
        <v>0</v>
      </c>
      <c r="AY78" s="32"/>
      <c r="AZ78" s="35">
        <v>905918.63446510385</v>
      </c>
      <c r="BA78" s="39">
        <v>8.1436012554956605</v>
      </c>
      <c r="BB78" s="39">
        <v>230024.18553489627</v>
      </c>
      <c r="BC78" s="39">
        <v>7.348780726970265</v>
      </c>
      <c r="BD78" s="36">
        <v>1135942.82</v>
      </c>
      <c r="BE78" s="40">
        <v>7.9690679369177237</v>
      </c>
      <c r="BF78" s="38">
        <v>802906</v>
      </c>
      <c r="BG78" s="39">
        <v>1.32</v>
      </c>
      <c r="BH78" s="36">
        <v>805940</v>
      </c>
      <c r="BI78" s="39">
        <v>2.61</v>
      </c>
      <c r="BJ78" s="36">
        <v>1608846</v>
      </c>
      <c r="BK78" s="40">
        <v>1.75</v>
      </c>
      <c r="BL78" s="116">
        <f t="shared" si="134"/>
        <v>1708824.634465104</v>
      </c>
      <c r="BM78" s="117">
        <f t="shared" si="135"/>
        <v>1035964.1855348963</v>
      </c>
      <c r="BN78" s="118">
        <f t="shared" si="136"/>
        <v>2744788.8200000003</v>
      </c>
      <c r="BO78" s="32"/>
      <c r="BP78" s="35">
        <v>12275.790000000003</v>
      </c>
      <c r="BQ78" s="39">
        <v>0.12932774968394439</v>
      </c>
      <c r="BR78" s="39">
        <v>0</v>
      </c>
      <c r="BS78" s="39">
        <v>0</v>
      </c>
      <c r="BT78" s="36">
        <v>12275.790000000003</v>
      </c>
      <c r="BU78" s="40">
        <v>0.10539329990727705</v>
      </c>
      <c r="BV78" s="38">
        <v>36954</v>
      </c>
      <c r="BW78" s="39">
        <v>0.12</v>
      </c>
      <c r="BX78" s="36">
        <v>15157</v>
      </c>
      <c r="BY78" s="39">
        <v>7.0000000000000007E-2</v>
      </c>
      <c r="BZ78" s="36">
        <v>52110</v>
      </c>
      <c r="CA78" s="40">
        <v>0.1</v>
      </c>
      <c r="CB78" s="116">
        <f t="shared" si="137"/>
        <v>49229.79</v>
      </c>
      <c r="CC78" s="117">
        <f t="shared" si="138"/>
        <v>15157</v>
      </c>
      <c r="CD78" s="118">
        <f t="shared" si="139"/>
        <v>64386.79</v>
      </c>
      <c r="CE78" s="32"/>
      <c r="CF78" s="35">
        <v>117450.38564109565</v>
      </c>
      <c r="CG78" s="39">
        <v>0.94293731146209514</v>
      </c>
      <c r="CH78" s="39">
        <v>23738.664358904352</v>
      </c>
      <c r="CI78" s="39">
        <v>0.93836130756994041</v>
      </c>
      <c r="CJ78" s="36">
        <v>141189.04999999999</v>
      </c>
      <c r="CK78" s="40">
        <v>0.9421648115524236</v>
      </c>
      <c r="CL78" s="38">
        <v>306599</v>
      </c>
      <c r="CM78" s="39">
        <v>0.49</v>
      </c>
      <c r="CN78" s="36">
        <v>276741</v>
      </c>
      <c r="CO78" s="39">
        <v>0.87</v>
      </c>
      <c r="CP78" s="36">
        <v>583340</v>
      </c>
      <c r="CQ78" s="40">
        <v>0.62</v>
      </c>
      <c r="CR78" s="116">
        <f t="shared" si="140"/>
        <v>424049.38564109564</v>
      </c>
      <c r="CS78" s="117">
        <f t="shared" si="141"/>
        <v>300479.66435890435</v>
      </c>
      <c r="CT78" s="118">
        <f t="shared" si="142"/>
        <v>724529.05</v>
      </c>
      <c r="CU78" s="32"/>
      <c r="CV78" s="38">
        <f t="shared" si="143"/>
        <v>2771290.0259216116</v>
      </c>
      <c r="CW78" s="39">
        <f t="shared" si="123"/>
        <v>3.9979861057784567</v>
      </c>
      <c r="CX78" s="36">
        <f t="shared" si="144"/>
        <v>710281.87882138835</v>
      </c>
      <c r="CY78" s="39">
        <f t="shared" si="145"/>
        <v>3.8485772895169967</v>
      </c>
      <c r="CZ78" s="36">
        <f t="shared" si="146"/>
        <v>3481571.9047429999</v>
      </c>
      <c r="DA78" s="40">
        <f t="shared" si="147"/>
        <v>3.9665704198314171</v>
      </c>
      <c r="DB78" s="38">
        <f t="shared" si="148"/>
        <v>2715161.926810021</v>
      </c>
      <c r="DC78" s="39">
        <f t="shared" si="115"/>
        <v>0.89478984133340489</v>
      </c>
      <c r="DD78" s="36">
        <f t="shared" si="149"/>
        <v>1981773.5688526498</v>
      </c>
      <c r="DE78" s="39">
        <f t="shared" si="150"/>
        <v>1.1537111997595966</v>
      </c>
      <c r="DF78" s="36">
        <f t="shared" si="151"/>
        <v>4696935.4956626706</v>
      </c>
      <c r="DG78" s="40">
        <f t="shared" si="152"/>
        <v>0.98838094489477935</v>
      </c>
      <c r="DH78" s="152"/>
      <c r="DI78" s="161" t="s">
        <v>77</v>
      </c>
      <c r="DJ78" s="38">
        <f t="shared" si="153"/>
        <v>3481571.9047429999</v>
      </c>
      <c r="DK78" s="36">
        <f t="shared" si="154"/>
        <v>4696935.4956626706</v>
      </c>
      <c r="DL78" s="37">
        <f t="shared" si="155"/>
        <v>8178507.4004056705</v>
      </c>
      <c r="DM78"/>
    </row>
    <row r="79" spans="1:119" s="19" customFormat="1" ht="15.75">
      <c r="A79" s="26">
        <v>64</v>
      </c>
      <c r="B79" s="26" t="s">
        <v>78</v>
      </c>
      <c r="C79" s="34"/>
      <c r="D79" s="35">
        <v>288755.84586389741</v>
      </c>
      <c r="E79" s="39">
        <v>2.6321839698811091</v>
      </c>
      <c r="F79" s="39">
        <v>80216.790052102588</v>
      </c>
      <c r="G79" s="39">
        <v>2.9258047945472732</v>
      </c>
      <c r="H79" s="36">
        <v>368972.635916</v>
      </c>
      <c r="I79" s="40">
        <v>2.6908935735820712</v>
      </c>
      <c r="J79" s="38">
        <v>245256.43795442948</v>
      </c>
      <c r="K79" s="39">
        <v>0.7112634431915662</v>
      </c>
      <c r="L79" s="36">
        <v>63476.294957130012</v>
      </c>
      <c r="M79" s="39">
        <v>0.20872944794984022</v>
      </c>
      <c r="N79" s="36">
        <v>308732.73291155952</v>
      </c>
      <c r="O79" s="40">
        <v>0.4757595363902194</v>
      </c>
      <c r="P79" s="116">
        <f t="shared" si="125"/>
        <v>534012.28381832689</v>
      </c>
      <c r="Q79" s="117">
        <f t="shared" si="126"/>
        <v>143693.0850092326</v>
      </c>
      <c r="R79" s="118">
        <f t="shared" si="127"/>
        <v>677705.36882755952</v>
      </c>
      <c r="S79" s="32"/>
      <c r="T79" s="35">
        <v>1101904</v>
      </c>
      <c r="U79" s="39">
        <v>5.72</v>
      </c>
      <c r="V79" s="39">
        <v>292014</v>
      </c>
      <c r="W79" s="39">
        <v>5.33</v>
      </c>
      <c r="X79" s="36">
        <v>1393918</v>
      </c>
      <c r="Y79" s="40">
        <v>5.64</v>
      </c>
      <c r="Z79" s="38">
        <v>3676554</v>
      </c>
      <c r="AA79" s="39">
        <v>3.66</v>
      </c>
      <c r="AB79" s="36">
        <v>1553133</v>
      </c>
      <c r="AC79" s="39">
        <v>3.58</v>
      </c>
      <c r="AD79" s="36">
        <v>5229687</v>
      </c>
      <c r="AE79" s="40">
        <v>3.64</v>
      </c>
      <c r="AF79" s="116">
        <f t="shared" si="128"/>
        <v>4778458</v>
      </c>
      <c r="AG79" s="117">
        <f t="shared" si="129"/>
        <v>1845147</v>
      </c>
      <c r="AH79" s="118">
        <f t="shared" si="130"/>
        <v>6623605</v>
      </c>
      <c r="AI79" s="32"/>
      <c r="AJ79" s="35">
        <v>661592.37755931041</v>
      </c>
      <c r="AK79" s="39">
        <v>10.996939530419128</v>
      </c>
      <c r="AL79" s="36">
        <v>273498.15443240531</v>
      </c>
      <c r="AM79" s="39">
        <v>11.280600306554147</v>
      </c>
      <c r="AN79" s="36">
        <v>935090.53199171578</v>
      </c>
      <c r="AO79" s="40">
        <v>11.078418510324628</v>
      </c>
      <c r="AP79" s="38">
        <v>215803.80988209671</v>
      </c>
      <c r="AQ79" s="39">
        <v>1.3809746890756252</v>
      </c>
      <c r="AR79" s="36">
        <v>349798.06527571706</v>
      </c>
      <c r="AS79" s="39">
        <v>2.3244203388284479</v>
      </c>
      <c r="AT79" s="36">
        <v>565601.87515781377</v>
      </c>
      <c r="AU79" s="40">
        <v>1.8438078128743838</v>
      </c>
      <c r="AV79" s="116">
        <f t="shared" si="131"/>
        <v>877396.18744140712</v>
      </c>
      <c r="AW79" s="117">
        <f t="shared" si="132"/>
        <v>623296.21970812231</v>
      </c>
      <c r="AX79" s="118">
        <f t="shared" si="133"/>
        <v>1500692.4071495296</v>
      </c>
      <c r="AY79" s="32"/>
      <c r="AZ79" s="35">
        <v>1729554.8616035734</v>
      </c>
      <c r="BA79" s="39">
        <v>15.547538825845882</v>
      </c>
      <c r="BB79" s="39">
        <v>439155.82839642657</v>
      </c>
      <c r="BC79" s="39">
        <v>14.030089402780312</v>
      </c>
      <c r="BD79" s="36">
        <v>2168710.69</v>
      </c>
      <c r="BE79" s="40">
        <v>15.214324629588056</v>
      </c>
      <c r="BF79" s="38">
        <v>1809962</v>
      </c>
      <c r="BG79" s="39">
        <v>2.97</v>
      </c>
      <c r="BH79" s="36">
        <v>1816801</v>
      </c>
      <c r="BI79" s="39">
        <v>5.88</v>
      </c>
      <c r="BJ79" s="36">
        <v>3626764</v>
      </c>
      <c r="BK79" s="40">
        <v>3.95</v>
      </c>
      <c r="BL79" s="116">
        <f t="shared" si="134"/>
        <v>3539516.8616035734</v>
      </c>
      <c r="BM79" s="117">
        <f t="shared" si="135"/>
        <v>2255956.8283964265</v>
      </c>
      <c r="BN79" s="118">
        <f t="shared" si="136"/>
        <v>5795473.6899999995</v>
      </c>
      <c r="BO79" s="32"/>
      <c r="BP79" s="35">
        <v>2314.7800000000007</v>
      </c>
      <c r="BQ79" s="39">
        <v>2.438664138221661E-2</v>
      </c>
      <c r="BR79" s="39">
        <v>1250.32</v>
      </c>
      <c r="BS79" s="39">
        <v>5.8003340137316756E-2</v>
      </c>
      <c r="BT79" s="36">
        <v>3565.1000000000004</v>
      </c>
      <c r="BU79" s="40">
        <v>3.0608022253511457E-2</v>
      </c>
      <c r="BV79" s="38">
        <v>94998</v>
      </c>
      <c r="BW79" s="39">
        <v>0.32</v>
      </c>
      <c r="BX79" s="36">
        <v>148469</v>
      </c>
      <c r="BY79" s="39">
        <v>0.73</v>
      </c>
      <c r="BZ79" s="36">
        <v>243467</v>
      </c>
      <c r="CA79" s="40">
        <v>0.48</v>
      </c>
      <c r="CB79" s="116">
        <f t="shared" si="137"/>
        <v>97312.78</v>
      </c>
      <c r="CC79" s="117">
        <f t="shared" si="138"/>
        <v>149719.32</v>
      </c>
      <c r="CD79" s="118">
        <f t="shared" si="139"/>
        <v>247032.1</v>
      </c>
      <c r="CE79" s="32"/>
      <c r="CF79" s="35">
        <v>1788699.5951368744</v>
      </c>
      <c r="CG79" s="39">
        <v>14.360375047262114</v>
      </c>
      <c r="CH79" s="39">
        <v>361525.75486312597</v>
      </c>
      <c r="CI79" s="39">
        <v>14.290685226623685</v>
      </c>
      <c r="CJ79" s="36">
        <v>2150225.3500000006</v>
      </c>
      <c r="CK79" s="40">
        <v>14.348610332585952</v>
      </c>
      <c r="CL79" s="38">
        <v>2161418</v>
      </c>
      <c r="CM79" s="39">
        <v>3.49</v>
      </c>
      <c r="CN79" s="36">
        <v>1950930</v>
      </c>
      <c r="CO79" s="39">
        <v>6.16</v>
      </c>
      <c r="CP79" s="36">
        <v>4112348</v>
      </c>
      <c r="CQ79" s="40">
        <v>4.3899999999999997</v>
      </c>
      <c r="CR79" s="116">
        <f t="shared" si="140"/>
        <v>3950117.5951368744</v>
      </c>
      <c r="CS79" s="117">
        <f t="shared" si="141"/>
        <v>2312455.7548631262</v>
      </c>
      <c r="CT79" s="118">
        <f t="shared" si="142"/>
        <v>6262573.3500000006</v>
      </c>
      <c r="CU79" s="32"/>
      <c r="CV79" s="38">
        <f t="shared" si="143"/>
        <v>5572821.4601636548</v>
      </c>
      <c r="CW79" s="39">
        <f t="shared" si="123"/>
        <v>8.0395998106726179</v>
      </c>
      <c r="CX79" s="36">
        <f t="shared" si="144"/>
        <v>1447660.8477440604</v>
      </c>
      <c r="CY79" s="39">
        <f t="shared" si="145"/>
        <v>7.8439769163134452</v>
      </c>
      <c r="CZ79" s="36">
        <f t="shared" si="146"/>
        <v>7020482.3079077154</v>
      </c>
      <c r="DA79" s="40">
        <f t="shared" si="147"/>
        <v>7.9984668469893769</v>
      </c>
      <c r="DB79" s="38">
        <f t="shared" si="148"/>
        <v>8203992.2478365265</v>
      </c>
      <c r="DC79" s="39">
        <f t="shared" si="115"/>
        <v>2.7036505076390478</v>
      </c>
      <c r="DD79" s="36">
        <f t="shared" si="149"/>
        <v>5882607.3602328468</v>
      </c>
      <c r="DE79" s="39">
        <f t="shared" si="150"/>
        <v>3.4246243374908438</v>
      </c>
      <c r="DF79" s="36">
        <f t="shared" si="151"/>
        <v>14086599.608069373</v>
      </c>
      <c r="DG79" s="40">
        <f t="shared" si="152"/>
        <v>2.9642575768466477</v>
      </c>
      <c r="DH79" s="152"/>
      <c r="DI79" s="161" t="s">
        <v>78</v>
      </c>
      <c r="DJ79" s="38">
        <f t="shared" si="153"/>
        <v>7020482.3079077154</v>
      </c>
      <c r="DK79" s="36">
        <f t="shared" si="154"/>
        <v>14086599.608069373</v>
      </c>
      <c r="DL79" s="37">
        <f t="shared" si="155"/>
        <v>21107081.915977091</v>
      </c>
      <c r="DM79"/>
    </row>
    <row r="80" spans="1:119" s="19" customFormat="1" ht="15.75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v>0</v>
      </c>
      <c r="I80" s="40">
        <v>0</v>
      </c>
      <c r="J80" s="38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125"/>
        <v>0</v>
      </c>
      <c r="Q80" s="117">
        <f t="shared" si="126"/>
        <v>0</v>
      </c>
      <c r="R80" s="118">
        <f t="shared" si="127"/>
        <v>0</v>
      </c>
      <c r="S80" s="32"/>
      <c r="T80" s="35">
        <v>194602</v>
      </c>
      <c r="U80" s="39">
        <v>1.01</v>
      </c>
      <c r="V80" s="39">
        <v>52976</v>
      </c>
      <c r="W80" s="39">
        <v>0.97</v>
      </c>
      <c r="X80" s="36">
        <v>247578</v>
      </c>
      <c r="Y80" s="40">
        <v>1</v>
      </c>
      <c r="Z80" s="38">
        <v>526000</v>
      </c>
      <c r="AA80" s="39">
        <v>0.52</v>
      </c>
      <c r="AB80" s="36">
        <v>225305</v>
      </c>
      <c r="AC80" s="39">
        <v>0.52</v>
      </c>
      <c r="AD80" s="36">
        <v>751305</v>
      </c>
      <c r="AE80" s="40">
        <v>0.52</v>
      </c>
      <c r="AF80" s="116">
        <f t="shared" si="128"/>
        <v>720602</v>
      </c>
      <c r="AG80" s="117">
        <f t="shared" si="129"/>
        <v>278281</v>
      </c>
      <c r="AH80" s="118">
        <f t="shared" si="130"/>
        <v>998883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31"/>
        <v>0</v>
      </c>
      <c r="AW80" s="117">
        <f t="shared" si="132"/>
        <v>0</v>
      </c>
      <c r="AX80" s="118">
        <f t="shared" si="133"/>
        <v>0</v>
      </c>
      <c r="AY80" s="32"/>
      <c r="AZ80" s="35">
        <v>1116500.7221666728</v>
      </c>
      <c r="BA80" s="39">
        <v>10.03659306353364</v>
      </c>
      <c r="BB80" s="39">
        <v>283493.63783332711</v>
      </c>
      <c r="BC80" s="39">
        <v>9.057015361596342</v>
      </c>
      <c r="BD80" s="36">
        <v>1399994.3599999999</v>
      </c>
      <c r="BE80" s="40">
        <v>9.8214892243798388</v>
      </c>
      <c r="BF80" s="38">
        <v>799458</v>
      </c>
      <c r="BG80" s="39">
        <v>1.31</v>
      </c>
      <c r="BH80" s="36">
        <v>802478</v>
      </c>
      <c r="BI80" s="39">
        <v>2.6</v>
      </c>
      <c r="BJ80" s="36">
        <v>1601936</v>
      </c>
      <c r="BK80" s="40">
        <v>1.75</v>
      </c>
      <c r="BL80" s="116">
        <f t="shared" si="134"/>
        <v>1915958.7221666728</v>
      </c>
      <c r="BM80" s="117">
        <f t="shared" si="135"/>
        <v>1085971.6378333271</v>
      </c>
      <c r="BN80" s="118">
        <f t="shared" si="136"/>
        <v>3001930.36</v>
      </c>
      <c r="BO80" s="32"/>
      <c r="BP80" s="35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37"/>
        <v>0</v>
      </c>
      <c r="CC80" s="117">
        <f t="shared" si="138"/>
        <v>0</v>
      </c>
      <c r="CD80" s="118">
        <f t="shared" si="139"/>
        <v>0</v>
      </c>
      <c r="CE80" s="32"/>
      <c r="CF80" s="35">
        <v>1544081.9871659675</v>
      </c>
      <c r="CG80" s="39">
        <v>12.39648988556309</v>
      </c>
      <c r="CH80" s="39">
        <v>312084.49283403321</v>
      </c>
      <c r="CI80" s="39">
        <v>12.336330651989613</v>
      </c>
      <c r="CJ80" s="36">
        <v>1856166.4800000007</v>
      </c>
      <c r="CK80" s="40">
        <v>12.386334080717493</v>
      </c>
      <c r="CL80" s="38">
        <v>1017976</v>
      </c>
      <c r="CM80" s="39">
        <v>1.64</v>
      </c>
      <c r="CN80" s="36">
        <v>918842</v>
      </c>
      <c r="CO80" s="39">
        <v>2.9</v>
      </c>
      <c r="CP80" s="36">
        <v>1936818</v>
      </c>
      <c r="CQ80" s="40">
        <v>2.0699999999999998</v>
      </c>
      <c r="CR80" s="116">
        <f t="shared" si="140"/>
        <v>2562057.9871659675</v>
      </c>
      <c r="CS80" s="117">
        <f t="shared" si="141"/>
        <v>1230926.4928340332</v>
      </c>
      <c r="CT80" s="118">
        <f t="shared" si="142"/>
        <v>3792984.4800000004</v>
      </c>
      <c r="CU80" s="32"/>
      <c r="CV80" s="38">
        <f t="shared" si="143"/>
        <v>2855184.7093326403</v>
      </c>
      <c r="CW80" s="39">
        <f t="shared" si="123"/>
        <v>4.1190163030832059</v>
      </c>
      <c r="CX80" s="36">
        <f t="shared" si="144"/>
        <v>648554.13066736027</v>
      </c>
      <c r="CY80" s="39">
        <f t="shared" si="145"/>
        <v>3.5141128793129508</v>
      </c>
      <c r="CZ80" s="36">
        <f t="shared" si="146"/>
        <v>3503738.8400000008</v>
      </c>
      <c r="DA80" s="40">
        <f t="shared" si="147"/>
        <v>3.9918253081676176</v>
      </c>
      <c r="DB80" s="38">
        <f t="shared" si="148"/>
        <v>2343434</v>
      </c>
      <c r="DC80" s="39">
        <f t="shared" si="115"/>
        <v>0.77228577652415809</v>
      </c>
      <c r="DD80" s="36">
        <f t="shared" si="149"/>
        <v>1946625</v>
      </c>
      <c r="DE80" s="39">
        <f t="shared" si="150"/>
        <v>1.1332490752373179</v>
      </c>
      <c r="DF80" s="36">
        <f t="shared" si="151"/>
        <v>4290059</v>
      </c>
      <c r="DG80" s="40">
        <f t="shared" si="152"/>
        <v>0.9027615073679266</v>
      </c>
      <c r="DH80" s="152"/>
      <c r="DI80" s="161" t="s">
        <v>79</v>
      </c>
      <c r="DJ80" s="38">
        <f t="shared" si="153"/>
        <v>3503738.8400000008</v>
      </c>
      <c r="DK80" s="36">
        <f t="shared" si="154"/>
        <v>4290059</v>
      </c>
      <c r="DL80" s="37">
        <f t="shared" si="155"/>
        <v>7793797.8400000008</v>
      </c>
      <c r="DM80"/>
    </row>
    <row r="81" spans="1:119" s="19" customFormat="1" ht="15.75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125"/>
        <v>0</v>
      </c>
      <c r="Q81" s="117">
        <f t="shared" si="126"/>
        <v>0</v>
      </c>
      <c r="R81" s="118">
        <f t="shared" si="127"/>
        <v>0</v>
      </c>
      <c r="S81" s="32"/>
      <c r="T81" s="35">
        <v>1157688</v>
      </c>
      <c r="U81" s="39">
        <v>6.01</v>
      </c>
      <c r="V81" s="39">
        <v>342364</v>
      </c>
      <c r="W81" s="39">
        <v>6.25</v>
      </c>
      <c r="X81" s="36">
        <v>1500053</v>
      </c>
      <c r="Y81" s="40">
        <v>6.07</v>
      </c>
      <c r="Z81" s="38">
        <v>1775485</v>
      </c>
      <c r="AA81" s="39">
        <v>1.77</v>
      </c>
      <c r="AB81" s="36">
        <v>737365</v>
      </c>
      <c r="AC81" s="39">
        <v>1.7</v>
      </c>
      <c r="AD81" s="36">
        <v>2512849</v>
      </c>
      <c r="AE81" s="40">
        <v>1.75</v>
      </c>
      <c r="AF81" s="116">
        <f t="shared" si="128"/>
        <v>2933173</v>
      </c>
      <c r="AG81" s="117">
        <f t="shared" si="129"/>
        <v>1079729</v>
      </c>
      <c r="AH81" s="118">
        <f t="shared" si="130"/>
        <v>4012902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31"/>
        <v>0</v>
      </c>
      <c r="AW81" s="117">
        <f t="shared" si="132"/>
        <v>0</v>
      </c>
      <c r="AX81" s="118">
        <f t="shared" si="133"/>
        <v>0</v>
      </c>
      <c r="AY81" s="32"/>
      <c r="AZ81" s="35">
        <v>742583.6989594897</v>
      </c>
      <c r="BA81" s="39">
        <v>6.6753296743119988</v>
      </c>
      <c r="BB81" s="39">
        <v>188551.38204051033</v>
      </c>
      <c r="BC81" s="39">
        <v>6.0238133618897267</v>
      </c>
      <c r="BD81" s="36">
        <v>931135.08100000001</v>
      </c>
      <c r="BE81" s="40">
        <v>6.5322642903243908</v>
      </c>
      <c r="BF81" s="38">
        <v>1404184</v>
      </c>
      <c r="BG81" s="39">
        <v>2.31</v>
      </c>
      <c r="BH81" s="36">
        <v>1409490</v>
      </c>
      <c r="BI81" s="39">
        <v>4.5599999999999996</v>
      </c>
      <c r="BJ81" s="36">
        <v>2813675</v>
      </c>
      <c r="BK81" s="40">
        <v>3.07</v>
      </c>
      <c r="BL81" s="116">
        <f t="shared" si="134"/>
        <v>2146767.6989594898</v>
      </c>
      <c r="BM81" s="117">
        <f t="shared" si="135"/>
        <v>1598041.3820405104</v>
      </c>
      <c r="BN81" s="118">
        <f t="shared" si="136"/>
        <v>3744809.0810000002</v>
      </c>
      <c r="BO81" s="32"/>
      <c r="BP81" s="35">
        <v>409410.39</v>
      </c>
      <c r="BQ81" s="39">
        <v>4.3132152338811629</v>
      </c>
      <c r="BR81" s="39">
        <v>-11766.599999999999</v>
      </c>
      <c r="BS81" s="39">
        <v>-0.54586194099090735</v>
      </c>
      <c r="BT81" s="36">
        <v>397643.79000000004</v>
      </c>
      <c r="BU81" s="40">
        <v>3.4139547202857243</v>
      </c>
      <c r="BV81" s="38">
        <v>212556</v>
      </c>
      <c r="BW81" s="39">
        <v>0.71</v>
      </c>
      <c r="BX81" s="36">
        <v>-37824</v>
      </c>
      <c r="BY81" s="39">
        <v>-0.19</v>
      </c>
      <c r="BZ81" s="36">
        <v>174732</v>
      </c>
      <c r="CA81" s="40">
        <v>0.35</v>
      </c>
      <c r="CB81" s="116">
        <f t="shared" si="137"/>
        <v>621966.39</v>
      </c>
      <c r="CC81" s="117">
        <f t="shared" si="138"/>
        <v>-49590.6</v>
      </c>
      <c r="CD81" s="118">
        <f t="shared" si="139"/>
        <v>572375.79</v>
      </c>
      <c r="CE81" s="32"/>
      <c r="CF81" s="35">
        <v>528897.2959661975</v>
      </c>
      <c r="CG81" s="39">
        <v>4.246192905844647</v>
      </c>
      <c r="CH81" s="39">
        <v>106898.88603380266</v>
      </c>
      <c r="CI81" s="39">
        <v>4.2255864508578806</v>
      </c>
      <c r="CJ81" s="36">
        <v>635796.18200000015</v>
      </c>
      <c r="CK81" s="40">
        <v>4.2427142189835587</v>
      </c>
      <c r="CL81" s="38">
        <v>1262264</v>
      </c>
      <c r="CM81" s="39">
        <v>2.04</v>
      </c>
      <c r="CN81" s="36">
        <v>1139339</v>
      </c>
      <c r="CO81" s="39">
        <v>3.6</v>
      </c>
      <c r="CP81" s="36">
        <v>2401603</v>
      </c>
      <c r="CQ81" s="40">
        <v>2.57</v>
      </c>
      <c r="CR81" s="116">
        <f t="shared" si="140"/>
        <v>1791161.2959661975</v>
      </c>
      <c r="CS81" s="117">
        <f t="shared" si="141"/>
        <v>1246237.8860338028</v>
      </c>
      <c r="CT81" s="118">
        <f t="shared" si="142"/>
        <v>3037399.182</v>
      </c>
      <c r="CU81" s="32"/>
      <c r="CV81" s="38">
        <f t="shared" si="143"/>
        <v>2838579.3849256877</v>
      </c>
      <c r="CW81" s="39">
        <f t="shared" si="123"/>
        <v>4.0950607244032504</v>
      </c>
      <c r="CX81" s="36">
        <f t="shared" si="144"/>
        <v>626047.66807431297</v>
      </c>
      <c r="CY81" s="39">
        <f t="shared" si="145"/>
        <v>3.3921643073647325</v>
      </c>
      <c r="CZ81" s="36">
        <f t="shared" si="146"/>
        <v>3464627.0530000008</v>
      </c>
      <c r="DA81" s="40">
        <f t="shared" si="147"/>
        <v>3.9472650745646298</v>
      </c>
      <c r="DB81" s="38">
        <f t="shared" si="148"/>
        <v>4654489</v>
      </c>
      <c r="DC81" s="39">
        <f t="shared" si="115"/>
        <v>1.5339009554731013</v>
      </c>
      <c r="DD81" s="36">
        <f t="shared" si="149"/>
        <v>3248370</v>
      </c>
      <c r="DE81" s="39">
        <f t="shared" si="150"/>
        <v>1.8910741917568337</v>
      </c>
      <c r="DF81" s="36">
        <f t="shared" si="151"/>
        <v>7902859</v>
      </c>
      <c r="DG81" s="40">
        <f t="shared" si="152"/>
        <v>1.6630067100140546</v>
      </c>
      <c r="DH81" s="152"/>
      <c r="DI81" s="161" t="s">
        <v>80</v>
      </c>
      <c r="DJ81" s="38">
        <f t="shared" si="153"/>
        <v>3464627.0530000008</v>
      </c>
      <c r="DK81" s="36">
        <f t="shared" si="154"/>
        <v>7902859</v>
      </c>
      <c r="DL81" s="37">
        <f t="shared" si="155"/>
        <v>11367486.053000001</v>
      </c>
      <c r="DM81"/>
    </row>
    <row r="82" spans="1:119" s="19" customFormat="1" ht="15.75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125"/>
        <v>0</v>
      </c>
      <c r="Q82" s="117">
        <f t="shared" si="126"/>
        <v>0</v>
      </c>
      <c r="R82" s="118">
        <f t="shared" si="127"/>
        <v>0</v>
      </c>
      <c r="S82" s="32"/>
      <c r="T82" s="35">
        <v>1540227</v>
      </c>
      <c r="U82" s="39">
        <v>8</v>
      </c>
      <c r="V82" s="39">
        <v>416497</v>
      </c>
      <c r="W82" s="39">
        <v>7.61</v>
      </c>
      <c r="X82" s="36">
        <v>1956723</v>
      </c>
      <c r="Y82" s="40">
        <v>7.91</v>
      </c>
      <c r="Z82" s="38">
        <v>5138876</v>
      </c>
      <c r="AA82" s="39">
        <v>5.12</v>
      </c>
      <c r="AB82" s="36">
        <v>2183811</v>
      </c>
      <c r="AC82" s="39">
        <v>5.03</v>
      </c>
      <c r="AD82" s="36">
        <v>7322688</v>
      </c>
      <c r="AE82" s="40">
        <v>5.09</v>
      </c>
      <c r="AF82" s="116">
        <f t="shared" si="128"/>
        <v>6679103</v>
      </c>
      <c r="AG82" s="117">
        <f t="shared" si="129"/>
        <v>2600308</v>
      </c>
      <c r="AH82" s="118">
        <f t="shared" si="130"/>
        <v>9279411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31"/>
        <v>0</v>
      </c>
      <c r="AW82" s="117">
        <f t="shared" si="132"/>
        <v>0</v>
      </c>
      <c r="AX82" s="118">
        <f t="shared" si="133"/>
        <v>0</v>
      </c>
      <c r="AY82" s="32"/>
      <c r="AZ82" s="35">
        <v>410703.91712244158</v>
      </c>
      <c r="BA82" s="39">
        <v>3.6919529060025491</v>
      </c>
      <c r="BB82" s="39">
        <v>104282.91287755847</v>
      </c>
      <c r="BC82" s="39">
        <v>3.3316160147458058</v>
      </c>
      <c r="BD82" s="36">
        <v>514986.83000000007</v>
      </c>
      <c r="BE82" s="40">
        <v>3.6128271270625216</v>
      </c>
      <c r="BF82" s="38">
        <v>1134184</v>
      </c>
      <c r="BG82" s="39">
        <v>1.86</v>
      </c>
      <c r="BH82" s="36">
        <v>1138469</v>
      </c>
      <c r="BI82" s="39">
        <v>3.68</v>
      </c>
      <c r="BJ82" s="36">
        <v>2272653</v>
      </c>
      <c r="BK82" s="40">
        <v>2.48</v>
      </c>
      <c r="BL82" s="116">
        <f t="shared" si="134"/>
        <v>1544887.9171224416</v>
      </c>
      <c r="BM82" s="117">
        <f t="shared" si="135"/>
        <v>1242751.9128775585</v>
      </c>
      <c r="BN82" s="118">
        <f t="shared" si="136"/>
        <v>2787639.83</v>
      </c>
      <c r="BO82" s="32"/>
      <c r="BP82" s="35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37"/>
        <v>0</v>
      </c>
      <c r="CC82" s="117">
        <f t="shared" si="138"/>
        <v>0</v>
      </c>
      <c r="CD82" s="118">
        <f t="shared" si="139"/>
        <v>0</v>
      </c>
      <c r="CE82" s="32"/>
      <c r="CF82" s="35">
        <v>441428.05367456411</v>
      </c>
      <c r="CG82" s="39">
        <v>3.5439558573079539</v>
      </c>
      <c r="CH82" s="39">
        <v>89219.906325436037</v>
      </c>
      <c r="CI82" s="39">
        <v>3.5267573059307469</v>
      </c>
      <c r="CJ82" s="36">
        <v>530647.9600000002</v>
      </c>
      <c r="CK82" s="40">
        <v>3.541052477044631</v>
      </c>
      <c r="CL82" s="38">
        <v>1158018</v>
      </c>
      <c r="CM82" s="39">
        <v>1.87</v>
      </c>
      <c r="CN82" s="36">
        <v>1045246</v>
      </c>
      <c r="CO82" s="39">
        <v>3.3</v>
      </c>
      <c r="CP82" s="36">
        <v>2203264</v>
      </c>
      <c r="CQ82" s="40">
        <v>2.35</v>
      </c>
      <c r="CR82" s="116">
        <f t="shared" si="140"/>
        <v>1599446.0536745642</v>
      </c>
      <c r="CS82" s="117">
        <f t="shared" si="141"/>
        <v>1134465.906325436</v>
      </c>
      <c r="CT82" s="118">
        <f t="shared" si="142"/>
        <v>2733911.96</v>
      </c>
      <c r="CU82" s="32"/>
      <c r="CV82" s="38">
        <f t="shared" si="143"/>
        <v>2392358.9707970056</v>
      </c>
      <c r="CW82" s="39">
        <f t="shared" si="123"/>
        <v>3.451323331667568</v>
      </c>
      <c r="CX82" s="36">
        <f t="shared" si="144"/>
        <v>609999.81920299458</v>
      </c>
      <c r="CY82" s="39">
        <f t="shared" si="145"/>
        <v>3.3052109603157538</v>
      </c>
      <c r="CZ82" s="36">
        <f t="shared" si="146"/>
        <v>3002358.79</v>
      </c>
      <c r="DA82" s="40">
        <f t="shared" si="147"/>
        <v>3.4206007780310199</v>
      </c>
      <c r="DB82" s="38">
        <f t="shared" si="148"/>
        <v>7431078</v>
      </c>
      <c r="DC82" s="39">
        <f t="shared" si="115"/>
        <v>2.448934274932252</v>
      </c>
      <c r="DD82" s="36">
        <f t="shared" si="149"/>
        <v>4367526</v>
      </c>
      <c r="DE82" s="39">
        <f t="shared" si="150"/>
        <v>2.5426031210813291</v>
      </c>
      <c r="DF82" s="36">
        <f t="shared" si="151"/>
        <v>11798604</v>
      </c>
      <c r="DG82" s="40">
        <f t="shared" si="152"/>
        <v>2.4827923186784258</v>
      </c>
      <c r="DH82" s="152"/>
      <c r="DI82" s="161" t="s">
        <v>81</v>
      </c>
      <c r="DJ82" s="38">
        <f t="shared" si="153"/>
        <v>3002358.79</v>
      </c>
      <c r="DK82" s="36">
        <f t="shared" si="154"/>
        <v>11798604</v>
      </c>
      <c r="DL82" s="37">
        <f t="shared" si="155"/>
        <v>14800962.789999999</v>
      </c>
      <c r="DM82"/>
    </row>
    <row r="83" spans="1:119" s="19" customFormat="1" ht="15.75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125"/>
        <v>0</v>
      </c>
      <c r="Q83" s="117">
        <f t="shared" si="126"/>
        <v>0</v>
      </c>
      <c r="R83" s="118">
        <f t="shared" si="127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28"/>
        <v>0</v>
      </c>
      <c r="AG83" s="117">
        <f t="shared" si="129"/>
        <v>0</v>
      </c>
      <c r="AH83" s="118">
        <f t="shared" si="130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31"/>
        <v>0</v>
      </c>
      <c r="AW83" s="117">
        <f t="shared" si="132"/>
        <v>0</v>
      </c>
      <c r="AX83" s="118">
        <f t="shared" si="133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34"/>
        <v>0</v>
      </c>
      <c r="BM83" s="117">
        <f t="shared" si="135"/>
        <v>0</v>
      </c>
      <c r="BN83" s="118">
        <f t="shared" si="136"/>
        <v>0</v>
      </c>
      <c r="BO83" s="32"/>
      <c r="BP83" s="35">
        <v>28949.350000000002</v>
      </c>
      <c r="BQ83" s="39">
        <v>0.3049868310155921</v>
      </c>
      <c r="BR83" s="39">
        <v>6587.079999999999</v>
      </c>
      <c r="BS83" s="39">
        <v>0.30557988495082572</v>
      </c>
      <c r="BT83" s="36">
        <v>35536.43</v>
      </c>
      <c r="BU83" s="40">
        <v>0.30509658642123699</v>
      </c>
      <c r="BV83" s="38">
        <v>90317</v>
      </c>
      <c r="BW83" s="39">
        <v>0.3</v>
      </c>
      <c r="BX83" s="36">
        <v>61586</v>
      </c>
      <c r="BY83" s="39">
        <v>0.3</v>
      </c>
      <c r="BZ83" s="36">
        <v>151904</v>
      </c>
      <c r="CA83" s="40">
        <v>0.3</v>
      </c>
      <c r="CB83" s="116">
        <f t="shared" si="137"/>
        <v>119266.35</v>
      </c>
      <c r="CC83" s="117">
        <f t="shared" si="138"/>
        <v>68173.08</v>
      </c>
      <c r="CD83" s="118">
        <f t="shared" si="139"/>
        <v>187439.43</v>
      </c>
      <c r="CE83" s="32"/>
      <c r="CF83" s="35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40"/>
        <v>0</v>
      </c>
      <c r="CS83" s="117">
        <f t="shared" si="141"/>
        <v>0</v>
      </c>
      <c r="CT83" s="118">
        <f t="shared" si="142"/>
        <v>0</v>
      </c>
      <c r="CU83" s="32"/>
      <c r="CV83" s="38">
        <f t="shared" si="143"/>
        <v>28949.350000000002</v>
      </c>
      <c r="CW83" s="39">
        <f t="shared" si="123"/>
        <v>4.1763618383040851E-2</v>
      </c>
      <c r="CX83" s="36">
        <f t="shared" si="144"/>
        <v>6587.079999999999</v>
      </c>
      <c r="CY83" s="39">
        <f t="shared" si="145"/>
        <v>3.569130404156981E-2</v>
      </c>
      <c r="CZ83" s="36">
        <f t="shared" si="146"/>
        <v>35536.43</v>
      </c>
      <c r="DA83" s="40">
        <f t="shared" si="147"/>
        <v>4.0486813405284205E-2</v>
      </c>
      <c r="DB83" s="38">
        <f t="shared" si="148"/>
        <v>90317</v>
      </c>
      <c r="DC83" s="39">
        <f t="shared" si="115"/>
        <v>2.976424105749613E-2</v>
      </c>
      <c r="DD83" s="36">
        <f t="shared" si="149"/>
        <v>61586</v>
      </c>
      <c r="DE83" s="39">
        <f t="shared" si="150"/>
        <v>3.5852964771111773E-2</v>
      </c>
      <c r="DF83" s="36">
        <f t="shared" si="151"/>
        <v>151903</v>
      </c>
      <c r="DG83" s="40">
        <f t="shared" si="152"/>
        <v>3.1965103802467559E-2</v>
      </c>
      <c r="DH83" s="152"/>
      <c r="DI83" s="161" t="s">
        <v>82</v>
      </c>
      <c r="DJ83" s="38">
        <f t="shared" si="153"/>
        <v>35536.43</v>
      </c>
      <c r="DK83" s="36">
        <f t="shared" si="154"/>
        <v>151903</v>
      </c>
      <c r="DL83" s="37">
        <f t="shared" si="155"/>
        <v>187439.43</v>
      </c>
      <c r="DM83"/>
    </row>
    <row r="84" spans="1:119" s="19" customFormat="1" ht="15.75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25"/>
        <v>0</v>
      </c>
      <c r="Q84" s="117">
        <f t="shared" si="126"/>
        <v>0</v>
      </c>
      <c r="R84" s="118">
        <f t="shared" si="127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-40</v>
      </c>
      <c r="AA84" s="39">
        <v>0</v>
      </c>
      <c r="AB84" s="36">
        <v>0</v>
      </c>
      <c r="AC84" s="39">
        <v>0</v>
      </c>
      <c r="AD84" s="36">
        <v>-40</v>
      </c>
      <c r="AE84" s="40">
        <v>0</v>
      </c>
      <c r="AF84" s="116">
        <f t="shared" si="128"/>
        <v>-40</v>
      </c>
      <c r="AG84" s="117">
        <f t="shared" si="129"/>
        <v>0</v>
      </c>
      <c r="AH84" s="118">
        <f t="shared" si="130"/>
        <v>-40</v>
      </c>
      <c r="AI84" s="32"/>
      <c r="AJ84" s="35">
        <v>509524.30144636071</v>
      </c>
      <c r="AK84" s="39">
        <v>8.4692752249588317</v>
      </c>
      <c r="AL84" s="36">
        <v>201894.44544373165</v>
      </c>
      <c r="AM84" s="39">
        <v>8.3272611030617298</v>
      </c>
      <c r="AN84" s="36">
        <v>711418.74689009239</v>
      </c>
      <c r="AO84" s="40">
        <v>8.4284829591333885</v>
      </c>
      <c r="AP84" s="38">
        <v>172773.9642943278</v>
      </c>
      <c r="AQ84" s="39">
        <v>1.1056175132036754</v>
      </c>
      <c r="AR84" s="36">
        <v>269804.05018694571</v>
      </c>
      <c r="AS84" s="39">
        <v>1.7928573197181823</v>
      </c>
      <c r="AT84" s="36">
        <v>442578.01448127348</v>
      </c>
      <c r="AU84" s="40">
        <v>1.4427618378728262</v>
      </c>
      <c r="AV84" s="116">
        <f t="shared" si="131"/>
        <v>682298.26574068854</v>
      </c>
      <c r="AW84" s="117">
        <f t="shared" si="132"/>
        <v>471698.49563067732</v>
      </c>
      <c r="AX84" s="118">
        <f t="shared" si="133"/>
        <v>1153996.7613713657</v>
      </c>
      <c r="AY84" s="32"/>
      <c r="AZ84" s="35">
        <v>288.45709864694425</v>
      </c>
      <c r="BA84" s="39">
        <v>2.593035954144928E-3</v>
      </c>
      <c r="BB84" s="39">
        <v>73.242901353055757</v>
      </c>
      <c r="BC84" s="39">
        <v>2.3399540383072666E-3</v>
      </c>
      <c r="BD84" s="36">
        <v>361.7</v>
      </c>
      <c r="BE84" s="40">
        <v>2.537462116960377E-3</v>
      </c>
      <c r="BF84" s="38">
        <v>1536</v>
      </c>
      <c r="BG84" s="39">
        <v>0</v>
      </c>
      <c r="BH84" s="36">
        <v>1542</v>
      </c>
      <c r="BI84" s="39">
        <v>0</v>
      </c>
      <c r="BJ84" s="36">
        <v>3078</v>
      </c>
      <c r="BK84" s="40">
        <v>0</v>
      </c>
      <c r="BL84" s="116">
        <f t="shared" si="134"/>
        <v>1824.4570986469444</v>
      </c>
      <c r="BM84" s="117">
        <f t="shared" si="135"/>
        <v>1615.2429013530557</v>
      </c>
      <c r="BN84" s="118">
        <f t="shared" si="136"/>
        <v>3439.7</v>
      </c>
      <c r="BO84" s="32"/>
      <c r="BP84" s="35">
        <v>371174.03899790923</v>
      </c>
      <c r="BQ84" s="39">
        <v>3.9103881057512559</v>
      </c>
      <c r="BR84" s="39">
        <v>86671.225106055121</v>
      </c>
      <c r="BS84" s="39">
        <v>4.0207471286906253</v>
      </c>
      <c r="BT84" s="36">
        <v>457845.26410396432</v>
      </c>
      <c r="BU84" s="40">
        <v>3.9308120480095843</v>
      </c>
      <c r="BV84" s="38">
        <v>123172</v>
      </c>
      <c r="BW84" s="39">
        <v>0.41</v>
      </c>
      <c r="BX84" s="36">
        <v>184226</v>
      </c>
      <c r="BY84" s="39">
        <v>0.91</v>
      </c>
      <c r="BZ84" s="36">
        <v>307398</v>
      </c>
      <c r="CA84" s="40">
        <v>0.61</v>
      </c>
      <c r="CB84" s="116">
        <f t="shared" si="137"/>
        <v>494346.03899790923</v>
      </c>
      <c r="CC84" s="117">
        <f t="shared" si="138"/>
        <v>270897.22510605515</v>
      </c>
      <c r="CD84" s="118">
        <f t="shared" si="139"/>
        <v>765243.26410396444</v>
      </c>
      <c r="CE84" s="32"/>
      <c r="CF84" s="35">
        <v>24.656511467440822</v>
      </c>
      <c r="CG84" s="39">
        <v>1.9795205018899485E-4</v>
      </c>
      <c r="CH84" s="39">
        <v>4.983488532559182</v>
      </c>
      <c r="CI84" s="39">
        <v>1.969914037694356E-4</v>
      </c>
      <c r="CJ84" s="36">
        <v>29.640000000000004</v>
      </c>
      <c r="CK84" s="40">
        <v>1.9778987828315185E-4</v>
      </c>
      <c r="CL84" s="38">
        <v>1094836</v>
      </c>
      <c r="CM84" s="39">
        <v>1.77</v>
      </c>
      <c r="CN84" s="36">
        <v>988217</v>
      </c>
      <c r="CO84" s="39">
        <v>3.12</v>
      </c>
      <c r="CP84" s="36">
        <v>2083053</v>
      </c>
      <c r="CQ84" s="40">
        <v>2.23</v>
      </c>
      <c r="CR84" s="116">
        <f t="shared" si="140"/>
        <v>1094860.6565114674</v>
      </c>
      <c r="CS84" s="117">
        <f t="shared" si="141"/>
        <v>988221.9834885326</v>
      </c>
      <c r="CT84" s="118">
        <f t="shared" si="142"/>
        <v>2083082.6400000001</v>
      </c>
      <c r="CU84" s="32"/>
      <c r="CV84" s="38">
        <f t="shared" si="143"/>
        <v>881011.45405438426</v>
      </c>
      <c r="CW84" s="39">
        <f t="shared" si="123"/>
        <v>1.2709862624969206</v>
      </c>
      <c r="CX84" s="36">
        <f t="shared" si="144"/>
        <v>288643.89693967236</v>
      </c>
      <c r="CY84" s="39">
        <f t="shared" si="145"/>
        <v>1.563982384518996</v>
      </c>
      <c r="CZ84" s="36">
        <f t="shared" si="146"/>
        <v>1169655.3509940566</v>
      </c>
      <c r="DA84" s="40">
        <f t="shared" si="147"/>
        <v>1.3325935650876741</v>
      </c>
      <c r="DB84" s="38">
        <f t="shared" si="148"/>
        <v>1392277.9642943279</v>
      </c>
      <c r="DC84" s="39">
        <f t="shared" si="115"/>
        <v>0.45882942245974029</v>
      </c>
      <c r="DD84" s="36">
        <f t="shared" si="149"/>
        <v>1443789.0501869456</v>
      </c>
      <c r="DE84" s="39">
        <f t="shared" si="150"/>
        <v>0.84051761688158821</v>
      </c>
      <c r="DF84" s="36">
        <f t="shared" si="151"/>
        <v>2836067.0144812735</v>
      </c>
      <c r="DG84" s="40">
        <f t="shared" si="152"/>
        <v>0.59679648531397123</v>
      </c>
      <c r="DH84" s="152"/>
      <c r="DI84" s="161" t="s">
        <v>83</v>
      </c>
      <c r="DJ84" s="38">
        <f t="shared" si="153"/>
        <v>1169655.3509940566</v>
      </c>
      <c r="DK84" s="36">
        <f t="shared" si="154"/>
        <v>2836067.0144812735</v>
      </c>
      <c r="DL84" s="37">
        <f t="shared" si="155"/>
        <v>4005722.36547533</v>
      </c>
      <c r="DM84"/>
    </row>
    <row r="85" spans="1:119" s="19" customFormat="1" ht="15.75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125"/>
        <v>0</v>
      </c>
      <c r="Q85" s="117">
        <f t="shared" si="126"/>
        <v>0</v>
      </c>
      <c r="R85" s="118">
        <f t="shared" si="127"/>
        <v>0</v>
      </c>
      <c r="S85" s="32"/>
      <c r="T85" s="35">
        <v>1454669</v>
      </c>
      <c r="U85" s="39">
        <v>7.55</v>
      </c>
      <c r="V85" s="39">
        <v>363709</v>
      </c>
      <c r="W85" s="39">
        <v>6.64</v>
      </c>
      <c r="X85" s="36">
        <v>1818379</v>
      </c>
      <c r="Y85" s="40">
        <v>7.35</v>
      </c>
      <c r="Z85" s="38">
        <v>2924268</v>
      </c>
      <c r="AA85" s="39">
        <v>2.91</v>
      </c>
      <c r="AB85" s="36">
        <v>1243498</v>
      </c>
      <c r="AC85" s="39">
        <v>2.87</v>
      </c>
      <c r="AD85" s="36">
        <v>4167767</v>
      </c>
      <c r="AE85" s="40">
        <v>2.9</v>
      </c>
      <c r="AF85" s="116">
        <f t="shared" si="128"/>
        <v>4378937</v>
      </c>
      <c r="AG85" s="117">
        <f t="shared" si="129"/>
        <v>1607207</v>
      </c>
      <c r="AH85" s="118">
        <f t="shared" si="130"/>
        <v>5986144</v>
      </c>
      <c r="AI85" s="32"/>
      <c r="AJ85" s="35">
        <v>4359945.4103413299</v>
      </c>
      <c r="AK85" s="39">
        <v>72.47068989871147</v>
      </c>
      <c r="AL85" s="36">
        <v>1711246.6137853642</v>
      </c>
      <c r="AM85" s="39">
        <v>70.581423542394887</v>
      </c>
      <c r="AN85" s="36">
        <v>6071192.0241266936</v>
      </c>
      <c r="AO85" s="40">
        <v>71.928015308379017</v>
      </c>
      <c r="AP85" s="38">
        <v>1604081.6291708795</v>
      </c>
      <c r="AQ85" s="39">
        <v>10.264861080564048</v>
      </c>
      <c r="AR85" s="36">
        <v>2709497.8485585852</v>
      </c>
      <c r="AS85" s="39">
        <v>18.004707665370567</v>
      </c>
      <c r="AT85" s="36">
        <v>4313579.4777294649</v>
      </c>
      <c r="AU85" s="40">
        <v>14.06185497576902</v>
      </c>
      <c r="AV85" s="116">
        <f t="shared" si="131"/>
        <v>5964027.0395122096</v>
      </c>
      <c r="AW85" s="117">
        <f t="shared" si="132"/>
        <v>4420744.4623439498</v>
      </c>
      <c r="AX85" s="118">
        <f t="shared" si="133"/>
        <v>10384771.501856159</v>
      </c>
      <c r="AY85" s="32"/>
      <c r="AZ85" s="35">
        <v>1836622.0100583246</v>
      </c>
      <c r="BA85" s="39">
        <v>16.510000719670671</v>
      </c>
      <c r="BB85" s="39">
        <v>466341.52994167566</v>
      </c>
      <c r="BC85" s="39">
        <v>14.898614419401158</v>
      </c>
      <c r="BD85" s="36">
        <v>2302963.54</v>
      </c>
      <c r="BE85" s="40">
        <v>16.156159080704906</v>
      </c>
      <c r="BF85" s="38">
        <v>1248603</v>
      </c>
      <c r="BG85" s="39">
        <v>2.0499999999999998</v>
      </c>
      <c r="BH85" s="36">
        <v>1253321</v>
      </c>
      <c r="BI85" s="39">
        <v>4.05</v>
      </c>
      <c r="BJ85" s="36">
        <v>2501924</v>
      </c>
      <c r="BK85" s="40">
        <v>2.73</v>
      </c>
      <c r="BL85" s="116">
        <f t="shared" si="134"/>
        <v>3085225.0100583248</v>
      </c>
      <c r="BM85" s="117">
        <f t="shared" si="135"/>
        <v>1719662.5299416757</v>
      </c>
      <c r="BN85" s="118">
        <f t="shared" si="136"/>
        <v>4804887.540000001</v>
      </c>
      <c r="BO85" s="32"/>
      <c r="BP85" s="35">
        <v>4807896.01</v>
      </c>
      <c r="BQ85" s="39">
        <v>50.652086072482085</v>
      </c>
      <c r="BR85" s="39">
        <v>1215483.7699999998</v>
      </c>
      <c r="BS85" s="39">
        <v>56.38725969567637</v>
      </c>
      <c r="BT85" s="36">
        <v>6023379.7799999993</v>
      </c>
      <c r="BU85" s="40">
        <v>51.713484151241452</v>
      </c>
      <c r="BV85" s="38">
        <v>3373759</v>
      </c>
      <c r="BW85" s="39">
        <v>11.21</v>
      </c>
      <c r="BX85" s="36">
        <v>5287288</v>
      </c>
      <c r="BY85" s="39">
        <v>25.98</v>
      </c>
      <c r="BZ85" s="36">
        <v>8661047</v>
      </c>
      <c r="CA85" s="40">
        <v>17.16</v>
      </c>
      <c r="CB85" s="116">
        <f t="shared" si="137"/>
        <v>8181655.0099999998</v>
      </c>
      <c r="CC85" s="117">
        <f t="shared" si="138"/>
        <v>6502771.7699999996</v>
      </c>
      <c r="CD85" s="118">
        <f t="shared" si="139"/>
        <v>14684426.779999999</v>
      </c>
      <c r="CE85" s="32"/>
      <c r="CF85" s="35">
        <v>1960785.0584736681</v>
      </c>
      <c r="CG85" s="39">
        <v>15.741943981708665</v>
      </c>
      <c r="CH85" s="39">
        <v>396307.07152633264</v>
      </c>
      <c r="CI85" s="39">
        <v>15.665549510883574</v>
      </c>
      <c r="CJ85" s="36">
        <v>2357092.1300000008</v>
      </c>
      <c r="CK85" s="40">
        <v>15.729047418855441</v>
      </c>
      <c r="CL85" s="38">
        <v>1292701</v>
      </c>
      <c r="CM85" s="39">
        <v>2.09</v>
      </c>
      <c r="CN85" s="36">
        <v>1166813</v>
      </c>
      <c r="CO85" s="39">
        <v>3.69</v>
      </c>
      <c r="CP85" s="36">
        <v>2459514</v>
      </c>
      <c r="CQ85" s="40">
        <v>2.63</v>
      </c>
      <c r="CR85" s="116">
        <f t="shared" si="140"/>
        <v>3253486.0584736681</v>
      </c>
      <c r="CS85" s="117">
        <f t="shared" si="141"/>
        <v>1563120.0715263328</v>
      </c>
      <c r="CT85" s="118">
        <f t="shared" si="142"/>
        <v>4816606.1300000008</v>
      </c>
      <c r="CU85" s="32"/>
      <c r="CV85" s="38">
        <f t="shared" si="143"/>
        <v>14419917.488873322</v>
      </c>
      <c r="CW85" s="39">
        <f t="shared" si="123"/>
        <v>20.802813573370113</v>
      </c>
      <c r="CX85" s="36">
        <f t="shared" si="144"/>
        <v>4153087.9852533722</v>
      </c>
      <c r="CY85" s="39">
        <f t="shared" si="145"/>
        <v>22.503009830314603</v>
      </c>
      <c r="CZ85" s="36">
        <f t="shared" si="146"/>
        <v>18573005.474126693</v>
      </c>
      <c r="DA85" s="40">
        <f t="shared" si="147"/>
        <v>21.160308084022216</v>
      </c>
      <c r="DB85" s="38">
        <f t="shared" si="148"/>
        <v>10443412.62917088</v>
      </c>
      <c r="DC85" s="39">
        <f t="shared" si="115"/>
        <v>3.4416582809165659</v>
      </c>
      <c r="DD85" s="36">
        <f t="shared" si="149"/>
        <v>11660417.848558586</v>
      </c>
      <c r="DE85" s="39">
        <f t="shared" si="150"/>
        <v>6.7882400276168928</v>
      </c>
      <c r="DF85" s="36">
        <f t="shared" si="151"/>
        <v>22103830.477729466</v>
      </c>
      <c r="DG85" s="40">
        <f t="shared" si="152"/>
        <v>4.651331676482811</v>
      </c>
      <c r="DH85" s="152"/>
      <c r="DI85" s="161" t="s">
        <v>84</v>
      </c>
      <c r="DJ85" s="38">
        <f t="shared" si="153"/>
        <v>18573005.474126693</v>
      </c>
      <c r="DK85" s="36">
        <f t="shared" si="154"/>
        <v>22103830.477729466</v>
      </c>
      <c r="DL85" s="37">
        <f t="shared" si="155"/>
        <v>40676835.951856159</v>
      </c>
      <c r="DM85"/>
    </row>
    <row r="86" spans="1:119" s="19" customFormat="1" ht="15.75">
      <c r="A86" s="26">
        <v>71</v>
      </c>
      <c r="B86" s="26" t="s">
        <v>85</v>
      </c>
      <c r="C86" s="34"/>
      <c r="D86" s="35">
        <v>12747.483376</v>
      </c>
      <c r="E86" s="39">
        <v>0.11620101161327961</v>
      </c>
      <c r="F86" s="39">
        <v>2160.7494590000001</v>
      </c>
      <c r="G86" s="39">
        <v>7.8810572236203816E-2</v>
      </c>
      <c r="H86" s="36">
        <v>14908.232835000001</v>
      </c>
      <c r="I86" s="40">
        <v>0.10872477800304846</v>
      </c>
      <c r="J86" s="38">
        <v>4630.8555759999999</v>
      </c>
      <c r="K86" s="39">
        <v>1.3429854520355666E-2</v>
      </c>
      <c r="L86" s="36">
        <v>3508.5343200000002</v>
      </c>
      <c r="M86" s="39">
        <v>1.153713259762979E-2</v>
      </c>
      <c r="N86" s="36">
        <v>8139.3898960000006</v>
      </c>
      <c r="O86" s="40">
        <v>1.2542862970508195E-2</v>
      </c>
      <c r="P86" s="116">
        <f t="shared" si="125"/>
        <v>17378.338951999998</v>
      </c>
      <c r="Q86" s="117">
        <f t="shared" si="126"/>
        <v>5669.2837790000003</v>
      </c>
      <c r="R86" s="118">
        <f t="shared" si="127"/>
        <v>23047.622730999999</v>
      </c>
      <c r="S86" s="32"/>
      <c r="T86" s="35">
        <v>28495</v>
      </c>
      <c r="U86" s="39">
        <v>0.15</v>
      </c>
      <c r="V86" s="39">
        <v>7623</v>
      </c>
      <c r="W86" s="39">
        <v>0.14000000000000001</v>
      </c>
      <c r="X86" s="36">
        <v>36118</v>
      </c>
      <c r="Y86" s="40">
        <v>0.15</v>
      </c>
      <c r="Z86" s="38">
        <v>19047</v>
      </c>
      <c r="AA86" s="39">
        <v>0.02</v>
      </c>
      <c r="AB86" s="36">
        <v>14136</v>
      </c>
      <c r="AC86" s="39">
        <v>0.03</v>
      </c>
      <c r="AD86" s="36">
        <v>33183</v>
      </c>
      <c r="AE86" s="40">
        <v>0.02</v>
      </c>
      <c r="AF86" s="116">
        <f t="shared" si="128"/>
        <v>47542</v>
      </c>
      <c r="AG86" s="117">
        <f t="shared" si="129"/>
        <v>21759</v>
      </c>
      <c r="AH86" s="118">
        <f t="shared" si="130"/>
        <v>69301</v>
      </c>
      <c r="AI86" s="32"/>
      <c r="AJ86" s="35">
        <v>1160.1967636546526</v>
      </c>
      <c r="AK86" s="39">
        <v>1.928470473067747E-2</v>
      </c>
      <c r="AL86" s="36">
        <v>479.64859370088584</v>
      </c>
      <c r="AM86" s="39">
        <v>1.978340250364553E-2</v>
      </c>
      <c r="AN86" s="36">
        <v>1639.8453573555385</v>
      </c>
      <c r="AO86" s="40">
        <v>1.9427951133568367E-2</v>
      </c>
      <c r="AP86" s="38">
        <v>441.81725560558044</v>
      </c>
      <c r="AQ86" s="39">
        <v>2.8272830193382982E-3</v>
      </c>
      <c r="AR86" s="36">
        <v>716.21095451411736</v>
      </c>
      <c r="AS86" s="39">
        <v>4.7592467621344475E-3</v>
      </c>
      <c r="AT86" s="36">
        <v>1158.0282101196979</v>
      </c>
      <c r="AU86" s="40">
        <v>3.7750607894499657E-3</v>
      </c>
      <c r="AV86" s="116">
        <f t="shared" si="131"/>
        <v>1602.014019260233</v>
      </c>
      <c r="AW86" s="117">
        <f t="shared" si="132"/>
        <v>1195.8595482150031</v>
      </c>
      <c r="AX86" s="118">
        <f t="shared" si="133"/>
        <v>2797.8735674752361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34"/>
        <v>0</v>
      </c>
      <c r="BM86" s="117">
        <f t="shared" si="135"/>
        <v>0</v>
      </c>
      <c r="BN86" s="118">
        <f t="shared" si="136"/>
        <v>0</v>
      </c>
      <c r="BO86" s="32"/>
      <c r="BP86" s="35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37"/>
        <v>0</v>
      </c>
      <c r="CC86" s="117">
        <f t="shared" si="138"/>
        <v>0</v>
      </c>
      <c r="CD86" s="118">
        <f t="shared" si="139"/>
        <v>0</v>
      </c>
      <c r="CE86" s="32"/>
      <c r="CF86" s="35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40"/>
        <v>0</v>
      </c>
      <c r="CS86" s="117">
        <f t="shared" si="141"/>
        <v>0</v>
      </c>
      <c r="CT86" s="118">
        <f t="shared" si="142"/>
        <v>0</v>
      </c>
      <c r="CU86" s="32"/>
      <c r="CV86" s="38">
        <f t="shared" si="143"/>
        <v>42402.680139654658</v>
      </c>
      <c r="CW86" s="39">
        <f t="shared" si="123"/>
        <v>6.1171990105846327E-2</v>
      </c>
      <c r="CX86" s="36">
        <f t="shared" si="144"/>
        <v>10263.398052700886</v>
      </c>
      <c r="CY86" s="39">
        <f t="shared" si="145"/>
        <v>5.5610993095362875E-2</v>
      </c>
      <c r="CZ86" s="36">
        <f t="shared" si="146"/>
        <v>52666.078192355548</v>
      </c>
      <c r="DA86" s="40">
        <f t="shared" si="147"/>
        <v>6.0002698092127063E-2</v>
      </c>
      <c r="DB86" s="38">
        <f t="shared" si="148"/>
        <v>24119.672831605581</v>
      </c>
      <c r="DC86" s="39">
        <f t="shared" si="115"/>
        <v>7.9487112768122144E-3</v>
      </c>
      <c r="DD86" s="36">
        <f t="shared" si="149"/>
        <v>18360.745274514116</v>
      </c>
      <c r="DE86" s="39">
        <f t="shared" si="150"/>
        <v>1.0688909062100342E-2</v>
      </c>
      <c r="DF86" s="36">
        <f t="shared" si="151"/>
        <v>42480.418106119701</v>
      </c>
      <c r="DG86" s="40">
        <f t="shared" si="152"/>
        <v>8.9391978718941587E-3</v>
      </c>
      <c r="DH86" s="152"/>
      <c r="DI86" s="161" t="s">
        <v>85</v>
      </c>
      <c r="DJ86" s="38">
        <f t="shared" si="153"/>
        <v>52666.078192355548</v>
      </c>
      <c r="DK86" s="36">
        <f t="shared" si="154"/>
        <v>42480.418106119701</v>
      </c>
      <c r="DL86" s="37">
        <f t="shared" si="155"/>
        <v>95146.496298475249</v>
      </c>
      <c r="DM86"/>
    </row>
    <row r="87" spans="1:119" s="19" customFormat="1" ht="15.75">
      <c r="A87" s="26">
        <v>72</v>
      </c>
      <c r="B87" s="26" t="s">
        <v>86</v>
      </c>
      <c r="C87" s="34"/>
      <c r="D87" s="35">
        <v>13535.903702309228</v>
      </c>
      <c r="E87" s="39">
        <v>0.1233879391652771</v>
      </c>
      <c r="F87" s="39">
        <v>2294.3966946907717</v>
      </c>
      <c r="G87" s="39">
        <v>8.3685184181010744E-2</v>
      </c>
      <c r="H87" s="36">
        <v>15830.300396999999</v>
      </c>
      <c r="I87" s="40">
        <v>0.11544935710587154</v>
      </c>
      <c r="J87" s="38">
        <v>22367.053560687462</v>
      </c>
      <c r="K87" s="39">
        <v>6.4866258607982938E-2</v>
      </c>
      <c r="L87" s="36">
        <v>16798.348168312539</v>
      </c>
      <c r="M87" s="39">
        <v>5.5238100175965574E-2</v>
      </c>
      <c r="N87" s="36">
        <v>39165.401729000005</v>
      </c>
      <c r="O87" s="40">
        <v>6.0354187887370833E-2</v>
      </c>
      <c r="P87" s="116">
        <f t="shared" si="125"/>
        <v>35902.957262996686</v>
      </c>
      <c r="Q87" s="117">
        <f t="shared" si="126"/>
        <v>19092.74486300331</v>
      </c>
      <c r="R87" s="118">
        <f t="shared" si="127"/>
        <v>54995.702125999996</v>
      </c>
      <c r="S87" s="32"/>
      <c r="T87" s="35">
        <v>4275</v>
      </c>
      <c r="U87" s="39">
        <v>0.02</v>
      </c>
      <c r="V87" s="39">
        <v>1144</v>
      </c>
      <c r="W87" s="39">
        <v>0.02</v>
      </c>
      <c r="X87" s="36">
        <v>5419</v>
      </c>
      <c r="Y87" s="40">
        <v>0.02</v>
      </c>
      <c r="Z87" s="38">
        <v>2870</v>
      </c>
      <c r="AA87" s="39">
        <v>0</v>
      </c>
      <c r="AB87" s="36">
        <v>2121</v>
      </c>
      <c r="AC87" s="39">
        <v>0</v>
      </c>
      <c r="AD87" s="36">
        <v>4991</v>
      </c>
      <c r="AE87" s="40">
        <v>0</v>
      </c>
      <c r="AF87" s="116">
        <f t="shared" si="128"/>
        <v>7145</v>
      </c>
      <c r="AG87" s="117">
        <f t="shared" si="129"/>
        <v>3265</v>
      </c>
      <c r="AH87" s="118">
        <f t="shared" si="130"/>
        <v>10410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31"/>
        <v>0</v>
      </c>
      <c r="AW87" s="117">
        <f t="shared" si="132"/>
        <v>0</v>
      </c>
      <c r="AX87" s="118">
        <f t="shared" si="133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34"/>
        <v>0</v>
      </c>
      <c r="BM87" s="117">
        <f t="shared" si="135"/>
        <v>0</v>
      </c>
      <c r="BN87" s="118">
        <f t="shared" si="136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37"/>
        <v>0</v>
      </c>
      <c r="CC87" s="117">
        <f t="shared" si="138"/>
        <v>0</v>
      </c>
      <c r="CD87" s="118">
        <f t="shared" si="139"/>
        <v>0</v>
      </c>
      <c r="CE87" s="32"/>
      <c r="CF87" s="35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40"/>
        <v>0</v>
      </c>
      <c r="CS87" s="117">
        <f t="shared" si="141"/>
        <v>0</v>
      </c>
      <c r="CT87" s="118">
        <f t="shared" si="142"/>
        <v>0</v>
      </c>
      <c r="CU87" s="32"/>
      <c r="CV87" s="38">
        <f t="shared" si="143"/>
        <v>17810.903702309228</v>
      </c>
      <c r="CW87" s="39">
        <f t="shared" si="123"/>
        <v>2.5694800929220586E-2</v>
      </c>
      <c r="CX87" s="36">
        <f t="shared" si="144"/>
        <v>3438.3966946907717</v>
      </c>
      <c r="CY87" s="39">
        <f t="shared" si="145"/>
        <v>1.8630540671395676E-2</v>
      </c>
      <c r="CZ87" s="36">
        <f t="shared" si="146"/>
        <v>21249.300396999999</v>
      </c>
      <c r="DA87" s="40">
        <f t="shared" si="147"/>
        <v>2.420942284202917E-2</v>
      </c>
      <c r="DB87" s="38">
        <f t="shared" si="148"/>
        <v>25237.053560687462</v>
      </c>
      <c r="DC87" s="39">
        <f t="shared" si="115"/>
        <v>8.3169474823260592E-3</v>
      </c>
      <c r="DD87" s="36">
        <f t="shared" si="149"/>
        <v>18919.348168312539</v>
      </c>
      <c r="DE87" s="39">
        <f t="shared" si="150"/>
        <v>1.1014105858001942E-2</v>
      </c>
      <c r="DF87" s="36">
        <f t="shared" si="151"/>
        <v>44156.401729000005</v>
      </c>
      <c r="DG87" s="40">
        <f t="shared" si="152"/>
        <v>9.2918768214646386E-3</v>
      </c>
      <c r="DH87" s="152"/>
      <c r="DI87" s="161" t="s">
        <v>86</v>
      </c>
      <c r="DJ87" s="38">
        <f t="shared" si="153"/>
        <v>21249.300396999999</v>
      </c>
      <c r="DK87" s="36">
        <f t="shared" si="154"/>
        <v>44156.401729000005</v>
      </c>
      <c r="DL87" s="37">
        <f t="shared" si="155"/>
        <v>65405.702126000004</v>
      </c>
      <c r="DM87"/>
    </row>
    <row r="88" spans="1:119" s="19" customFormat="1" ht="15.75">
      <c r="A88" s="26">
        <v>73</v>
      </c>
      <c r="B88" s="26" t="s">
        <v>87</v>
      </c>
      <c r="C88" s="34"/>
      <c r="D88" s="35">
        <v>6664.1446723369781</v>
      </c>
      <c r="E88" s="39">
        <v>6.0747704438724709E-2</v>
      </c>
      <c r="F88" s="39">
        <v>1466.6227877241909</v>
      </c>
      <c r="G88" s="39">
        <v>5.3493189908603821E-2</v>
      </c>
      <c r="H88" s="36">
        <v>8130.767460061169</v>
      </c>
      <c r="I88" s="40">
        <v>5.9297161298296874E-2</v>
      </c>
      <c r="J88" s="38">
        <v>3721.8197041251315</v>
      </c>
      <c r="K88" s="39">
        <v>1.0793577203409135E-2</v>
      </c>
      <c r="L88" s="36">
        <v>5426.6002958748677</v>
      </c>
      <c r="M88" s="39">
        <v>1.7844319438735146E-2</v>
      </c>
      <c r="N88" s="36">
        <v>9148.4199999999983</v>
      </c>
      <c r="O88" s="40">
        <v>1.4097786188255669E-2</v>
      </c>
      <c r="P88" s="116">
        <f t="shared" si="125"/>
        <v>10385.964376462111</v>
      </c>
      <c r="Q88" s="117">
        <f t="shared" si="126"/>
        <v>6893.2230835990586</v>
      </c>
      <c r="R88" s="118">
        <f t="shared" si="127"/>
        <v>17279.18746006117</v>
      </c>
      <c r="S88" s="32"/>
      <c r="T88" s="35">
        <v>45135</v>
      </c>
      <c r="U88" s="39">
        <v>0.23</v>
      </c>
      <c r="V88" s="39">
        <v>12074</v>
      </c>
      <c r="W88" s="39">
        <v>0.22</v>
      </c>
      <c r="X88" s="36">
        <v>57210</v>
      </c>
      <c r="Y88" s="40">
        <v>0.23</v>
      </c>
      <c r="Z88" s="38">
        <v>30965</v>
      </c>
      <c r="AA88" s="39">
        <v>0.03</v>
      </c>
      <c r="AB88" s="36">
        <v>22391</v>
      </c>
      <c r="AC88" s="39">
        <v>0.05</v>
      </c>
      <c r="AD88" s="36">
        <v>53356</v>
      </c>
      <c r="AE88" s="40">
        <v>0.04</v>
      </c>
      <c r="AF88" s="116">
        <f t="shared" si="128"/>
        <v>76100</v>
      </c>
      <c r="AG88" s="117">
        <f t="shared" si="129"/>
        <v>34465</v>
      </c>
      <c r="AH88" s="118">
        <f t="shared" si="130"/>
        <v>110565</v>
      </c>
      <c r="AI88" s="32"/>
      <c r="AJ88" s="35">
        <v>67428.963881617077</v>
      </c>
      <c r="AK88" s="39">
        <v>1.1207992467211934</v>
      </c>
      <c r="AL88" s="36">
        <v>27876.485018495125</v>
      </c>
      <c r="AM88" s="39">
        <v>1.1497828425858991</v>
      </c>
      <c r="AN88" s="36">
        <v>95305.448900112198</v>
      </c>
      <c r="AO88" s="40">
        <v>1.1291245212171124</v>
      </c>
      <c r="AP88" s="38">
        <v>11046.243700944757</v>
      </c>
      <c r="AQ88" s="39">
        <v>7.0687273633862305E-2</v>
      </c>
      <c r="AR88" s="36">
        <v>17906.590664969208</v>
      </c>
      <c r="AS88" s="39">
        <v>0.11898991924933174</v>
      </c>
      <c r="AT88" s="36">
        <v>28952.834365913965</v>
      </c>
      <c r="AU88" s="40">
        <v>9.4383460439969563E-2</v>
      </c>
      <c r="AV88" s="116">
        <f t="shared" si="131"/>
        <v>78475.207582561838</v>
      </c>
      <c r="AW88" s="117">
        <f t="shared" si="132"/>
        <v>45783.075683464333</v>
      </c>
      <c r="AX88" s="118">
        <f t="shared" si="133"/>
        <v>124258.28326602618</v>
      </c>
      <c r="AY88" s="32"/>
      <c r="AZ88" s="35">
        <v>55923.672964498561</v>
      </c>
      <c r="BA88" s="39">
        <v>0.50271633239393543</v>
      </c>
      <c r="BB88" s="39">
        <v>14199.727035501437</v>
      </c>
      <c r="BC88" s="39">
        <v>0.45365090685605691</v>
      </c>
      <c r="BD88" s="36">
        <v>70123.399999999994</v>
      </c>
      <c r="BE88" s="40">
        <v>0.49194213716466489</v>
      </c>
      <c r="BF88" s="38">
        <v>44212</v>
      </c>
      <c r="BG88" s="39">
        <v>7.0000000000000007E-2</v>
      </c>
      <c r="BH88" s="36">
        <v>44379</v>
      </c>
      <c r="BI88" s="39">
        <v>0.14000000000000001</v>
      </c>
      <c r="BJ88" s="36">
        <v>88592</v>
      </c>
      <c r="BK88" s="40">
        <v>0.1</v>
      </c>
      <c r="BL88" s="116">
        <f t="shared" si="134"/>
        <v>100135.67296449856</v>
      </c>
      <c r="BM88" s="117">
        <f t="shared" si="135"/>
        <v>58578.727035501433</v>
      </c>
      <c r="BN88" s="118">
        <f t="shared" si="136"/>
        <v>158714.4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37"/>
        <v>0</v>
      </c>
      <c r="CC88" s="117">
        <f t="shared" si="138"/>
        <v>0</v>
      </c>
      <c r="CD88" s="118">
        <f t="shared" si="139"/>
        <v>0</v>
      </c>
      <c r="CE88" s="32"/>
      <c r="CF88" s="35">
        <v>84363.535059656468</v>
      </c>
      <c r="CG88" s="39">
        <v>0.67730322467971926</v>
      </c>
      <c r="CH88" s="39">
        <v>17051.264940343553</v>
      </c>
      <c r="CI88" s="39">
        <v>0.6740163230430688</v>
      </c>
      <c r="CJ88" s="36">
        <v>101414.80000000002</v>
      </c>
      <c r="CK88" s="40">
        <v>0.67674834507794157</v>
      </c>
      <c r="CL88" s="38">
        <v>33861</v>
      </c>
      <c r="CM88" s="39">
        <v>0.05</v>
      </c>
      <c r="CN88" s="36">
        <v>30564</v>
      </c>
      <c r="CO88" s="39">
        <v>0.1</v>
      </c>
      <c r="CP88" s="36">
        <v>64425</v>
      </c>
      <c r="CQ88" s="40">
        <v>7.0000000000000007E-2</v>
      </c>
      <c r="CR88" s="116">
        <f t="shared" si="140"/>
        <v>118224.53505965647</v>
      </c>
      <c r="CS88" s="117">
        <f t="shared" si="141"/>
        <v>47615.26494034355</v>
      </c>
      <c r="CT88" s="118">
        <f t="shared" si="142"/>
        <v>165839.80000000002</v>
      </c>
      <c r="CU88" s="32"/>
      <c r="CV88" s="38">
        <f t="shared" si="143"/>
        <v>259515.31657810911</v>
      </c>
      <c r="CW88" s="39">
        <f t="shared" si="123"/>
        <v>0.37438832464708821</v>
      </c>
      <c r="CX88" s="36">
        <f t="shared" si="144"/>
        <v>72668.099782064295</v>
      </c>
      <c r="CY88" s="39">
        <f t="shared" si="145"/>
        <v>0.39374339516823686</v>
      </c>
      <c r="CZ88" s="36">
        <f t="shared" si="146"/>
        <v>332183.41636017337</v>
      </c>
      <c r="DA88" s="40">
        <f t="shared" si="147"/>
        <v>0.3784580497957778</v>
      </c>
      <c r="DB88" s="38">
        <f t="shared" si="148"/>
        <v>123806.06340506989</v>
      </c>
      <c r="DC88" s="39">
        <f t="shared" si="115"/>
        <v>4.0800663391921232E-2</v>
      </c>
      <c r="DD88" s="36">
        <f t="shared" si="149"/>
        <v>120667.19096084408</v>
      </c>
      <c r="DE88" s="39">
        <f t="shared" si="150"/>
        <v>7.0247727511904653E-2</v>
      </c>
      <c r="DF88" s="36">
        <f t="shared" si="151"/>
        <v>244473.25436591398</v>
      </c>
      <c r="DG88" s="40">
        <f t="shared" si="152"/>
        <v>5.144475719856418E-2</v>
      </c>
      <c r="DH88" s="152"/>
      <c r="DI88" s="161" t="s">
        <v>87</v>
      </c>
      <c r="DJ88" s="38">
        <f t="shared" si="153"/>
        <v>332183.41636017337</v>
      </c>
      <c r="DK88" s="36">
        <f t="shared" si="154"/>
        <v>244473.25436591398</v>
      </c>
      <c r="DL88" s="37">
        <f t="shared" si="155"/>
        <v>576656.67072608741</v>
      </c>
      <c r="DM88"/>
    </row>
    <row r="89" spans="1:119" s="19" customFormat="1" ht="15.75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v>0</v>
      </c>
      <c r="I89" s="40">
        <v>0</v>
      </c>
      <c r="J89" s="38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125"/>
        <v>0</v>
      </c>
      <c r="Q89" s="117">
        <f t="shared" si="126"/>
        <v>0</v>
      </c>
      <c r="R89" s="118">
        <f t="shared" si="127"/>
        <v>0</v>
      </c>
      <c r="S89" s="32"/>
      <c r="T89" s="35">
        <v>95172</v>
      </c>
      <c r="U89" s="39">
        <v>0.49</v>
      </c>
      <c r="V89" s="39">
        <v>24704</v>
      </c>
      <c r="W89" s="39">
        <v>0.45</v>
      </c>
      <c r="X89" s="36">
        <v>119877</v>
      </c>
      <c r="Y89" s="40">
        <v>0.48</v>
      </c>
      <c r="Z89" s="38">
        <v>102462</v>
      </c>
      <c r="AA89" s="39">
        <v>0.1</v>
      </c>
      <c r="AB89" s="36">
        <v>40050</v>
      </c>
      <c r="AC89" s="39">
        <v>0.09</v>
      </c>
      <c r="AD89" s="36">
        <v>142512</v>
      </c>
      <c r="AE89" s="40">
        <v>0.1</v>
      </c>
      <c r="AF89" s="116">
        <f t="shared" si="128"/>
        <v>197634</v>
      </c>
      <c r="AG89" s="117">
        <f t="shared" si="129"/>
        <v>64754</v>
      </c>
      <c r="AH89" s="118">
        <f t="shared" si="130"/>
        <v>262388</v>
      </c>
      <c r="AI89" s="32"/>
      <c r="AJ89" s="35">
        <v>32602.17</v>
      </c>
      <c r="AK89" s="39">
        <v>0.5419108566109555</v>
      </c>
      <c r="AL89" s="36">
        <v>7298.32</v>
      </c>
      <c r="AM89" s="39">
        <v>0.30102371623015056</v>
      </c>
      <c r="AN89" s="36">
        <v>39900.49</v>
      </c>
      <c r="AO89" s="40">
        <v>0.47271821482942661</v>
      </c>
      <c r="AP89" s="38">
        <v>39428.029999999992</v>
      </c>
      <c r="AQ89" s="39">
        <v>0.25230838834524005</v>
      </c>
      <c r="AR89" s="36">
        <v>54736.880000000005</v>
      </c>
      <c r="AS89" s="39">
        <v>0.36372847590144886</v>
      </c>
      <c r="AT89" s="36">
        <v>94164.91</v>
      </c>
      <c r="AU89" s="40">
        <v>0.30696856637572023</v>
      </c>
      <c r="AV89" s="116">
        <f t="shared" si="131"/>
        <v>72030.199999999983</v>
      </c>
      <c r="AW89" s="117">
        <f t="shared" si="132"/>
        <v>62035.200000000004</v>
      </c>
      <c r="AX89" s="118">
        <f t="shared" si="133"/>
        <v>134065.4</v>
      </c>
      <c r="AY89" s="32"/>
      <c r="AZ89" s="35">
        <v>98850.722739827237</v>
      </c>
      <c r="BA89" s="39">
        <v>0.88860173439971268</v>
      </c>
      <c r="BB89" s="39">
        <v>25099.447260172772</v>
      </c>
      <c r="BC89" s="39">
        <v>0.80187365452134984</v>
      </c>
      <c r="BD89" s="36">
        <v>123950.17000000001</v>
      </c>
      <c r="BE89" s="40">
        <v>0.86955725951285223</v>
      </c>
      <c r="BF89" s="38">
        <v>69128</v>
      </c>
      <c r="BG89" s="39">
        <v>0.11</v>
      </c>
      <c r="BH89" s="36">
        <v>69390</v>
      </c>
      <c r="BI89" s="39">
        <v>0.22</v>
      </c>
      <c r="BJ89" s="36">
        <v>138518</v>
      </c>
      <c r="BK89" s="40">
        <v>0.15</v>
      </c>
      <c r="BL89" s="116">
        <f t="shared" si="134"/>
        <v>167978.72273982724</v>
      </c>
      <c r="BM89" s="117">
        <f t="shared" si="135"/>
        <v>94489.447260172776</v>
      </c>
      <c r="BN89" s="118">
        <f t="shared" si="136"/>
        <v>262468.17000000004</v>
      </c>
      <c r="BO89" s="32"/>
      <c r="BP89" s="35">
        <v>-1699.9600000000014</v>
      </c>
      <c r="BQ89" s="39">
        <v>-1.7909397387273509E-2</v>
      </c>
      <c r="BR89" s="39">
        <v>-1941.9200000000039</v>
      </c>
      <c r="BS89" s="39">
        <v>-9.008721469660437E-2</v>
      </c>
      <c r="BT89" s="36">
        <v>-3641.8800000000056</v>
      </c>
      <c r="BU89" s="40">
        <v>-3.1267213846629394E-2</v>
      </c>
      <c r="BV89" s="38">
        <v>-4913</v>
      </c>
      <c r="BW89" s="39">
        <v>-0.02</v>
      </c>
      <c r="BX89" s="36">
        <v>-7149</v>
      </c>
      <c r="BY89" s="39">
        <v>-0.04</v>
      </c>
      <c r="BZ89" s="36">
        <v>-12061</v>
      </c>
      <c r="CA89" s="40">
        <v>-0.02</v>
      </c>
      <c r="CB89" s="116">
        <f t="shared" si="137"/>
        <v>-6612.9600000000009</v>
      </c>
      <c r="CC89" s="117">
        <f t="shared" si="138"/>
        <v>-9090.9200000000037</v>
      </c>
      <c r="CD89" s="118">
        <f t="shared" si="139"/>
        <v>-15703.880000000005</v>
      </c>
      <c r="CE89" s="32"/>
      <c r="CF89" s="35">
        <v>47972.578843002761</v>
      </c>
      <c r="CG89" s="39">
        <v>0.38514249460494515</v>
      </c>
      <c r="CH89" s="39">
        <v>9696.0511569972477</v>
      </c>
      <c r="CI89" s="39">
        <v>0.38327342702969591</v>
      </c>
      <c r="CJ89" s="36">
        <v>57668.630000000005</v>
      </c>
      <c r="CK89" s="40">
        <v>0.38482696722186638</v>
      </c>
      <c r="CL89" s="38">
        <v>112691</v>
      </c>
      <c r="CM89" s="39">
        <v>0.18</v>
      </c>
      <c r="CN89" s="36">
        <v>101716</v>
      </c>
      <c r="CO89" s="39">
        <v>0.32</v>
      </c>
      <c r="CP89" s="36">
        <v>214407</v>
      </c>
      <c r="CQ89" s="40">
        <v>0.23</v>
      </c>
      <c r="CR89" s="116">
        <f t="shared" si="140"/>
        <v>160663.57884300276</v>
      </c>
      <c r="CS89" s="117">
        <f t="shared" si="141"/>
        <v>111412.05115699724</v>
      </c>
      <c r="CT89" s="118">
        <f t="shared" si="142"/>
        <v>272075.63</v>
      </c>
      <c r="CU89" s="32"/>
      <c r="CV89" s="38">
        <f t="shared" si="143"/>
        <v>272897.51158282999</v>
      </c>
      <c r="CW89" s="39">
        <f t="shared" si="123"/>
        <v>0.39369407366406434</v>
      </c>
      <c r="CX89" s="36">
        <f t="shared" si="144"/>
        <v>64855.898417170014</v>
      </c>
      <c r="CY89" s="39">
        <f t="shared" si="145"/>
        <v>0.35141391774449093</v>
      </c>
      <c r="CZ89" s="36">
        <f t="shared" si="146"/>
        <v>337753.41000000003</v>
      </c>
      <c r="DA89" s="40">
        <f t="shared" si="147"/>
        <v>0.38480396842531606</v>
      </c>
      <c r="DB89" s="38">
        <f t="shared" si="148"/>
        <v>318796.03000000003</v>
      </c>
      <c r="DC89" s="39">
        <f t="shared" si="115"/>
        <v>0.10506019780431999</v>
      </c>
      <c r="DD89" s="36">
        <f t="shared" si="149"/>
        <v>258743.88</v>
      </c>
      <c r="DE89" s="39">
        <f t="shared" si="150"/>
        <v>0.15063058510669264</v>
      </c>
      <c r="DF89" s="36">
        <f t="shared" si="151"/>
        <v>577539.91</v>
      </c>
      <c r="DG89" s="40">
        <f t="shared" si="152"/>
        <v>0.12153231452451743</v>
      </c>
      <c r="DH89" s="152"/>
      <c r="DI89" s="161" t="s">
        <v>88</v>
      </c>
      <c r="DJ89" s="38">
        <f t="shared" si="153"/>
        <v>337753.41000000003</v>
      </c>
      <c r="DK89" s="36">
        <f t="shared" si="154"/>
        <v>577539.91</v>
      </c>
      <c r="DL89" s="37">
        <f t="shared" si="155"/>
        <v>915293.32000000007</v>
      </c>
      <c r="DM89"/>
    </row>
    <row r="90" spans="1:119" s="19" customFormat="1" ht="15.75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125"/>
        <v>0</v>
      </c>
      <c r="Q90" s="117">
        <f t="shared" si="126"/>
        <v>0</v>
      </c>
      <c r="R90" s="118">
        <f t="shared" si="127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28"/>
        <v>0</v>
      </c>
      <c r="AG90" s="117">
        <f t="shared" si="129"/>
        <v>0</v>
      </c>
      <c r="AH90" s="118">
        <f t="shared" si="130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31"/>
        <v>0</v>
      </c>
      <c r="AW90" s="117">
        <f t="shared" si="132"/>
        <v>0</v>
      </c>
      <c r="AX90" s="118">
        <f t="shared" si="133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34"/>
        <v>0</v>
      </c>
      <c r="BM90" s="117">
        <f t="shared" si="135"/>
        <v>0</v>
      </c>
      <c r="BN90" s="118">
        <f t="shared" si="136"/>
        <v>0</v>
      </c>
      <c r="BO90" s="32"/>
      <c r="BP90" s="35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37"/>
        <v>0</v>
      </c>
      <c r="CC90" s="117">
        <f t="shared" si="138"/>
        <v>0</v>
      </c>
      <c r="CD90" s="118">
        <f t="shared" si="139"/>
        <v>0</v>
      </c>
      <c r="CE90" s="32"/>
      <c r="CF90" s="35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40"/>
        <v>0</v>
      </c>
      <c r="CS90" s="117">
        <f t="shared" si="141"/>
        <v>0</v>
      </c>
      <c r="CT90" s="118">
        <f t="shared" si="142"/>
        <v>0</v>
      </c>
      <c r="CU90" s="32"/>
      <c r="CV90" s="38">
        <f t="shared" si="143"/>
        <v>0</v>
      </c>
      <c r="CW90" s="39">
        <f t="shared" si="123"/>
        <v>0</v>
      </c>
      <c r="CX90" s="36">
        <f t="shared" si="144"/>
        <v>0</v>
      </c>
      <c r="CY90" s="39">
        <f t="shared" si="145"/>
        <v>0</v>
      </c>
      <c r="CZ90" s="36">
        <f t="shared" si="146"/>
        <v>0</v>
      </c>
      <c r="DA90" s="40">
        <f t="shared" si="147"/>
        <v>0</v>
      </c>
      <c r="DB90" s="38">
        <f t="shared" si="148"/>
        <v>0</v>
      </c>
      <c r="DC90" s="39">
        <f t="shared" si="115"/>
        <v>0</v>
      </c>
      <c r="DD90" s="36">
        <f t="shared" si="149"/>
        <v>0</v>
      </c>
      <c r="DE90" s="39">
        <f t="shared" si="150"/>
        <v>0</v>
      </c>
      <c r="DF90" s="36">
        <f t="shared" si="151"/>
        <v>0</v>
      </c>
      <c r="DG90" s="40">
        <f t="shared" si="152"/>
        <v>0</v>
      </c>
      <c r="DH90" s="152"/>
      <c r="DI90" s="161" t="s">
        <v>89</v>
      </c>
      <c r="DJ90" s="38">
        <f t="shared" si="153"/>
        <v>0</v>
      </c>
      <c r="DK90" s="36">
        <f t="shared" si="154"/>
        <v>0</v>
      </c>
      <c r="DL90" s="37">
        <f t="shared" si="155"/>
        <v>0</v>
      </c>
      <c r="DM90"/>
    </row>
    <row r="91" spans="1:119" s="19" customFormat="1" ht="15.75">
      <c r="A91" s="26">
        <v>76</v>
      </c>
      <c r="B91" s="26" t="s">
        <v>100</v>
      </c>
      <c r="C91" s="34"/>
      <c r="D91" s="35">
        <v>175246.04592758245</v>
      </c>
      <c r="E91" s="39">
        <v>1.5974735732036103</v>
      </c>
      <c r="F91" s="39">
        <v>48683.604072417555</v>
      </c>
      <c r="G91" s="39">
        <v>1.7756721768398276</v>
      </c>
      <c r="H91" s="36">
        <v>223929.65000000002</v>
      </c>
      <c r="I91" s="40">
        <v>1.6331044567127826</v>
      </c>
      <c r="J91" s="38">
        <v>327038.14001564862</v>
      </c>
      <c r="K91" s="39">
        <v>0.94843697259321913</v>
      </c>
      <c r="L91" s="36">
        <v>568680.50998435146</v>
      </c>
      <c r="M91" s="39">
        <v>1.8699952319056108</v>
      </c>
      <c r="N91" s="36">
        <v>895718.65000000014</v>
      </c>
      <c r="O91" s="40">
        <v>1.38030938812746</v>
      </c>
      <c r="P91" s="116">
        <f t="shared" si="125"/>
        <v>502284.1859432311</v>
      </c>
      <c r="Q91" s="117">
        <f t="shared" si="126"/>
        <v>617364.11405676906</v>
      </c>
      <c r="R91" s="118">
        <f t="shared" si="127"/>
        <v>1119648.3000000003</v>
      </c>
      <c r="S91" s="32"/>
      <c r="T91" s="35">
        <v>784366</v>
      </c>
      <c r="U91" s="39">
        <v>4.07</v>
      </c>
      <c r="V91" s="39">
        <v>423851</v>
      </c>
      <c r="W91" s="39">
        <v>7.74</v>
      </c>
      <c r="X91" s="36">
        <v>1208216</v>
      </c>
      <c r="Y91" s="40">
        <v>4.8899999999999997</v>
      </c>
      <c r="Z91" s="38">
        <v>1084201</v>
      </c>
      <c r="AA91" s="39">
        <v>1.08</v>
      </c>
      <c r="AB91" s="36">
        <v>1101212</v>
      </c>
      <c r="AC91" s="39">
        <v>2.54</v>
      </c>
      <c r="AD91" s="36">
        <v>2185413</v>
      </c>
      <c r="AE91" s="40">
        <v>1.52</v>
      </c>
      <c r="AF91" s="116">
        <f t="shared" si="128"/>
        <v>1868567</v>
      </c>
      <c r="AG91" s="117">
        <f t="shared" si="129"/>
        <v>1525063</v>
      </c>
      <c r="AH91" s="118">
        <f t="shared" si="130"/>
        <v>3393630</v>
      </c>
      <c r="AI91" s="32"/>
      <c r="AJ91" s="35">
        <v>118455.05</v>
      </c>
      <c r="AK91" s="39">
        <v>1.9689510733608704</v>
      </c>
      <c r="AL91" s="36">
        <v>99315.96</v>
      </c>
      <c r="AM91" s="39">
        <v>4.0963481130129926</v>
      </c>
      <c r="AN91" s="36">
        <v>217771.01</v>
      </c>
      <c r="AO91" s="40">
        <v>2.5800265382405385</v>
      </c>
      <c r="AP91" s="38">
        <v>62085.119999999995</v>
      </c>
      <c r="AQ91" s="39">
        <v>0.39729594827387604</v>
      </c>
      <c r="AR91" s="36">
        <v>152787.07999999999</v>
      </c>
      <c r="AS91" s="39">
        <v>1.0152754732427705</v>
      </c>
      <c r="AT91" s="36">
        <v>214872.19999999998</v>
      </c>
      <c r="AU91" s="40">
        <v>0.7004627433722076</v>
      </c>
      <c r="AV91" s="116">
        <f t="shared" si="131"/>
        <v>180540.16999999998</v>
      </c>
      <c r="AW91" s="117">
        <f t="shared" si="132"/>
        <v>252103.03999999998</v>
      </c>
      <c r="AX91" s="118">
        <f t="shared" si="133"/>
        <v>432643.20999999996</v>
      </c>
      <c r="AY91" s="32"/>
      <c r="AZ91" s="35">
        <v>598118.96810927894</v>
      </c>
      <c r="BA91" s="39">
        <v>5.3766885836347358</v>
      </c>
      <c r="BB91" s="39">
        <v>151869.96189072117</v>
      </c>
      <c r="BC91" s="39">
        <v>4.8519204463346597</v>
      </c>
      <c r="BD91" s="36">
        <v>749988.93000000017</v>
      </c>
      <c r="BE91" s="40">
        <v>5.2614556207206205</v>
      </c>
      <c r="BF91" s="38">
        <v>967025</v>
      </c>
      <c r="BG91" s="39">
        <v>1.59</v>
      </c>
      <c r="BH91" s="36">
        <v>970679</v>
      </c>
      <c r="BI91" s="39">
        <v>3.14</v>
      </c>
      <c r="BJ91" s="36">
        <v>1937704</v>
      </c>
      <c r="BK91" s="40">
        <v>2.11</v>
      </c>
      <c r="BL91" s="116">
        <f t="shared" si="134"/>
        <v>1565143.9681092789</v>
      </c>
      <c r="BM91" s="117">
        <f t="shared" si="135"/>
        <v>1122548.9618907212</v>
      </c>
      <c r="BN91" s="118">
        <f t="shared" si="136"/>
        <v>2687692.93</v>
      </c>
      <c r="BO91" s="32"/>
      <c r="BP91" s="35">
        <v>281389.3</v>
      </c>
      <c r="BQ91" s="39">
        <v>2.9644890434049724</v>
      </c>
      <c r="BR91" s="39">
        <v>193969.80000000002</v>
      </c>
      <c r="BS91" s="39">
        <v>8.998413434774541</v>
      </c>
      <c r="BT91" s="36">
        <v>475359.1</v>
      </c>
      <c r="BU91" s="40">
        <v>4.0811763796833684</v>
      </c>
      <c r="BV91" s="38">
        <v>327825</v>
      </c>
      <c r="BW91" s="39">
        <v>1.0900000000000001</v>
      </c>
      <c r="BX91" s="36">
        <v>589778</v>
      </c>
      <c r="BY91" s="39">
        <v>2.9</v>
      </c>
      <c r="BZ91" s="36">
        <v>917603</v>
      </c>
      <c r="CA91" s="40">
        <v>1.82</v>
      </c>
      <c r="CB91" s="116">
        <f t="shared" si="137"/>
        <v>609214.30000000005</v>
      </c>
      <c r="CC91" s="117">
        <f t="shared" si="138"/>
        <v>783747.8</v>
      </c>
      <c r="CD91" s="118">
        <f t="shared" si="139"/>
        <v>1392962.1</v>
      </c>
      <c r="CE91" s="32"/>
      <c r="CF91" s="35">
        <v>374808.55546393257</v>
      </c>
      <c r="CG91" s="39">
        <v>3.0091086519045951</v>
      </c>
      <c r="CH91" s="39">
        <v>75755.004536067514</v>
      </c>
      <c r="CI91" s="39">
        <v>2.9945056738108748</v>
      </c>
      <c r="CJ91" s="36">
        <v>450563.56000000006</v>
      </c>
      <c r="CK91" s="40">
        <v>3.0066434443732653</v>
      </c>
      <c r="CL91" s="38">
        <v>432718</v>
      </c>
      <c r="CM91" s="39">
        <v>0.7</v>
      </c>
      <c r="CN91" s="36">
        <v>390579</v>
      </c>
      <c r="CO91" s="39">
        <v>1.23</v>
      </c>
      <c r="CP91" s="36">
        <v>823297</v>
      </c>
      <c r="CQ91" s="40">
        <v>0.88</v>
      </c>
      <c r="CR91" s="116">
        <f t="shared" si="140"/>
        <v>807526.55546393257</v>
      </c>
      <c r="CS91" s="117">
        <f t="shared" si="141"/>
        <v>466334.00453606748</v>
      </c>
      <c r="CT91" s="118">
        <f t="shared" si="142"/>
        <v>1273860.56</v>
      </c>
      <c r="CU91" s="32"/>
      <c r="CV91" s="38">
        <f t="shared" si="143"/>
        <v>2332383.9195007938</v>
      </c>
      <c r="CW91" s="39">
        <f t="shared" si="123"/>
        <v>3.3648006582797962</v>
      </c>
      <c r="CX91" s="36">
        <f t="shared" si="144"/>
        <v>993445.33049920632</v>
      </c>
      <c r="CY91" s="39">
        <f t="shared" si="145"/>
        <v>5.3828645377807742</v>
      </c>
      <c r="CZ91" s="36">
        <f t="shared" si="146"/>
        <v>3325829.25</v>
      </c>
      <c r="DA91" s="40">
        <f t="shared" si="147"/>
        <v>3.7891321177334447</v>
      </c>
      <c r="DB91" s="38">
        <f t="shared" si="148"/>
        <v>3200892.2600156488</v>
      </c>
      <c r="DC91" s="39">
        <f t="shared" si="115"/>
        <v>1.0548637446569233</v>
      </c>
      <c r="DD91" s="36">
        <f t="shared" si="149"/>
        <v>3773715.5899843518</v>
      </c>
      <c r="DE91" s="39">
        <f t="shared" si="150"/>
        <v>2.196909883803206</v>
      </c>
      <c r="DF91" s="36">
        <f t="shared" si="151"/>
        <v>6974607.8500000006</v>
      </c>
      <c r="DG91" s="40">
        <f t="shared" si="152"/>
        <v>1.4676738702116159</v>
      </c>
      <c r="DH91" s="152"/>
      <c r="DI91" s="161" t="s">
        <v>100</v>
      </c>
      <c r="DJ91" s="38">
        <f t="shared" si="153"/>
        <v>3325829.25</v>
      </c>
      <c r="DK91" s="36">
        <f t="shared" si="154"/>
        <v>6974607.8500000006</v>
      </c>
      <c r="DL91" s="37">
        <f t="shared" si="155"/>
        <v>10300437.100000001</v>
      </c>
      <c r="DM91"/>
    </row>
    <row r="92" spans="1:119" s="19" customFormat="1" ht="15.75">
      <c r="A92" s="26">
        <v>77</v>
      </c>
      <c r="B92" s="26" t="s">
        <v>101</v>
      </c>
      <c r="C92" s="34"/>
      <c r="D92" s="35">
        <v>858277.10000000009</v>
      </c>
      <c r="E92" s="39">
        <v>7.8237142440429537</v>
      </c>
      <c r="F92" s="39">
        <v>214569.27000000002</v>
      </c>
      <c r="G92" s="39">
        <v>7.8261396214027803</v>
      </c>
      <c r="H92" s="36">
        <v>1072846.3700000001</v>
      </c>
      <c r="I92" s="40">
        <v>7.824199199235701</v>
      </c>
      <c r="J92" s="38">
        <v>182064.73999999993</v>
      </c>
      <c r="K92" s="39">
        <v>0.52800242446739998</v>
      </c>
      <c r="L92" s="36">
        <v>174852.66999999998</v>
      </c>
      <c r="M92" s="39">
        <v>0.57496899127941381</v>
      </c>
      <c r="N92" s="36">
        <v>356917.40999999992</v>
      </c>
      <c r="O92" s="40">
        <v>0.55001249757291271</v>
      </c>
      <c r="P92" s="116">
        <f t="shared" si="125"/>
        <v>1040341.8400000001</v>
      </c>
      <c r="Q92" s="117">
        <f t="shared" si="126"/>
        <v>389421.94</v>
      </c>
      <c r="R92" s="118">
        <f t="shared" si="127"/>
        <v>1429763.78</v>
      </c>
      <c r="S92" s="32"/>
      <c r="T92" s="35">
        <v>1617360</v>
      </c>
      <c r="U92" s="39">
        <v>8.4</v>
      </c>
      <c r="V92" s="39">
        <v>543731</v>
      </c>
      <c r="W92" s="39">
        <v>9.93</v>
      </c>
      <c r="X92" s="36">
        <v>2161092</v>
      </c>
      <c r="Y92" s="40">
        <v>8.74</v>
      </c>
      <c r="Z92" s="38">
        <v>547797</v>
      </c>
      <c r="AA92" s="39">
        <v>0.55000000000000004</v>
      </c>
      <c r="AB92" s="36">
        <v>595731</v>
      </c>
      <c r="AC92" s="39">
        <v>1.37</v>
      </c>
      <c r="AD92" s="36">
        <v>1143528</v>
      </c>
      <c r="AE92" s="40">
        <v>0.8</v>
      </c>
      <c r="AF92" s="116">
        <f t="shared" si="128"/>
        <v>2165157</v>
      </c>
      <c r="AG92" s="117">
        <f t="shared" si="129"/>
        <v>1139462</v>
      </c>
      <c r="AH92" s="118">
        <f t="shared" si="130"/>
        <v>3304619</v>
      </c>
      <c r="AI92" s="32"/>
      <c r="AJ92" s="35">
        <v>406482.79</v>
      </c>
      <c r="AK92" s="39">
        <v>6.7565268485659429</v>
      </c>
      <c r="AL92" s="36">
        <v>223766.07</v>
      </c>
      <c r="AM92" s="39">
        <v>9.229369766962261</v>
      </c>
      <c r="AN92" s="36">
        <v>630248.86</v>
      </c>
      <c r="AO92" s="40">
        <v>7.4668285025442351</v>
      </c>
      <c r="AP92" s="38">
        <v>77891.900000000009</v>
      </c>
      <c r="AQ92" s="39">
        <v>0.49844691084359555</v>
      </c>
      <c r="AR92" s="36">
        <v>231539.15</v>
      </c>
      <c r="AS92" s="39">
        <v>1.5385857239400007</v>
      </c>
      <c r="AT92" s="36">
        <v>309431.05</v>
      </c>
      <c r="AU92" s="40">
        <v>1.0087155163280441</v>
      </c>
      <c r="AV92" s="116">
        <f t="shared" si="131"/>
        <v>484374.69</v>
      </c>
      <c r="AW92" s="117">
        <f t="shared" si="132"/>
        <v>455305.22</v>
      </c>
      <c r="AX92" s="118">
        <f t="shared" si="133"/>
        <v>939679.90999999992</v>
      </c>
      <c r="AY92" s="32"/>
      <c r="AZ92" s="35">
        <v>1034778.3812164669</v>
      </c>
      <c r="BA92" s="39">
        <v>9.3019639996805807</v>
      </c>
      <c r="BB92" s="39">
        <v>188552.99798353337</v>
      </c>
      <c r="BC92" s="39">
        <v>6.0238649878129573</v>
      </c>
      <c r="BD92" s="36">
        <v>1223331.3792000003</v>
      </c>
      <c r="BE92" s="40">
        <v>8.582131687058034</v>
      </c>
      <c r="BF92" s="38">
        <v>258130</v>
      </c>
      <c r="BG92" s="39">
        <v>0.42</v>
      </c>
      <c r="BH92" s="36">
        <v>417238</v>
      </c>
      <c r="BI92" s="39">
        <v>1.35</v>
      </c>
      <c r="BJ92" s="36">
        <v>675369</v>
      </c>
      <c r="BK92" s="40">
        <v>0.74</v>
      </c>
      <c r="BL92" s="116">
        <f t="shared" si="134"/>
        <v>1292908.3812164669</v>
      </c>
      <c r="BM92" s="117">
        <f t="shared" si="135"/>
        <v>605790.99798353342</v>
      </c>
      <c r="BN92" s="118">
        <f t="shared" si="136"/>
        <v>1898699.3792000003</v>
      </c>
      <c r="BO92" s="32"/>
      <c r="BP92" s="35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38">
        <v>0</v>
      </c>
      <c r="BW92" s="39">
        <v>0</v>
      </c>
      <c r="BX92" s="36">
        <v>0</v>
      </c>
      <c r="BY92" s="39">
        <v>0</v>
      </c>
      <c r="BZ92" s="36">
        <v>0</v>
      </c>
      <c r="CA92" s="40">
        <v>0</v>
      </c>
      <c r="CB92" s="116">
        <f t="shared" si="137"/>
        <v>0</v>
      </c>
      <c r="CC92" s="117">
        <f t="shared" si="138"/>
        <v>0</v>
      </c>
      <c r="CD92" s="118">
        <f t="shared" si="139"/>
        <v>0</v>
      </c>
      <c r="CE92" s="32"/>
      <c r="CF92" s="35">
        <v>1188532.6763068293</v>
      </c>
      <c r="CG92" s="39">
        <v>9.542001929276557</v>
      </c>
      <c r="CH92" s="39">
        <v>240330.16929317056</v>
      </c>
      <c r="CI92" s="39">
        <v>9.499967163142168</v>
      </c>
      <c r="CJ92" s="36">
        <v>1428862.8455999999</v>
      </c>
      <c r="CK92" s="40">
        <v>9.5349058135810374</v>
      </c>
      <c r="CL92" s="38">
        <v>525009</v>
      </c>
      <c r="CM92" s="39">
        <v>0.85</v>
      </c>
      <c r="CN92" s="36">
        <v>250395</v>
      </c>
      <c r="CO92" s="39">
        <v>0.79</v>
      </c>
      <c r="CP92" s="36">
        <v>775404</v>
      </c>
      <c r="CQ92" s="40">
        <v>0.83</v>
      </c>
      <c r="CR92" s="116">
        <f t="shared" si="140"/>
        <v>1713541.6763068293</v>
      </c>
      <c r="CS92" s="117">
        <f t="shared" si="141"/>
        <v>490725.16929317056</v>
      </c>
      <c r="CT92" s="118">
        <f t="shared" si="142"/>
        <v>2204266.8455999997</v>
      </c>
      <c r="CU92" s="32"/>
      <c r="CV92" s="38">
        <f t="shared" si="143"/>
        <v>5105430.9475232959</v>
      </c>
      <c r="CW92" s="39">
        <f t="shared" si="123"/>
        <v>7.3653214933437052</v>
      </c>
      <c r="CX92" s="36">
        <f t="shared" si="144"/>
        <v>1410949.5072767041</v>
      </c>
      <c r="CY92" s="39">
        <f t="shared" si="145"/>
        <v>7.645060914929827</v>
      </c>
      <c r="CZ92" s="36">
        <f t="shared" si="146"/>
        <v>6516380.4548000004</v>
      </c>
      <c r="DA92" s="40">
        <f t="shared" si="147"/>
        <v>7.4241413544165429</v>
      </c>
      <c r="DB92" s="38">
        <f t="shared" si="148"/>
        <v>1590892.6400000001</v>
      </c>
      <c r="DC92" s="39">
        <f t="shared" si="115"/>
        <v>0.52428349074433844</v>
      </c>
      <c r="DD92" s="36">
        <f t="shared" si="149"/>
        <v>1669755.8199999998</v>
      </c>
      <c r="DE92" s="39">
        <f t="shared" si="150"/>
        <v>0.97206664811513732</v>
      </c>
      <c r="DF92" s="36">
        <f t="shared" si="151"/>
        <v>3260648.46</v>
      </c>
      <c r="DG92" s="40">
        <f t="shared" si="152"/>
        <v>0.68614159356468263</v>
      </c>
      <c r="DH92" s="152"/>
      <c r="DI92" s="161" t="s">
        <v>101</v>
      </c>
      <c r="DJ92" s="38">
        <f t="shared" si="153"/>
        <v>6516380.4548000004</v>
      </c>
      <c r="DK92" s="36">
        <f t="shared" si="154"/>
        <v>3260648.46</v>
      </c>
      <c r="DL92" s="37">
        <f t="shared" si="155"/>
        <v>9777028.9147999994</v>
      </c>
      <c r="DM92"/>
    </row>
    <row r="93" spans="1:119" s="19" customFormat="1" ht="15.75">
      <c r="A93" s="26">
        <v>78</v>
      </c>
      <c r="B93" s="26" t="s">
        <v>90</v>
      </c>
      <c r="C93" s="34"/>
      <c r="D93" s="35">
        <v>30457048.44405885</v>
      </c>
      <c r="E93" s="39">
        <v>277.63439539897951</v>
      </c>
      <c r="F93" s="39">
        <v>9497802.4382429123</v>
      </c>
      <c r="G93" s="39">
        <v>346.4201932466321</v>
      </c>
      <c r="H93" s="36">
        <v>39954850.882301763</v>
      </c>
      <c r="I93" s="40">
        <v>291.38814374595614</v>
      </c>
      <c r="J93" s="38">
        <v>17632629.793845169</v>
      </c>
      <c r="K93" s="39">
        <v>51.136047984284957</v>
      </c>
      <c r="L93" s="36">
        <v>38268513.338259339</v>
      </c>
      <c r="M93" s="39">
        <v>125.83856175522952</v>
      </c>
      <c r="N93" s="36">
        <v>55901143.132104509</v>
      </c>
      <c r="O93" s="40">
        <v>86.144095215948369</v>
      </c>
      <c r="P93" s="116">
        <f t="shared" si="125"/>
        <v>48089678.23790402</v>
      </c>
      <c r="Q93" s="117">
        <f t="shared" si="126"/>
        <v>47766315.776502252</v>
      </c>
      <c r="R93" s="118">
        <f t="shared" si="127"/>
        <v>95855994.014406264</v>
      </c>
      <c r="S93" s="32"/>
      <c r="T93" s="35">
        <v>-194116</v>
      </c>
      <c r="U93" s="39">
        <v>-1.01</v>
      </c>
      <c r="V93" s="39">
        <v>-21725</v>
      </c>
      <c r="W93" s="39">
        <v>-0.4</v>
      </c>
      <c r="X93" s="36">
        <v>-215841</v>
      </c>
      <c r="Y93" s="40">
        <v>-0.87</v>
      </c>
      <c r="Z93" s="38">
        <v>-334249</v>
      </c>
      <c r="AA93" s="39">
        <v>-0.33</v>
      </c>
      <c r="AB93" s="36">
        <v>-122849</v>
      </c>
      <c r="AC93" s="39">
        <v>-0.28000000000000003</v>
      </c>
      <c r="AD93" s="36">
        <v>-457098</v>
      </c>
      <c r="AE93" s="40">
        <v>-0.32</v>
      </c>
      <c r="AF93" s="116">
        <f t="shared" si="128"/>
        <v>-528365</v>
      </c>
      <c r="AG93" s="117">
        <f t="shared" si="129"/>
        <v>-144574</v>
      </c>
      <c r="AH93" s="118">
        <f t="shared" si="130"/>
        <v>-672939</v>
      </c>
      <c r="AI93" s="32"/>
      <c r="AJ93" s="35">
        <v>592666.08769105794</v>
      </c>
      <c r="AK93" s="39">
        <v>9.8512518419763122</v>
      </c>
      <c r="AL93" s="36">
        <v>-19180.7811912254</v>
      </c>
      <c r="AM93" s="39">
        <v>-0.79112316730152199</v>
      </c>
      <c r="AN93" s="36">
        <v>573485.30649983254</v>
      </c>
      <c r="AO93" s="40">
        <v>6.7943263433483505</v>
      </c>
      <c r="AP93" s="38">
        <v>168961.71342222492</v>
      </c>
      <c r="AQ93" s="39">
        <v>1.0812221053299365</v>
      </c>
      <c r="AR93" s="36">
        <v>114344.703154362</v>
      </c>
      <c r="AS93" s="39">
        <v>0.75982453888017876</v>
      </c>
      <c r="AT93" s="36">
        <v>283306.4165765869</v>
      </c>
      <c r="AU93" s="40">
        <v>0.92355171944153569</v>
      </c>
      <c r="AV93" s="116">
        <f t="shared" si="131"/>
        <v>761627.8011132828</v>
      </c>
      <c r="AW93" s="126">
        <f t="shared" si="132"/>
        <v>95163.9219631366</v>
      </c>
      <c r="AX93" s="118">
        <f t="shared" si="133"/>
        <v>856791.72307641944</v>
      </c>
      <c r="AY93" s="32"/>
      <c r="AZ93" s="35">
        <v>611974.08013721148</v>
      </c>
      <c r="BA93" s="39">
        <v>5.5012367532088442</v>
      </c>
      <c r="BB93" s="39">
        <v>155387.94986278855</v>
      </c>
      <c r="BC93" s="39">
        <v>4.9643126373850208</v>
      </c>
      <c r="BD93" s="36">
        <v>767362.03</v>
      </c>
      <c r="BE93" s="40">
        <v>5.3833344791783588</v>
      </c>
      <c r="BF93" s="38">
        <v>1070241</v>
      </c>
      <c r="BG93" s="39">
        <v>1.76</v>
      </c>
      <c r="BH93" s="36">
        <v>1074285</v>
      </c>
      <c r="BI93" s="39">
        <v>3.48</v>
      </c>
      <c r="BJ93" s="36">
        <v>2144526</v>
      </c>
      <c r="BK93" s="40">
        <v>2.34</v>
      </c>
      <c r="BL93" s="116">
        <f t="shared" si="134"/>
        <v>1682215.0801372114</v>
      </c>
      <c r="BM93" s="117">
        <f t="shared" si="135"/>
        <v>1229672.9498627884</v>
      </c>
      <c r="BN93" s="118">
        <f t="shared" si="136"/>
        <v>2911888.03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21970</v>
      </c>
      <c r="BW93" s="39">
        <v>7.0000000000000007E-2</v>
      </c>
      <c r="BX93" s="36">
        <v>0</v>
      </c>
      <c r="BY93" s="39">
        <v>0</v>
      </c>
      <c r="BZ93" s="36">
        <v>21970</v>
      </c>
      <c r="CA93" s="40">
        <v>0.04</v>
      </c>
      <c r="CB93" s="116">
        <f t="shared" si="137"/>
        <v>21970</v>
      </c>
      <c r="CC93" s="117">
        <f t="shared" si="138"/>
        <v>0</v>
      </c>
      <c r="CD93" s="118">
        <f t="shared" si="139"/>
        <v>21970</v>
      </c>
      <c r="CE93" s="32"/>
      <c r="CF93" s="35">
        <v>1399301.0314944268</v>
      </c>
      <c r="CG93" s="39">
        <v>11.234132143213818</v>
      </c>
      <c r="CH93" s="39">
        <v>282565.86850557342</v>
      </c>
      <c r="CI93" s="39">
        <v>11.169494367363958</v>
      </c>
      <c r="CJ93" s="36">
        <v>1681866.9000000001</v>
      </c>
      <c r="CK93" s="40">
        <v>11.223220291479821</v>
      </c>
      <c r="CL93" s="38">
        <v>1128765</v>
      </c>
      <c r="CM93" s="39">
        <v>1.82</v>
      </c>
      <c r="CN93" s="36">
        <v>1018515</v>
      </c>
      <c r="CO93" s="39">
        <v>3.22</v>
      </c>
      <c r="CP93" s="36">
        <v>2147280</v>
      </c>
      <c r="CQ93" s="40">
        <v>2.29</v>
      </c>
      <c r="CR93" s="116">
        <f t="shared" si="140"/>
        <v>2528066.0314944265</v>
      </c>
      <c r="CS93" s="117">
        <f t="shared" si="141"/>
        <v>1301080.8685055734</v>
      </c>
      <c r="CT93" s="118">
        <f t="shared" si="142"/>
        <v>3829146.9</v>
      </c>
      <c r="CU93" s="32"/>
      <c r="CV93" s="38">
        <f t="shared" si="143"/>
        <v>32866873.643381547</v>
      </c>
      <c r="CW93" s="39">
        <f t="shared" si="123"/>
        <v>47.415212026722891</v>
      </c>
      <c r="CX93" s="36">
        <f t="shared" si="144"/>
        <v>9894850.4754200485</v>
      </c>
      <c r="CY93" s="39">
        <f t="shared" si="145"/>
        <v>53.614062189025873</v>
      </c>
      <c r="CZ93" s="36">
        <f t="shared" si="146"/>
        <v>42761724.118801594</v>
      </c>
      <c r="DA93" s="40">
        <f t="shared" si="147"/>
        <v>48.718623263117919</v>
      </c>
      <c r="DB93" s="38">
        <f t="shared" si="148"/>
        <v>19688318.507267393</v>
      </c>
      <c r="DC93" s="39">
        <f t="shared" si="115"/>
        <v>6.4883450299176131</v>
      </c>
      <c r="DD93" s="36">
        <f t="shared" si="149"/>
        <v>40352809.041413702</v>
      </c>
      <c r="DE93" s="39">
        <f t="shared" si="150"/>
        <v>23.491829977222196</v>
      </c>
      <c r="DF93" s="36">
        <f t="shared" si="151"/>
        <v>60041127.548681095</v>
      </c>
      <c r="DG93" s="40">
        <f t="shared" si="152"/>
        <v>12.634515937873417</v>
      </c>
      <c r="DH93" s="152"/>
      <c r="DI93" s="161" t="s">
        <v>90</v>
      </c>
      <c r="DJ93" s="38">
        <f t="shared" si="153"/>
        <v>42761724.118801594</v>
      </c>
      <c r="DK93" s="36">
        <f t="shared" si="154"/>
        <v>60041127.548681095</v>
      </c>
      <c r="DL93" s="37">
        <f t="shared" si="155"/>
        <v>102802851.66748269</v>
      </c>
      <c r="DM93"/>
    </row>
    <row r="94" spans="1:119" s="19" customFormat="1" ht="15.75">
      <c r="A94" s="26">
        <v>79</v>
      </c>
      <c r="B94" s="26" t="s">
        <v>91</v>
      </c>
      <c r="C94" s="34"/>
      <c r="D94" s="35">
        <v>36232.671999999999</v>
      </c>
      <c r="E94" s="39">
        <v>0.33028269311407266</v>
      </c>
      <c r="F94" s="39">
        <v>1498.5</v>
      </c>
      <c r="G94" s="39">
        <v>5.4655870445344132E-2</v>
      </c>
      <c r="H94" s="36">
        <v>37731.171999999999</v>
      </c>
      <c r="I94" s="40">
        <v>0.27517099745476553</v>
      </c>
      <c r="J94" s="38">
        <v>71219.516000000003</v>
      </c>
      <c r="K94" s="39">
        <v>0.20654233827700411</v>
      </c>
      <c r="L94" s="36">
        <v>63905.916000000005</v>
      </c>
      <c r="M94" s="39">
        <v>0.2101421731753193</v>
      </c>
      <c r="N94" s="36">
        <v>135125.432</v>
      </c>
      <c r="O94" s="40">
        <v>0.20822933893849221</v>
      </c>
      <c r="P94" s="116">
        <f t="shared" si="125"/>
        <v>107452.18799999999</v>
      </c>
      <c r="Q94" s="117">
        <f t="shared" si="126"/>
        <v>65404.416000000005</v>
      </c>
      <c r="R94" s="118">
        <f t="shared" si="127"/>
        <v>172856.60399999999</v>
      </c>
      <c r="S94" s="32"/>
      <c r="T94" s="35">
        <v>1573263</v>
      </c>
      <c r="U94" s="39">
        <v>8.17</v>
      </c>
      <c r="V94" s="39">
        <v>0</v>
      </c>
      <c r="W94" s="39">
        <v>0</v>
      </c>
      <c r="X94" s="36">
        <v>1573263</v>
      </c>
      <c r="Y94" s="40">
        <v>6.36</v>
      </c>
      <c r="Z94" s="38">
        <v>32538</v>
      </c>
      <c r="AA94" s="39">
        <v>0.03</v>
      </c>
      <c r="AB94" s="36">
        <v>0</v>
      </c>
      <c r="AC94" s="39">
        <v>0</v>
      </c>
      <c r="AD94" s="36">
        <v>32538</v>
      </c>
      <c r="AE94" s="40">
        <v>0.02</v>
      </c>
      <c r="AF94" s="116">
        <f t="shared" si="128"/>
        <v>1605801</v>
      </c>
      <c r="AG94" s="117">
        <f t="shared" si="129"/>
        <v>0</v>
      </c>
      <c r="AH94" s="118">
        <f t="shared" si="130"/>
        <v>1605801</v>
      </c>
      <c r="AI94" s="32"/>
      <c r="AJ94" s="35">
        <v>2429814.0512402025</v>
      </c>
      <c r="AK94" s="39">
        <v>40.388189311107645</v>
      </c>
      <c r="AL94" s="36">
        <v>1004533.8249012118</v>
      </c>
      <c r="AM94" s="39">
        <v>41.432618061505949</v>
      </c>
      <c r="AN94" s="36">
        <v>3434347.876141414</v>
      </c>
      <c r="AO94" s="40">
        <v>40.688191977411861</v>
      </c>
      <c r="AP94" s="38">
        <v>832646.3370401737</v>
      </c>
      <c r="AQ94" s="39">
        <v>5.3282818177873414</v>
      </c>
      <c r="AR94" s="36">
        <v>1349767.1724180027</v>
      </c>
      <c r="AS94" s="39">
        <v>8.9692499178873231</v>
      </c>
      <c r="AT94" s="36">
        <v>2182413.5094581763</v>
      </c>
      <c r="AU94" s="40">
        <v>7.1144585200302402</v>
      </c>
      <c r="AV94" s="116">
        <f t="shared" si="131"/>
        <v>3262460.3882803763</v>
      </c>
      <c r="AW94" s="117">
        <f t="shared" si="132"/>
        <v>2354300.9973192145</v>
      </c>
      <c r="AX94" s="118">
        <f t="shared" si="133"/>
        <v>5616761.3855995908</v>
      </c>
      <c r="AY94" s="32"/>
      <c r="AZ94" s="35">
        <v>1086472.1388215935</v>
      </c>
      <c r="BA94" s="39">
        <v>9.7666562284511702</v>
      </c>
      <c r="BB94" s="39">
        <v>275869.00117840618</v>
      </c>
      <c r="BC94" s="39">
        <v>8.813424528877869</v>
      </c>
      <c r="BD94" s="36">
        <v>1362341.1399999997</v>
      </c>
      <c r="BE94" s="40">
        <v>9.5573376641598369</v>
      </c>
      <c r="BF94" s="38">
        <v>1683682</v>
      </c>
      <c r="BG94" s="39">
        <v>2.77</v>
      </c>
      <c r="BH94" s="36">
        <v>1690044</v>
      </c>
      <c r="BI94" s="39">
        <v>5.47</v>
      </c>
      <c r="BJ94" s="36">
        <v>3373726</v>
      </c>
      <c r="BK94" s="40">
        <v>3.68</v>
      </c>
      <c r="BL94" s="116">
        <f t="shared" si="134"/>
        <v>2770154.1388215935</v>
      </c>
      <c r="BM94" s="117">
        <f t="shared" si="135"/>
        <v>1965913.0011784062</v>
      </c>
      <c r="BN94" s="118">
        <f t="shared" si="136"/>
        <v>4736067.1399999997</v>
      </c>
      <c r="BO94" s="32"/>
      <c r="BP94" s="35">
        <v>517173.92</v>
      </c>
      <c r="BQ94" s="39">
        <v>5.4485242309313104</v>
      </c>
      <c r="BR94" s="39">
        <v>711.36999999999989</v>
      </c>
      <c r="BS94" s="39">
        <v>3.3001020597513447E-2</v>
      </c>
      <c r="BT94" s="36">
        <v>517885.29</v>
      </c>
      <c r="BU94" s="40">
        <v>4.4462832686562033</v>
      </c>
      <c r="BV94" s="38">
        <v>14196</v>
      </c>
      <c r="BW94" s="39">
        <v>0.05</v>
      </c>
      <c r="BX94" s="36">
        <v>9950</v>
      </c>
      <c r="BY94" s="39">
        <v>0.05</v>
      </c>
      <c r="BZ94" s="36">
        <v>24145</v>
      </c>
      <c r="CA94" s="40">
        <v>0.05</v>
      </c>
      <c r="CB94" s="116">
        <f t="shared" si="137"/>
        <v>531369.91999999993</v>
      </c>
      <c r="CC94" s="117">
        <f t="shared" si="138"/>
        <v>10661.369999999999</v>
      </c>
      <c r="CD94" s="118">
        <f t="shared" si="139"/>
        <v>542031.28999999992</v>
      </c>
      <c r="CE94" s="32"/>
      <c r="CF94" s="35">
        <v>1950689.9057159522</v>
      </c>
      <c r="CG94" s="39">
        <v>15.660896174601007</v>
      </c>
      <c r="CH94" s="39">
        <v>394266.67428404861</v>
      </c>
      <c r="CI94" s="39">
        <v>15.584895022691462</v>
      </c>
      <c r="CJ94" s="36">
        <v>2344956.580000001</v>
      </c>
      <c r="CK94" s="40">
        <v>15.648066010036308</v>
      </c>
      <c r="CL94" s="38">
        <v>1344973</v>
      </c>
      <c r="CM94" s="39">
        <v>2.17</v>
      </c>
      <c r="CN94" s="36">
        <v>1213995</v>
      </c>
      <c r="CO94" s="39">
        <v>3.83</v>
      </c>
      <c r="CP94" s="36">
        <v>2558968</v>
      </c>
      <c r="CQ94" s="40">
        <v>2.73</v>
      </c>
      <c r="CR94" s="116">
        <f t="shared" si="140"/>
        <v>3295662.9057159522</v>
      </c>
      <c r="CS94" s="117">
        <f t="shared" si="141"/>
        <v>1608261.6742840486</v>
      </c>
      <c r="CT94" s="118">
        <f t="shared" si="142"/>
        <v>4903924.580000001</v>
      </c>
      <c r="CU94" s="32"/>
      <c r="CV94" s="38">
        <f t="shared" si="143"/>
        <v>7593645.6877777483</v>
      </c>
      <c r="CW94" s="39">
        <f t="shared" si="123"/>
        <v>10.954930616417075</v>
      </c>
      <c r="CX94" s="36">
        <f t="shared" si="144"/>
        <v>1676879.3703636667</v>
      </c>
      <c r="CY94" s="39">
        <f t="shared" si="145"/>
        <v>9.0859700274910544</v>
      </c>
      <c r="CZ94" s="36">
        <f t="shared" si="146"/>
        <v>9270525.0581414141</v>
      </c>
      <c r="DA94" s="40">
        <f t="shared" si="147"/>
        <v>10.561950601058772</v>
      </c>
      <c r="DB94" s="38">
        <f t="shared" si="148"/>
        <v>3979254.8530401736</v>
      </c>
      <c r="DC94" s="39">
        <f t="shared" si="115"/>
        <v>1.3113754960317443</v>
      </c>
      <c r="DD94" s="36">
        <f t="shared" si="149"/>
        <v>4327662.0884180032</v>
      </c>
      <c r="DE94" s="39">
        <f t="shared" si="150"/>
        <v>2.5193959081175379</v>
      </c>
      <c r="DF94" s="36">
        <f t="shared" si="151"/>
        <v>8306916.9414581768</v>
      </c>
      <c r="DG94" s="40">
        <f t="shared" si="152"/>
        <v>1.7480330362941281</v>
      </c>
      <c r="DH94" s="152"/>
      <c r="DI94" s="161" t="s">
        <v>91</v>
      </c>
      <c r="DJ94" s="38">
        <f t="shared" si="153"/>
        <v>9270525.0581414141</v>
      </c>
      <c r="DK94" s="36">
        <f t="shared" si="154"/>
        <v>8306916.9414581768</v>
      </c>
      <c r="DL94" s="37">
        <f t="shared" si="155"/>
        <v>17577441.999599591</v>
      </c>
      <c r="DM94"/>
    </row>
    <row r="95" spans="1:119" s="19" customFormat="1" ht="15.75">
      <c r="A95" s="26">
        <v>80</v>
      </c>
      <c r="B95" s="26" t="s">
        <v>175</v>
      </c>
      <c r="C95" s="41"/>
      <c r="D95" s="42">
        <v>32934693.98929929</v>
      </c>
      <c r="E95" s="46">
        <v>300.21963126742713</v>
      </c>
      <c r="F95" s="43">
        <v>10150436.504351534</v>
      </c>
      <c r="G95" s="46">
        <v>370.22418588290236</v>
      </c>
      <c r="H95" s="43">
        <v>43085130.493650824</v>
      </c>
      <c r="I95" s="47">
        <v>314.21707052743108</v>
      </c>
      <c r="J95" s="45">
        <v>19411830.099231929</v>
      </c>
      <c r="K95" s="46">
        <v>56.295872313022898</v>
      </c>
      <c r="L95" s="43">
        <v>39658205.434117958</v>
      </c>
      <c r="M95" s="46">
        <v>130.40829387624777</v>
      </c>
      <c r="N95" s="43">
        <v>59070035.533349887</v>
      </c>
      <c r="O95" s="47">
        <v>91.02738298873814</v>
      </c>
      <c r="P95" s="122">
        <f t="shared" si="125"/>
        <v>52346524.088531218</v>
      </c>
      <c r="Q95" s="128">
        <f t="shared" si="126"/>
        <v>49808641.938469492</v>
      </c>
      <c r="R95" s="129">
        <f t="shared" si="127"/>
        <v>102155166.02700071</v>
      </c>
      <c r="S95" s="32"/>
      <c r="T95" s="42">
        <v>12579776</v>
      </c>
      <c r="U95" s="46">
        <v>65.319999999999993</v>
      </c>
      <c r="V95" s="43">
        <v>3356495</v>
      </c>
      <c r="W95" s="46">
        <v>61.32</v>
      </c>
      <c r="X95" s="43">
        <v>15936271</v>
      </c>
      <c r="Y95" s="47">
        <v>64.430000000000007</v>
      </c>
      <c r="Z95" s="45">
        <v>19890395</v>
      </c>
      <c r="AA95" s="46">
        <v>19.8</v>
      </c>
      <c r="AB95" s="43">
        <v>9714071</v>
      </c>
      <c r="AC95" s="46">
        <v>22.39</v>
      </c>
      <c r="AD95" s="43">
        <v>29604465</v>
      </c>
      <c r="AE95" s="47">
        <v>20.58</v>
      </c>
      <c r="AF95" s="122">
        <f t="shared" si="128"/>
        <v>32470171</v>
      </c>
      <c r="AG95" s="128">
        <f t="shared" si="129"/>
        <v>13070566</v>
      </c>
      <c r="AH95" s="129">
        <f t="shared" si="130"/>
        <v>45540737</v>
      </c>
      <c r="AI95" s="32"/>
      <c r="AJ95" s="42">
        <v>10284709.971618704</v>
      </c>
      <c r="AK95" s="46">
        <v>170.95168790037988</v>
      </c>
      <c r="AL95" s="43">
        <v>3987573.8331117313</v>
      </c>
      <c r="AM95" s="46">
        <v>164.46994568412998</v>
      </c>
      <c r="AN95" s="43">
        <v>14272283.804730436</v>
      </c>
      <c r="AO95" s="47">
        <v>169.08986635780937</v>
      </c>
      <c r="AP95" s="45">
        <v>3557652.938331556</v>
      </c>
      <c r="AQ95" s="46">
        <v>22.766181296964184</v>
      </c>
      <c r="AR95" s="43">
        <v>5854729.1204853682</v>
      </c>
      <c r="AS95" s="46">
        <v>38.904879120073581</v>
      </c>
      <c r="AT95" s="43">
        <v>9412382.0588169247</v>
      </c>
      <c r="AU95" s="47">
        <v>30.683461883790695</v>
      </c>
      <c r="AV95" s="122">
        <f t="shared" si="131"/>
        <v>13842362.90995026</v>
      </c>
      <c r="AW95" s="128">
        <f t="shared" si="132"/>
        <v>9842302.9535970986</v>
      </c>
      <c r="AX95" s="129">
        <f t="shared" si="133"/>
        <v>23684665.863547359</v>
      </c>
      <c r="AY95" s="32"/>
      <c r="AZ95" s="42">
        <v>13146655.997988395</v>
      </c>
      <c r="BA95" s="46">
        <v>118.17962476729677</v>
      </c>
      <c r="BB95" s="43">
        <v>3263911.7312116027</v>
      </c>
      <c r="BC95" s="46">
        <v>104.27499860105436</v>
      </c>
      <c r="BD95" s="43">
        <v>16410567.729199998</v>
      </c>
      <c r="BE95" s="47">
        <v>115.12633102200022</v>
      </c>
      <c r="BF95" s="45">
        <v>12750650</v>
      </c>
      <c r="BG95" s="46">
        <v>20.96</v>
      </c>
      <c r="BH95" s="43">
        <v>12956960</v>
      </c>
      <c r="BI95" s="46">
        <v>41.91</v>
      </c>
      <c r="BJ95" s="43">
        <v>25707609</v>
      </c>
      <c r="BK95" s="47">
        <v>28.02</v>
      </c>
      <c r="BL95" s="122">
        <f t="shared" si="134"/>
        <v>25897305.997988395</v>
      </c>
      <c r="BM95" s="128">
        <f t="shared" si="135"/>
        <v>16220871.731211603</v>
      </c>
      <c r="BN95" s="129">
        <f t="shared" si="136"/>
        <v>42118177.729199998</v>
      </c>
      <c r="BO95" s="32"/>
      <c r="BP95" s="42">
        <v>6428883.6189979091</v>
      </c>
      <c r="BQ95" s="46">
        <v>67.729494511145276</v>
      </c>
      <c r="BR95" s="43">
        <v>1490965.0451060552</v>
      </c>
      <c r="BS95" s="46">
        <v>69.167055349139687</v>
      </c>
      <c r="BT95" s="36">
        <v>7919848.6641039634</v>
      </c>
      <c r="BU95" s="47">
        <v>67.995541262611724</v>
      </c>
      <c r="BV95" s="45">
        <v>4290833</v>
      </c>
      <c r="BW95" s="46">
        <v>14.25</v>
      </c>
      <c r="BX95" s="43">
        <v>6251482</v>
      </c>
      <c r="BY95" s="46">
        <v>30.72</v>
      </c>
      <c r="BZ95" s="43">
        <v>10542315</v>
      </c>
      <c r="CA95" s="47">
        <v>20.89</v>
      </c>
      <c r="CB95" s="122">
        <f t="shared" si="137"/>
        <v>10719716.618997909</v>
      </c>
      <c r="CC95" s="128">
        <f t="shared" si="138"/>
        <v>7742447.0451060552</v>
      </c>
      <c r="CD95" s="129">
        <f t="shared" si="139"/>
        <v>18462163.664103962</v>
      </c>
      <c r="CE95" s="32"/>
      <c r="CF95" s="42">
        <v>12056502.908485077</v>
      </c>
      <c r="CG95" s="46">
        <v>96.794287869788192</v>
      </c>
      <c r="CH95" s="43">
        <v>2436670.5976149235</v>
      </c>
      <c r="CI95" s="46">
        <v>96.318704941691976</v>
      </c>
      <c r="CJ95" s="43">
        <v>14493173.506100003</v>
      </c>
      <c r="CK95" s="47">
        <v>96.714002149396777</v>
      </c>
      <c r="CL95" s="45">
        <v>13393481</v>
      </c>
      <c r="CM95" s="46">
        <v>21.62</v>
      </c>
      <c r="CN95" s="43">
        <v>11865358</v>
      </c>
      <c r="CO95" s="46">
        <v>37.47</v>
      </c>
      <c r="CP95" s="43">
        <v>25258839</v>
      </c>
      <c r="CQ95" s="47">
        <v>26.98</v>
      </c>
      <c r="CR95" s="122">
        <f t="shared" si="140"/>
        <v>25449983.908485077</v>
      </c>
      <c r="CS95" s="128">
        <f t="shared" si="141"/>
        <v>14302028.597614923</v>
      </c>
      <c r="CT95" s="129">
        <f t="shared" si="142"/>
        <v>39752012.506099999</v>
      </c>
      <c r="CU95" s="32"/>
      <c r="CV95" s="45">
        <f>SUM(CV75:CV94)</f>
        <v>87431220.486389384</v>
      </c>
      <c r="CW95" s="46">
        <f t="shared" si="123"/>
        <v>126.13216280009981</v>
      </c>
      <c r="CX95" s="43">
        <f>SUM(CX75:CX94)</f>
        <v>24686051.711395849</v>
      </c>
      <c r="CY95" s="46">
        <f t="shared" si="145"/>
        <v>133.75841453532431</v>
      </c>
      <c r="CZ95" s="43">
        <f t="shared" si="146"/>
        <v>112117272.19778523</v>
      </c>
      <c r="DA95" s="47">
        <f t="shared" si="147"/>
        <v>127.73570893252894</v>
      </c>
      <c r="DB95" s="45">
        <f>SUM(DB75:DB94)</f>
        <v>73294840.037563488</v>
      </c>
      <c r="DC95" s="46">
        <f t="shared" si="115"/>
        <v>24.154536655874953</v>
      </c>
      <c r="DD95" s="43">
        <f>SUM(DD75:DD94)</f>
        <v>86300801.554603338</v>
      </c>
      <c r="DE95" s="46">
        <f t="shared" si="150"/>
        <v>50.240957325624358</v>
      </c>
      <c r="DF95" s="43">
        <f>SUM(DF75:DF94)</f>
        <v>159595641.59216678</v>
      </c>
      <c r="DG95" s="47">
        <f t="shared" si="152"/>
        <v>33.583874248138741</v>
      </c>
      <c r="DH95" s="153"/>
      <c r="DI95" s="161" t="s">
        <v>175</v>
      </c>
      <c r="DJ95" s="45">
        <f t="shared" ref="DJ95:DK95" si="156">SUM(DJ75:DJ94)</f>
        <v>112117272.19778523</v>
      </c>
      <c r="DK95" s="43">
        <f t="shared" si="156"/>
        <v>159595641.59216678</v>
      </c>
      <c r="DL95" s="44">
        <f>SUM(DL75:DL94)</f>
        <v>271712913.78995204</v>
      </c>
      <c r="DM95"/>
      <c r="DO95" s="48"/>
    </row>
    <row r="96" spans="1:119" s="19" customFormat="1" ht="15.75">
      <c r="A96" s="26">
        <v>81</v>
      </c>
      <c r="B96" s="25" t="s">
        <v>176</v>
      </c>
      <c r="C96" s="41"/>
      <c r="D96" s="42">
        <v>40709399.999999993</v>
      </c>
      <c r="E96" s="46">
        <v>371.09077318553892</v>
      </c>
      <c r="F96" s="43">
        <v>10829046</v>
      </c>
      <c r="G96" s="46">
        <v>394.97559908086225</v>
      </c>
      <c r="H96" s="43">
        <v>51538445.999999993</v>
      </c>
      <c r="I96" s="47">
        <v>375.8665538692668</v>
      </c>
      <c r="J96" s="45">
        <v>20278369</v>
      </c>
      <c r="K96" s="46">
        <v>58.808904987558655</v>
      </c>
      <c r="L96" s="43">
        <v>40634777</v>
      </c>
      <c r="M96" s="46">
        <v>133.61955949859919</v>
      </c>
      <c r="N96" s="43">
        <v>60913146</v>
      </c>
      <c r="O96" s="47">
        <v>93.86763051565201</v>
      </c>
      <c r="P96" s="122">
        <f t="shared" si="125"/>
        <v>60987768.999999993</v>
      </c>
      <c r="Q96" s="128">
        <f t="shared" si="126"/>
        <v>51463823</v>
      </c>
      <c r="R96" s="129">
        <f t="shared" si="127"/>
        <v>112451592</v>
      </c>
      <c r="S96" s="32"/>
      <c r="T96" s="42">
        <v>24492339</v>
      </c>
      <c r="U96" s="46">
        <v>127.18</v>
      </c>
      <c r="V96" s="43">
        <v>6629317</v>
      </c>
      <c r="W96" s="46">
        <v>121.11</v>
      </c>
      <c r="X96" s="43">
        <v>31121657</v>
      </c>
      <c r="Y96" s="47">
        <v>125.83</v>
      </c>
      <c r="Z96" s="45">
        <v>24692327</v>
      </c>
      <c r="AA96" s="46">
        <v>24.58</v>
      </c>
      <c r="AB96" s="43">
        <v>11674171</v>
      </c>
      <c r="AC96" s="46">
        <v>26.91</v>
      </c>
      <c r="AD96" s="43">
        <v>36366498</v>
      </c>
      <c r="AE96" s="47">
        <v>25.29</v>
      </c>
      <c r="AF96" s="122">
        <f t="shared" si="128"/>
        <v>49184666</v>
      </c>
      <c r="AG96" s="128">
        <f t="shared" si="129"/>
        <v>18303488</v>
      </c>
      <c r="AH96" s="129">
        <f t="shared" si="130"/>
        <v>67488154</v>
      </c>
      <c r="AI96" s="32"/>
      <c r="AJ96" s="42">
        <v>13504962.791013187</v>
      </c>
      <c r="AK96" s="46">
        <v>224.47849190949671</v>
      </c>
      <c r="AL96" s="43">
        <v>5318890.8860212527</v>
      </c>
      <c r="AM96" s="46">
        <v>219.38093982352044</v>
      </c>
      <c r="AN96" s="43">
        <v>18823853.677034438</v>
      </c>
      <c r="AO96" s="47">
        <v>223.01426640169225</v>
      </c>
      <c r="AP96" s="45">
        <v>4091090.3419883936</v>
      </c>
      <c r="AQ96" s="46">
        <v>26.179761219667043</v>
      </c>
      <c r="AR96" s="43">
        <v>6719461.5572547987</v>
      </c>
      <c r="AS96" s="46">
        <v>44.651056309725071</v>
      </c>
      <c r="AT96" s="43">
        <v>10810551.899243193</v>
      </c>
      <c r="AU96" s="47">
        <v>35.241361333441539</v>
      </c>
      <c r="AV96" s="122">
        <f t="shared" si="131"/>
        <v>17596053.133001581</v>
      </c>
      <c r="AW96" s="128">
        <f t="shared" si="132"/>
        <v>12038352.443276051</v>
      </c>
      <c r="AX96" s="129">
        <f t="shared" si="133"/>
        <v>29634405.576277632</v>
      </c>
      <c r="AY96" s="32"/>
      <c r="AZ96" s="42">
        <v>19794042.085578449</v>
      </c>
      <c r="BA96" s="46">
        <v>177.93516972374397</v>
      </c>
      <c r="BB96" s="43">
        <v>4951767.0336215487</v>
      </c>
      <c r="BC96" s="46">
        <v>158.19836534364873</v>
      </c>
      <c r="BD96" s="43">
        <v>24745809.119199999</v>
      </c>
      <c r="BE96" s="47">
        <v>173.60119765966999</v>
      </c>
      <c r="BF96" s="45">
        <v>17134335</v>
      </c>
      <c r="BG96" s="46">
        <v>28.16</v>
      </c>
      <c r="BH96" s="43">
        <v>17357208</v>
      </c>
      <c r="BI96" s="46">
        <v>56.15</v>
      </c>
      <c r="BJ96" s="43">
        <v>34491543</v>
      </c>
      <c r="BK96" s="47">
        <v>37.590000000000003</v>
      </c>
      <c r="BL96" s="122">
        <f t="shared" si="134"/>
        <v>36928377.085578449</v>
      </c>
      <c r="BM96" s="128">
        <f t="shared" si="135"/>
        <v>22308975.03362155</v>
      </c>
      <c r="BN96" s="129">
        <f t="shared" si="136"/>
        <v>59237352.119199999</v>
      </c>
      <c r="BO96" s="32"/>
      <c r="BP96" s="42">
        <v>11873681.788997911</v>
      </c>
      <c r="BQ96" s="46">
        <v>125.09146427515709</v>
      </c>
      <c r="BR96" s="43">
        <v>2871473.1751060551</v>
      </c>
      <c r="BS96" s="46">
        <v>133.20992647550821</v>
      </c>
      <c r="BT96" s="36">
        <v>14745154.964103963</v>
      </c>
      <c r="BU96" s="47">
        <v>126.59393320601637</v>
      </c>
      <c r="BV96" s="45">
        <v>5583210</v>
      </c>
      <c r="BW96" s="46">
        <v>18.54</v>
      </c>
      <c r="BX96" s="43">
        <v>8064735</v>
      </c>
      <c r="BY96" s="46">
        <v>39.630000000000003</v>
      </c>
      <c r="BZ96" s="43">
        <v>13647945</v>
      </c>
      <c r="CA96" s="47">
        <v>27.05</v>
      </c>
      <c r="CB96" s="122">
        <f t="shared" si="137"/>
        <v>17456891.788997911</v>
      </c>
      <c r="CC96" s="128">
        <f t="shared" si="138"/>
        <v>10936208.175106056</v>
      </c>
      <c r="CD96" s="129">
        <f t="shared" si="139"/>
        <v>28393099.964103967</v>
      </c>
      <c r="CE96" s="32"/>
      <c r="CF96" s="42">
        <v>21099667.020137884</v>
      </c>
      <c r="CG96" s="46">
        <v>169.39632155411843</v>
      </c>
      <c r="CH96" s="43">
        <v>4264443.5454621194</v>
      </c>
      <c r="CI96" s="46">
        <v>168.56840641402954</v>
      </c>
      <c r="CJ96" s="43">
        <v>25364110.5656</v>
      </c>
      <c r="CK96" s="47">
        <v>169.25655673179585</v>
      </c>
      <c r="CL96" s="45">
        <v>17301437</v>
      </c>
      <c r="CM96" s="46">
        <v>27.93</v>
      </c>
      <c r="CN96" s="43">
        <v>15392741</v>
      </c>
      <c r="CO96" s="46">
        <v>48.61</v>
      </c>
      <c r="CP96" s="43">
        <v>32694178</v>
      </c>
      <c r="CQ96" s="47">
        <v>34.93</v>
      </c>
      <c r="CR96" s="122">
        <f t="shared" si="140"/>
        <v>38401104.020137884</v>
      </c>
      <c r="CS96" s="128">
        <f t="shared" si="141"/>
        <v>19657184.54546212</v>
      </c>
      <c r="CT96" s="129">
        <f t="shared" si="142"/>
        <v>58058288.565600008</v>
      </c>
      <c r="CU96" s="32"/>
      <c r="CV96" s="45">
        <f>+CV73+CV95</f>
        <v>131474089.68572742</v>
      </c>
      <c r="CW96" s="46">
        <f t="shared" si="123"/>
        <v>189.67036250874051</v>
      </c>
      <c r="CX96" s="43">
        <f>+CX73+CX95</f>
        <v>34864936.640210979</v>
      </c>
      <c r="CY96" s="46">
        <f t="shared" si="145"/>
        <v>188.91148339109856</v>
      </c>
      <c r="CZ96" s="43">
        <f t="shared" si="146"/>
        <v>166339026.3259384</v>
      </c>
      <c r="DA96" s="47">
        <f t="shared" si="147"/>
        <v>189.51079556598469</v>
      </c>
      <c r="DB96" s="45">
        <f>+DB73+DB95</f>
        <v>89080764.938331559</v>
      </c>
      <c r="DC96" s="46">
        <f t="shared" si="115"/>
        <v>29.356836046487924</v>
      </c>
      <c r="DD96" s="43">
        <f>+DD73+DD95</f>
        <v>99843090.12048538</v>
      </c>
      <c r="DE96" s="46">
        <f t="shared" si="150"/>
        <v>58.124749013228666</v>
      </c>
      <c r="DF96" s="43">
        <f>+DF73+DF95</f>
        <v>188923855.05881688</v>
      </c>
      <c r="DG96" s="47">
        <f t="shared" si="152"/>
        <v>39.755440233026448</v>
      </c>
      <c r="DH96" s="153"/>
      <c r="DI96" s="160" t="s">
        <v>176</v>
      </c>
      <c r="DJ96" s="45">
        <f>+DJ73+DJ95</f>
        <v>166339026.3259384</v>
      </c>
      <c r="DK96" s="43">
        <f t="shared" ref="DK96:DL96" si="157">+DK73+DK95</f>
        <v>188923855.05881688</v>
      </c>
      <c r="DL96" s="44">
        <f t="shared" si="157"/>
        <v>355262881.38475531</v>
      </c>
      <c r="DM96"/>
      <c r="DO96" s="48"/>
    </row>
    <row r="97" spans="1:119" s="19" customFormat="1" ht="15.75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6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75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38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58">+D98+J98</f>
        <v>0</v>
      </c>
      <c r="Q98" s="117">
        <f t="shared" ref="Q98:Q102" si="159">+F98+L98</f>
        <v>0</v>
      </c>
      <c r="R98" s="118">
        <f t="shared" ref="R98:R102" si="160">+P98+Q98</f>
        <v>0</v>
      </c>
      <c r="S98" s="32"/>
      <c r="T98" s="35">
        <v>116048</v>
      </c>
      <c r="U98" s="39">
        <v>0.6</v>
      </c>
      <c r="V98" s="39">
        <v>34942</v>
      </c>
      <c r="W98" s="39">
        <v>0.64</v>
      </c>
      <c r="X98" s="36">
        <v>150991</v>
      </c>
      <c r="Y98" s="40">
        <v>0.61</v>
      </c>
      <c r="Z98" s="38">
        <v>5900828</v>
      </c>
      <c r="AA98" s="39">
        <v>5.88</v>
      </c>
      <c r="AB98" s="36">
        <v>373157</v>
      </c>
      <c r="AC98" s="39">
        <v>0.86</v>
      </c>
      <c r="AD98" s="36">
        <v>6273985</v>
      </c>
      <c r="AE98" s="40">
        <v>4.3600000000000003</v>
      </c>
      <c r="AF98" s="116">
        <f t="shared" ref="AF98:AF102" si="161">+T98+Z98</f>
        <v>6016876</v>
      </c>
      <c r="AG98" s="117">
        <f t="shared" ref="AG98:AG102" si="162">+V98+AB98</f>
        <v>408099</v>
      </c>
      <c r="AH98" s="118">
        <f t="shared" ref="AH98:AH102" si="163">+AF98+AG98</f>
        <v>6424975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64">+AJ98+AP98</f>
        <v>0</v>
      </c>
      <c r="AW98" s="117">
        <f t="shared" ref="AW98:AW102" si="165">+AL98+AR98</f>
        <v>0</v>
      </c>
      <c r="AX98" s="118">
        <f t="shared" ref="AX98:AX101" si="166">+AV98+AW98</f>
        <v>0</v>
      </c>
      <c r="AY98" s="32"/>
      <c r="AZ98" s="35">
        <v>270269.69</v>
      </c>
      <c r="BA98" s="39">
        <v>2.4295433420529831</v>
      </c>
      <c r="BB98" s="39">
        <v>68624.89</v>
      </c>
      <c r="BC98" s="39">
        <v>2.1924184530845658</v>
      </c>
      <c r="BD98" s="36">
        <v>338894.58</v>
      </c>
      <c r="BE98" s="40">
        <v>2.377473481872264</v>
      </c>
      <c r="BF98" s="38">
        <v>1548522</v>
      </c>
      <c r="BG98" s="39">
        <v>2.5499999999999998</v>
      </c>
      <c r="BH98" s="36">
        <v>435486</v>
      </c>
      <c r="BI98" s="39">
        <v>1.41</v>
      </c>
      <c r="BJ98" s="36">
        <v>1984008</v>
      </c>
      <c r="BK98" s="40">
        <v>2.16</v>
      </c>
      <c r="BL98" s="116">
        <f t="shared" ref="BL98:BL102" si="167">+AZ98+BF98</f>
        <v>1818791.69</v>
      </c>
      <c r="BM98" s="117">
        <f t="shared" ref="BM98:BM102" si="168">+BB98+BH98</f>
        <v>504110.89</v>
      </c>
      <c r="BN98" s="118">
        <f t="shared" ref="BN98:BN101" si="169">+BL98+BM98</f>
        <v>2322902.58</v>
      </c>
      <c r="BO98" s="32"/>
      <c r="BP98" s="35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70">+BP98+BV98</f>
        <v>0</v>
      </c>
      <c r="CC98" s="117">
        <f t="shared" ref="CC98:CC102" si="171">+BR98+BX98</f>
        <v>0</v>
      </c>
      <c r="CD98" s="118">
        <f t="shared" ref="CD98:CD101" si="172">+CB98+CC98</f>
        <v>0</v>
      </c>
      <c r="CE98" s="32"/>
      <c r="CF98" s="35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>
        <v>0</v>
      </c>
      <c r="CP98" s="36">
        <v>0</v>
      </c>
      <c r="CQ98" s="40">
        <v>0</v>
      </c>
      <c r="CR98" s="116">
        <f t="shared" ref="CR98:CR102" si="173">+CF98+CL98</f>
        <v>0</v>
      </c>
      <c r="CS98" s="117">
        <f t="shared" ref="CS98:CS102" si="174">+CH98+CN98</f>
        <v>0</v>
      </c>
      <c r="CT98" s="118">
        <f t="shared" ref="CT98:CT101" si="175">+CR98+CS98</f>
        <v>0</v>
      </c>
      <c r="CU98" s="32"/>
      <c r="CV98" s="38">
        <f>+D98+T98+AJ98+AZ98+BP98+CF98</f>
        <v>386317.69</v>
      </c>
      <c r="CW98" s="39">
        <f t="shared" si="123"/>
        <v>0.5573190617329189</v>
      </c>
      <c r="CX98" s="36">
        <f>+F98+V98+AL98+BB98+BR98+CH98</f>
        <v>103566.89</v>
      </c>
      <c r="CY98" s="39">
        <f t="shared" ref="CY98:CY102" si="176">+CX98/$CX$111</f>
        <v>0.56116478919791712</v>
      </c>
      <c r="CZ98" s="36">
        <f t="shared" ref="CZ98:CZ100" si="177">+CV98+CX98</f>
        <v>489884.58</v>
      </c>
      <c r="DA98" s="40">
        <f t="shared" ref="DA98:DA102" si="178">+CZ98/$CZ$111</f>
        <v>0.55812768982663774</v>
      </c>
      <c r="DB98" s="38">
        <f t="shared" ref="DB98:DB100" si="179">+J98+Z98+AP98+BF98+BV98+CL98</f>
        <v>7449350</v>
      </c>
      <c r="DC98" s="39">
        <f t="shared" si="115"/>
        <v>2.4549558679059178</v>
      </c>
      <c r="DD98" s="36">
        <f t="shared" ref="DD98:DD100" si="180">+L98+AB98+AR98+BH98+BX98+CN98</f>
        <v>808643</v>
      </c>
      <c r="DE98" s="202">
        <f t="shared" ref="DE98:DE102" si="181">+DD98/$DD$111</f>
        <v>0.47076038371393075</v>
      </c>
      <c r="DF98" s="36">
        <f t="shared" ref="DF98:DF100" si="182">+DB98+DD98</f>
        <v>8257993</v>
      </c>
      <c r="DG98" s="40">
        <f t="shared" ref="DG98:DG102" si="183">+DF98/$DF$111</f>
        <v>1.7377379212066284</v>
      </c>
      <c r="DH98" s="152"/>
      <c r="DI98" s="163" t="s">
        <v>54</v>
      </c>
      <c r="DJ98" s="38">
        <f t="shared" ref="DJ98:DJ100" si="184">+CZ98</f>
        <v>489884.58</v>
      </c>
      <c r="DK98" s="36">
        <f t="shared" ref="DK98:DK100" si="185">+DF98</f>
        <v>8257993</v>
      </c>
      <c r="DL98" s="37">
        <f t="shared" ref="DL98:DL100" si="186">+DJ98+DK98</f>
        <v>8747877.5800000001</v>
      </c>
      <c r="DM98"/>
    </row>
    <row r="99" spans="1:119" s="19" customFormat="1" ht="15.75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58"/>
        <v>0</v>
      </c>
      <c r="Q99" s="117">
        <f t="shared" si="159"/>
        <v>0</v>
      </c>
      <c r="R99" s="118">
        <f t="shared" si="160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61"/>
        <v>0</v>
      </c>
      <c r="AG99" s="117">
        <f t="shared" si="162"/>
        <v>0</v>
      </c>
      <c r="AH99" s="118">
        <f t="shared" si="163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64"/>
        <v>0</v>
      </c>
      <c r="AW99" s="117">
        <f t="shared" si="165"/>
        <v>0</v>
      </c>
      <c r="AX99" s="118">
        <f t="shared" si="166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67"/>
        <v>0</v>
      </c>
      <c r="BM99" s="117">
        <f t="shared" si="168"/>
        <v>0</v>
      </c>
      <c r="BN99" s="118">
        <f t="shared" si="169"/>
        <v>0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70"/>
        <v>0</v>
      </c>
      <c r="CC99" s="117">
        <f t="shared" si="171"/>
        <v>0</v>
      </c>
      <c r="CD99" s="118">
        <f t="shared" si="172"/>
        <v>0</v>
      </c>
      <c r="CE99" s="32"/>
      <c r="CF99" s="35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73"/>
        <v>0</v>
      </c>
      <c r="CS99" s="117">
        <f t="shared" si="174"/>
        <v>0</v>
      </c>
      <c r="CT99" s="118">
        <f t="shared" si="175"/>
        <v>0</v>
      </c>
      <c r="CU99" s="32"/>
      <c r="CV99" s="38">
        <f>+D99+T99+AJ99+AZ99+BP99+CF99</f>
        <v>0</v>
      </c>
      <c r="CW99" s="39">
        <f t="shared" si="123"/>
        <v>0</v>
      </c>
      <c r="CX99" s="36">
        <f>+F99+V99+AL99+BB99+BR99+CH99</f>
        <v>0</v>
      </c>
      <c r="CY99" s="39">
        <f t="shared" si="176"/>
        <v>0</v>
      </c>
      <c r="CZ99" s="36">
        <f t="shared" si="177"/>
        <v>0</v>
      </c>
      <c r="DA99" s="40">
        <f t="shared" si="178"/>
        <v>0</v>
      </c>
      <c r="DB99" s="38">
        <f t="shared" si="179"/>
        <v>0</v>
      </c>
      <c r="DC99" s="39">
        <f t="shared" si="115"/>
        <v>0</v>
      </c>
      <c r="DD99" s="36">
        <f t="shared" si="180"/>
        <v>0</v>
      </c>
      <c r="DE99" s="202">
        <f t="shared" si="181"/>
        <v>0</v>
      </c>
      <c r="DF99" s="36">
        <f t="shared" si="182"/>
        <v>0</v>
      </c>
      <c r="DG99" s="40">
        <f t="shared" si="183"/>
        <v>0</v>
      </c>
      <c r="DH99" s="152"/>
      <c r="DI99" s="164" t="s">
        <v>13</v>
      </c>
      <c r="DJ99" s="38">
        <f t="shared" si="184"/>
        <v>0</v>
      </c>
      <c r="DK99" s="36">
        <f t="shared" si="185"/>
        <v>0</v>
      </c>
      <c r="DL99" s="37">
        <f t="shared" si="186"/>
        <v>0</v>
      </c>
      <c r="DM99"/>
    </row>
    <row r="100" spans="1:119" s="19" customFormat="1" ht="15.75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58"/>
        <v>0</v>
      </c>
      <c r="Q100" s="117">
        <f t="shared" si="159"/>
        <v>0</v>
      </c>
      <c r="R100" s="118">
        <f t="shared" si="160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61"/>
        <v>0</v>
      </c>
      <c r="AG100" s="117">
        <f t="shared" si="162"/>
        <v>0</v>
      </c>
      <c r="AH100" s="118">
        <f t="shared" si="163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64"/>
        <v>0</v>
      </c>
      <c r="AW100" s="117">
        <f t="shared" si="165"/>
        <v>0</v>
      </c>
      <c r="AX100" s="118">
        <f t="shared" si="166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67"/>
        <v>0</v>
      </c>
      <c r="BM100" s="117">
        <f t="shared" si="168"/>
        <v>0</v>
      </c>
      <c r="BN100" s="118">
        <f t="shared" si="169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0"/>
        <v>0</v>
      </c>
      <c r="CC100" s="117">
        <f t="shared" si="171"/>
        <v>0</v>
      </c>
      <c r="CD100" s="118">
        <f t="shared" si="172"/>
        <v>0</v>
      </c>
      <c r="CE100" s="32"/>
      <c r="CF100" s="35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73"/>
        <v>0</v>
      </c>
      <c r="CS100" s="117">
        <f t="shared" si="174"/>
        <v>0</v>
      </c>
      <c r="CT100" s="118">
        <f t="shared" si="175"/>
        <v>0</v>
      </c>
      <c r="CU100" s="32"/>
      <c r="CV100" s="38">
        <f>+D100+T100+AJ100+AZ100+BP100+CF100</f>
        <v>0</v>
      </c>
      <c r="CW100" s="39">
        <f t="shared" si="123"/>
        <v>0</v>
      </c>
      <c r="CX100" s="36">
        <f>+F100+V100+AL100+BB100+BR100+CH100</f>
        <v>0</v>
      </c>
      <c r="CY100" s="39">
        <f t="shared" si="176"/>
        <v>0</v>
      </c>
      <c r="CZ100" s="36">
        <f t="shared" si="177"/>
        <v>0</v>
      </c>
      <c r="DA100" s="40">
        <f t="shared" si="178"/>
        <v>0</v>
      </c>
      <c r="DB100" s="38">
        <f t="shared" si="179"/>
        <v>0</v>
      </c>
      <c r="DC100" s="39">
        <f t="shared" si="115"/>
        <v>0</v>
      </c>
      <c r="DD100" s="36">
        <f t="shared" si="180"/>
        <v>0</v>
      </c>
      <c r="DE100" s="202">
        <f t="shared" si="181"/>
        <v>0</v>
      </c>
      <c r="DF100" s="36">
        <f t="shared" si="182"/>
        <v>0</v>
      </c>
      <c r="DG100" s="40">
        <f t="shared" si="183"/>
        <v>0</v>
      </c>
      <c r="DH100" s="152"/>
      <c r="DI100" s="161" t="s">
        <v>9</v>
      </c>
      <c r="DJ100" s="38">
        <f t="shared" si="184"/>
        <v>0</v>
      </c>
      <c r="DK100" s="36">
        <f t="shared" si="185"/>
        <v>0</v>
      </c>
      <c r="DL100" s="37">
        <f t="shared" si="186"/>
        <v>0</v>
      </c>
      <c r="DM100"/>
      <c r="DN100" s="19" t="s">
        <v>169</v>
      </c>
    </row>
    <row r="101" spans="1:119" s="19" customFormat="1" ht="16.5" thickBot="1">
      <c r="A101" s="26">
        <v>85</v>
      </c>
      <c r="B101" s="26" t="s">
        <v>177</v>
      </c>
      <c r="C101" s="41"/>
      <c r="D101" s="42">
        <v>264601802</v>
      </c>
      <c r="E101" s="46">
        <v>2412.0052688191645</v>
      </c>
      <c r="F101" s="43">
        <v>78655687</v>
      </c>
      <c r="G101" s="46">
        <v>2868.865557865558</v>
      </c>
      <c r="H101" s="36">
        <v>343257489</v>
      </c>
      <c r="I101" s="47">
        <v>2503.3546700311408</v>
      </c>
      <c r="J101" s="45">
        <v>135416471</v>
      </c>
      <c r="K101" s="46">
        <v>392.71868347940074</v>
      </c>
      <c r="L101" s="43">
        <v>197969468</v>
      </c>
      <c r="M101" s="46">
        <v>650.98408460152314</v>
      </c>
      <c r="N101" s="43">
        <v>333385939</v>
      </c>
      <c r="O101" s="47">
        <v>513.75031821810194</v>
      </c>
      <c r="P101" s="122">
        <f t="shared" si="158"/>
        <v>400018273</v>
      </c>
      <c r="Q101" s="128">
        <f t="shared" si="159"/>
        <v>276625155</v>
      </c>
      <c r="R101" s="129">
        <f t="shared" si="160"/>
        <v>676643428</v>
      </c>
      <c r="S101" s="32"/>
      <c r="T101" s="42">
        <v>404151718</v>
      </c>
      <c r="U101" s="46">
        <v>2098.54</v>
      </c>
      <c r="V101" s="43">
        <v>104551033</v>
      </c>
      <c r="W101" s="46">
        <v>1909.96</v>
      </c>
      <c r="X101" s="43">
        <v>508702751</v>
      </c>
      <c r="Y101" s="47">
        <v>2056.8000000000002</v>
      </c>
      <c r="Z101" s="45">
        <v>275035199</v>
      </c>
      <c r="AA101" s="46">
        <v>273.83</v>
      </c>
      <c r="AB101" s="43">
        <v>167228434</v>
      </c>
      <c r="AC101" s="46">
        <v>385.44</v>
      </c>
      <c r="AD101" s="43">
        <v>442263633</v>
      </c>
      <c r="AE101" s="47">
        <v>307.5</v>
      </c>
      <c r="AF101" s="122">
        <f t="shared" si="161"/>
        <v>679186917</v>
      </c>
      <c r="AG101" s="128">
        <f t="shared" si="162"/>
        <v>271779467</v>
      </c>
      <c r="AH101" s="129">
        <f t="shared" si="163"/>
        <v>950966384</v>
      </c>
      <c r="AI101" s="32"/>
      <c r="AJ101" s="42">
        <v>127025982.91171347</v>
      </c>
      <c r="AK101" s="46">
        <v>2111.4164858208896</v>
      </c>
      <c r="AL101" s="43">
        <v>59470222.046021253</v>
      </c>
      <c r="AM101" s="46">
        <v>2452.8860402565992</v>
      </c>
      <c r="AN101" s="43">
        <v>186496204.9577347</v>
      </c>
      <c r="AO101" s="47">
        <v>2209.5005119005609</v>
      </c>
      <c r="AP101" s="45">
        <f>+AP63+AP96</f>
        <v>51609576.341988392</v>
      </c>
      <c r="AQ101" s="46">
        <v>330.26070416989916</v>
      </c>
      <c r="AR101" s="45">
        <f>+AR63+AR96</f>
        <v>83230983.557254791</v>
      </c>
      <c r="AS101" s="46">
        <v>552.82000000000005</v>
      </c>
      <c r="AT101" s="45">
        <f>+AT63+AT96</f>
        <v>134840558.89924321</v>
      </c>
      <c r="AU101" s="47">
        <v>439.57</v>
      </c>
      <c r="AV101" s="122">
        <f t="shared" si="164"/>
        <v>178635559.25370187</v>
      </c>
      <c r="AW101" s="128">
        <f t="shared" si="165"/>
        <v>142701205.60327604</v>
      </c>
      <c r="AX101" s="129">
        <f t="shared" si="166"/>
        <v>321336764.85697794</v>
      </c>
      <c r="AY101" s="32"/>
      <c r="AZ101" s="42">
        <v>228958978.49231154</v>
      </c>
      <c r="BA101" s="46">
        <v>2058.1877375862891</v>
      </c>
      <c r="BB101" s="43">
        <v>54811693.847688332</v>
      </c>
      <c r="BC101" s="46">
        <v>1751.1163811919214</v>
      </c>
      <c r="BD101" s="43">
        <v>283770672.33999985</v>
      </c>
      <c r="BE101" s="47">
        <v>1990.7584488999878</v>
      </c>
      <c r="BF101" s="45">
        <v>177052490</v>
      </c>
      <c r="BG101" s="46">
        <v>290.99</v>
      </c>
      <c r="BH101" s="43">
        <v>159177737</v>
      </c>
      <c r="BI101" s="46">
        <v>514.91</v>
      </c>
      <c r="BJ101" s="43">
        <v>336230227</v>
      </c>
      <c r="BK101" s="47">
        <v>366.43</v>
      </c>
      <c r="BL101" s="122">
        <f t="shared" si="167"/>
        <v>406011468.49231154</v>
      </c>
      <c r="BM101" s="128">
        <f t="shared" si="168"/>
        <v>213989430.84768832</v>
      </c>
      <c r="BN101" s="129">
        <f t="shared" si="169"/>
        <v>620000899.33999991</v>
      </c>
      <c r="BO101" s="32"/>
      <c r="BP101" s="42">
        <v>160976087.57899776</v>
      </c>
      <c r="BQ101" s="46">
        <v>1695.9132699009456</v>
      </c>
      <c r="BR101" s="43">
        <v>37994981.615106039</v>
      </c>
      <c r="BS101" s="46">
        <v>1762.617443640102</v>
      </c>
      <c r="BT101" s="43">
        <v>198971069.19410372</v>
      </c>
      <c r="BU101" s="47">
        <v>1708.2580891694745</v>
      </c>
      <c r="BV101" s="45">
        <v>67117982</v>
      </c>
      <c r="BW101" s="46">
        <v>222.92</v>
      </c>
      <c r="BX101" s="43">
        <v>85985883</v>
      </c>
      <c r="BY101" s="46">
        <v>422.51</v>
      </c>
      <c r="BZ101" s="43">
        <v>153103865</v>
      </c>
      <c r="CA101" s="47">
        <v>303.42</v>
      </c>
      <c r="CB101" s="122">
        <f t="shared" si="170"/>
        <v>228094069.57899776</v>
      </c>
      <c r="CC101" s="128">
        <f t="shared" si="171"/>
        <v>123980864.61510605</v>
      </c>
      <c r="CD101" s="129">
        <f t="shared" si="172"/>
        <v>352074934.19410384</v>
      </c>
      <c r="CE101" s="32"/>
      <c r="CF101" s="42">
        <v>255910208.26491025</v>
      </c>
      <c r="CG101" s="46">
        <v>2054.5465426942487</v>
      </c>
      <c r="CH101" s="43">
        <v>55625063.935099542</v>
      </c>
      <c r="CI101" s="46">
        <v>2198.7929454936966</v>
      </c>
      <c r="CJ101" s="43">
        <v>311535272.20000982</v>
      </c>
      <c r="CK101" s="47">
        <v>2078.8975563208</v>
      </c>
      <c r="CL101" s="45">
        <v>168525105</v>
      </c>
      <c r="CM101" s="46">
        <v>272.07</v>
      </c>
      <c r="CN101" s="43">
        <v>130743442</v>
      </c>
      <c r="CO101" s="46">
        <v>412.92</v>
      </c>
      <c r="CP101" s="43">
        <v>299268547</v>
      </c>
      <c r="CQ101" s="47">
        <v>319.72000000000003</v>
      </c>
      <c r="CR101" s="122">
        <f t="shared" si="173"/>
        <v>424435313.26491022</v>
      </c>
      <c r="CS101" s="128">
        <f t="shared" si="174"/>
        <v>186368505.93509954</v>
      </c>
      <c r="CT101" s="129">
        <f t="shared" si="175"/>
        <v>610803819.20000982</v>
      </c>
      <c r="CU101" s="32"/>
      <c r="CV101" s="54">
        <f>+CV63+CV96+CV98+CV99+CV100</f>
        <v>1441624774.2479329</v>
      </c>
      <c r="CW101" s="55">
        <f t="shared" si="123"/>
        <v>2079.7519434193887</v>
      </c>
      <c r="CX101" s="56">
        <f>+CX63+CX96+CX98+CX99+CX100</f>
        <v>391108680.44391513</v>
      </c>
      <c r="CY101" s="55">
        <f t="shared" si="176"/>
        <v>2119.1755416695933</v>
      </c>
      <c r="CZ101" s="56">
        <f>+CZ63+CZ96+CZ98+CZ99+CZ100</f>
        <v>1832733454.691848</v>
      </c>
      <c r="DA101" s="47">
        <f t="shared" si="178"/>
        <v>2088.0414099483473</v>
      </c>
      <c r="DB101" s="45">
        <f>+DB63+DB96+DB98+DB99+DB100</f>
        <v>874756830.9383316</v>
      </c>
      <c r="DC101" s="46">
        <f t="shared" si="115"/>
        <v>288.27876460400466</v>
      </c>
      <c r="DD101" s="43">
        <f>+DD63+DD96+DD98+DD99+DD100</f>
        <v>824335942.12048531</v>
      </c>
      <c r="DE101" s="201">
        <f t="shared" si="181"/>
        <v>479.89620193561842</v>
      </c>
      <c r="DF101" s="56">
        <f>+DF63+DF96+DF98+DF99+DF100</f>
        <v>1699092773.0588169</v>
      </c>
      <c r="DG101" s="47">
        <f t="shared" si="183"/>
        <v>357.54183170080597</v>
      </c>
      <c r="DH101" s="153"/>
      <c r="DI101" s="161" t="s">
        <v>177</v>
      </c>
      <c r="DJ101" s="45">
        <f>+DJ63+DJ96+DJ98+DJ99+DJ100</f>
        <v>1832733454.691848</v>
      </c>
      <c r="DK101" s="43">
        <f t="shared" ref="DK101:DL101" si="187">+DK63+DK96+DK98+DK99+DK100</f>
        <v>1699092773.0588169</v>
      </c>
      <c r="DL101" s="44">
        <f t="shared" si="187"/>
        <v>3531826227.7506647</v>
      </c>
      <c r="DM101"/>
      <c r="DN101" s="48">
        <f>+R102+AH102+AX102+BN102+CD102+CT102</f>
        <v>101112262.29890829</v>
      </c>
      <c r="DO101" s="48"/>
    </row>
    <row r="102" spans="1:119" s="19" customFormat="1" ht="16.5" thickBot="1">
      <c r="A102" s="26">
        <v>86</v>
      </c>
      <c r="B102" s="26" t="s">
        <v>178</v>
      </c>
      <c r="C102" s="34"/>
      <c r="D102" s="57">
        <v>-32905233</v>
      </c>
      <c r="E102" s="58">
        <v>-299.95107655284318</v>
      </c>
      <c r="F102" s="61">
        <v>-15295130</v>
      </c>
      <c r="G102" s="58">
        <v>-557.87029944924677</v>
      </c>
      <c r="H102" s="61">
        <v>-48200363</v>
      </c>
      <c r="I102" s="60">
        <v>-351.52213041226963</v>
      </c>
      <c r="J102" s="59">
        <v>-15535430</v>
      </c>
      <c r="K102" s="58">
        <v>-45.053999501186134</v>
      </c>
      <c r="L102" s="61">
        <v>9919254</v>
      </c>
      <c r="M102" s="58">
        <v>32.617537190734872</v>
      </c>
      <c r="N102" s="61">
        <v>-5616176</v>
      </c>
      <c r="O102" s="60">
        <v>-8.6545707831093228</v>
      </c>
      <c r="P102" s="96">
        <f t="shared" si="158"/>
        <v>-48440663</v>
      </c>
      <c r="Q102" s="97">
        <f t="shared" si="159"/>
        <v>-5375876</v>
      </c>
      <c r="R102" s="98">
        <f t="shared" si="160"/>
        <v>-53816539</v>
      </c>
      <c r="S102" s="32"/>
      <c r="T102" s="57">
        <v>17882896</v>
      </c>
      <c r="U102" s="58">
        <v>92.86</v>
      </c>
      <c r="V102" s="61">
        <v>11536834</v>
      </c>
      <c r="W102" s="58">
        <v>210.76</v>
      </c>
      <c r="X102" s="61">
        <v>29419730</v>
      </c>
      <c r="Y102" s="60">
        <v>118.95</v>
      </c>
      <c r="Z102" s="59">
        <v>-3977328</v>
      </c>
      <c r="AA102" s="58">
        <v>-3.96</v>
      </c>
      <c r="AB102" s="61">
        <v>33116061</v>
      </c>
      <c r="AC102" s="58">
        <v>76.33</v>
      </c>
      <c r="AD102" s="61">
        <v>29138733</v>
      </c>
      <c r="AE102" s="60">
        <v>20.260000000000002</v>
      </c>
      <c r="AF102" s="96">
        <f t="shared" si="161"/>
        <v>13905568</v>
      </c>
      <c r="AG102" s="97">
        <f t="shared" si="162"/>
        <v>44652895</v>
      </c>
      <c r="AH102" s="98">
        <f t="shared" si="163"/>
        <v>58558463</v>
      </c>
      <c r="AI102" s="32"/>
      <c r="AJ102" s="57">
        <v>8293737.0282865316</v>
      </c>
      <c r="AK102" s="58">
        <v>137.85788300302571</v>
      </c>
      <c r="AL102" s="61">
        <v>-461143.386021249</v>
      </c>
      <c r="AM102" s="58">
        <v>-19.020143783099567</v>
      </c>
      <c r="AN102" s="61">
        <v>7832593.6422652826</v>
      </c>
      <c r="AO102" s="60">
        <v>92.796095588198568</v>
      </c>
      <c r="AP102" s="59">
        <f>+AP16-AP101</f>
        <v>2411281.6580116078</v>
      </c>
      <c r="AQ102" s="58">
        <v>15.43</v>
      </c>
      <c r="AR102" s="61">
        <f>+AR16-AR101</f>
        <v>1462262.4427452087</v>
      </c>
      <c r="AS102" s="58">
        <v>9.7200000000000006</v>
      </c>
      <c r="AT102" s="61">
        <f>+AT16-AT101</f>
        <v>3873546.1007567942</v>
      </c>
      <c r="AU102" s="60">
        <v>12.63</v>
      </c>
      <c r="AV102" s="96">
        <f t="shared" si="164"/>
        <v>10705018.686298139</v>
      </c>
      <c r="AW102" s="97">
        <f t="shared" si="165"/>
        <v>1001119.0567239597</v>
      </c>
      <c r="AX102" s="98">
        <f>+AV102+AW102</f>
        <v>11706137.743022099</v>
      </c>
      <c r="AY102" s="32"/>
      <c r="AZ102" s="57">
        <v>15544997.432596475</v>
      </c>
      <c r="BA102" s="58">
        <v>139.73910657386509</v>
      </c>
      <c r="BB102" s="61">
        <v>7270954.3974033743</v>
      </c>
      <c r="BC102" s="58">
        <v>232.29144108505716</v>
      </c>
      <c r="BD102" s="61">
        <v>22815951.829999924</v>
      </c>
      <c r="BE102" s="60">
        <v>160.06251985351838</v>
      </c>
      <c r="BF102" s="59">
        <v>1003227</v>
      </c>
      <c r="BG102" s="58">
        <v>1.65</v>
      </c>
      <c r="BH102" s="61">
        <v>19550751</v>
      </c>
      <c r="BI102" s="58">
        <v>63.24</v>
      </c>
      <c r="BJ102" s="61">
        <v>20553978</v>
      </c>
      <c r="BK102" s="60">
        <v>22.4</v>
      </c>
      <c r="BL102" s="96">
        <f t="shared" si="167"/>
        <v>16548224.432596475</v>
      </c>
      <c r="BM102" s="97">
        <f t="shared" si="168"/>
        <v>26821705.397403374</v>
      </c>
      <c r="BN102" s="98">
        <f>+BL102+BM102</f>
        <v>43369929.829999849</v>
      </c>
      <c r="BO102" s="32"/>
      <c r="BP102" s="57">
        <v>15263422.821002185</v>
      </c>
      <c r="BQ102" s="58">
        <v>160.8030217130445</v>
      </c>
      <c r="BR102" s="61">
        <v>6502346.1848939657</v>
      </c>
      <c r="BS102" s="58">
        <v>301.64901581434242</v>
      </c>
      <c r="BT102" s="61">
        <v>21765769.005896211</v>
      </c>
      <c r="BU102" s="60">
        <v>186.8691318889403</v>
      </c>
      <c r="BV102" s="59">
        <v>-9365495</v>
      </c>
      <c r="BW102" s="58">
        <v>-31.11</v>
      </c>
      <c r="BX102" s="61">
        <v>4522683</v>
      </c>
      <c r="BY102" s="58">
        <v>22.22</v>
      </c>
      <c r="BZ102" s="61">
        <v>-4842812</v>
      </c>
      <c r="CA102" s="60">
        <v>-9.6</v>
      </c>
      <c r="CB102" s="96">
        <f>+BP102+BV102</f>
        <v>5897927.8210021853</v>
      </c>
      <c r="CC102" s="97">
        <f t="shared" si="171"/>
        <v>11025029.184893966</v>
      </c>
      <c r="CD102" s="98">
        <f>+CB102+CC102</f>
        <v>16922957.005896151</v>
      </c>
      <c r="CE102" s="32"/>
      <c r="CF102" s="57">
        <v>10306794.838063896</v>
      </c>
      <c r="CG102" s="58">
        <v>82.746951926523352</v>
      </c>
      <c r="CH102" s="61">
        <v>-1818207.1180737019</v>
      </c>
      <c r="CI102" s="58">
        <v>-71.871575542481693</v>
      </c>
      <c r="CJ102" s="61">
        <v>8488587.7199901342</v>
      </c>
      <c r="CK102" s="60">
        <v>56.644963965340956</v>
      </c>
      <c r="CL102" s="59">
        <v>-2884081</v>
      </c>
      <c r="CM102" s="58">
        <v>-4.66</v>
      </c>
      <c r="CN102" s="61">
        <v>18766807</v>
      </c>
      <c r="CO102" s="58">
        <v>59.27</v>
      </c>
      <c r="CP102" s="61">
        <v>15882726</v>
      </c>
      <c r="CQ102" s="60">
        <v>16.97</v>
      </c>
      <c r="CR102" s="96">
        <f t="shared" si="173"/>
        <v>7422713.8380638957</v>
      </c>
      <c r="CS102" s="97">
        <f t="shared" si="174"/>
        <v>16948599.881926298</v>
      </c>
      <c r="CT102" s="98">
        <f>+CR102+CS102</f>
        <v>24371313.719990194</v>
      </c>
      <c r="CU102" s="32"/>
      <c r="CV102" s="62">
        <f>+CV16-CV101</f>
        <v>34386618.119948864</v>
      </c>
      <c r="CW102" s="58">
        <f t="shared" si="123"/>
        <v>49.607662923171056</v>
      </c>
      <c r="CX102" s="62">
        <f>+CX16-CX101</f>
        <v>7735656.0782024264</v>
      </c>
      <c r="CY102" s="63">
        <f t="shared" si="176"/>
        <v>41.914725955679963</v>
      </c>
      <c r="CZ102" s="62">
        <f>+CZ16-CZ101</f>
        <v>42122274.19815135</v>
      </c>
      <c r="DA102" s="64">
        <f t="shared" si="178"/>
        <v>47.990095112727168</v>
      </c>
      <c r="DB102" s="62">
        <f>+DB16-DB101</f>
        <v>-28347829.938331604</v>
      </c>
      <c r="DC102" s="58">
        <f t="shared" si="115"/>
        <v>-9.3421132648494467</v>
      </c>
      <c r="DD102" s="62">
        <f>+DD16-DD101</f>
        <v>87337823.879514694</v>
      </c>
      <c r="DE102" s="64">
        <f t="shared" si="181"/>
        <v>50.844671235959552</v>
      </c>
      <c r="DF102" s="62">
        <f>+DF16-DF101</f>
        <v>58989993.94118309</v>
      </c>
      <c r="DG102" s="64">
        <f t="shared" si="183"/>
        <v>12.413324816737324</v>
      </c>
      <c r="DH102" s="153"/>
      <c r="DI102" s="161" t="s">
        <v>178</v>
      </c>
      <c r="DJ102" s="62">
        <f>+DJ16-DJ101</f>
        <v>42122274.198151588</v>
      </c>
      <c r="DK102" s="62">
        <f t="shared" ref="DK102" si="188">+DK16-DK101</f>
        <v>58989993.94118309</v>
      </c>
      <c r="DL102" s="62">
        <f>+DL16-DL101</f>
        <v>101112268.13933516</v>
      </c>
      <c r="DM102"/>
      <c r="DN102" s="48">
        <f>+D102+F102+J102+L102+T102+V102+Z102+AB102++AJ102+AL102+AP102+AR102+AZ102+BB102+BF102+BH102+BP102+BR102+BV102+BX102+CF102+CH102+CL102+CN102</f>
        <v>101112262.29890829</v>
      </c>
      <c r="DO102" s="48"/>
    </row>
    <row r="103" spans="1:119" s="19" customFormat="1" ht="15.75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6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75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29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75">
      <c r="A105" s="26">
        <v>87</v>
      </c>
      <c r="B105" s="52" t="s">
        <v>49</v>
      </c>
      <c r="C105" s="34"/>
      <c r="D105" s="35">
        <v>16240255.979999997</v>
      </c>
      <c r="E105" s="36"/>
      <c r="F105" s="36">
        <v>8838585.4499999993</v>
      </c>
      <c r="G105" s="36"/>
      <c r="H105" s="36">
        <v>25078841.429999996</v>
      </c>
      <c r="I105" s="37"/>
      <c r="J105" s="38">
        <v>20141531.320000011</v>
      </c>
      <c r="K105" s="36"/>
      <c r="L105" s="36">
        <v>36183356.330000028</v>
      </c>
      <c r="M105" s="36"/>
      <c r="N105" s="36">
        <v>56324887.650000036</v>
      </c>
      <c r="O105" s="37"/>
      <c r="P105" s="116">
        <f t="shared" ref="P105:P107" si="189">+D105+J105</f>
        <v>36381787.300000012</v>
      </c>
      <c r="Q105" s="117">
        <f t="shared" ref="Q105:Q107" si="190">+F105+L105</f>
        <v>45021941.780000031</v>
      </c>
      <c r="R105" s="118">
        <f t="shared" ref="R105:R107" si="191">+P105+Q105</f>
        <v>81403729.080000043</v>
      </c>
      <c r="S105" s="32"/>
      <c r="T105" s="35">
        <v>2478479</v>
      </c>
      <c r="U105" s="36"/>
      <c r="V105" s="36">
        <v>1755997</v>
      </c>
      <c r="W105" s="36"/>
      <c r="X105" s="36">
        <v>4234477</v>
      </c>
      <c r="Y105" s="37"/>
      <c r="Z105" s="38">
        <v>6095470</v>
      </c>
      <c r="AA105" s="36"/>
      <c r="AB105" s="36">
        <v>3861680</v>
      </c>
      <c r="AC105" s="36"/>
      <c r="AD105" s="36">
        <v>9957150</v>
      </c>
      <c r="AE105" s="37"/>
      <c r="AF105" s="116">
        <f t="shared" ref="AF105:AF107" si="192">+T105+Z105</f>
        <v>8573949</v>
      </c>
      <c r="AG105" s="117">
        <f t="shared" ref="AG105:AG107" si="193">+V105+AB105</f>
        <v>5617677</v>
      </c>
      <c r="AH105" s="118">
        <f t="shared" ref="AH105:AH107" si="194">+AF105+AG105</f>
        <v>14191626</v>
      </c>
      <c r="AI105" s="32"/>
      <c r="AJ105" s="35">
        <v>9396340.8100000005</v>
      </c>
      <c r="AK105" s="36"/>
      <c r="AL105" s="36">
        <v>10874870.970000001</v>
      </c>
      <c r="AM105" s="36"/>
      <c r="AN105" s="36">
        <v>20271211.780000001</v>
      </c>
      <c r="AO105" s="37"/>
      <c r="AP105" s="38">
        <v>10270260</v>
      </c>
      <c r="AQ105" s="36"/>
      <c r="AR105" s="36">
        <v>18308870</v>
      </c>
      <c r="AS105" s="36"/>
      <c r="AT105" s="36">
        <v>28579130</v>
      </c>
      <c r="AU105" s="37"/>
      <c r="AV105" s="116">
        <f t="shared" ref="AV105:AV107" si="195">+AJ105+AP105</f>
        <v>19666600.810000002</v>
      </c>
      <c r="AW105" s="117">
        <f t="shared" ref="AW105:AW107" si="196">+AL105+AR105</f>
        <v>29183740.969999999</v>
      </c>
      <c r="AX105" s="118">
        <f t="shared" ref="AX105:AX107" si="197">+AV105+AW105</f>
        <v>48850341.780000001</v>
      </c>
      <c r="AY105" s="32"/>
      <c r="AZ105" s="35">
        <v>364099.83</v>
      </c>
      <c r="BA105" s="36"/>
      <c r="BB105" s="36">
        <v>137398.51999999999</v>
      </c>
      <c r="BC105" s="36"/>
      <c r="BD105" s="36">
        <v>501498.35</v>
      </c>
      <c r="BE105" s="37"/>
      <c r="BF105" s="38">
        <v>276042</v>
      </c>
      <c r="BG105" s="36"/>
      <c r="BH105" s="36">
        <v>445125</v>
      </c>
      <c r="BI105" s="36"/>
      <c r="BJ105" s="36">
        <v>721167</v>
      </c>
      <c r="BK105" s="37"/>
      <c r="BL105" s="116">
        <f t="shared" ref="BL105:BL107" si="198">+AZ105+BF105</f>
        <v>640141.83000000007</v>
      </c>
      <c r="BM105" s="117">
        <f t="shared" ref="BM105:BM107" si="199">+BB105+BH105</f>
        <v>582523.52</v>
      </c>
      <c r="BN105" s="118">
        <f t="shared" ref="BN105:BN107" si="200">+BL105+BM105</f>
        <v>1222665.3500000001</v>
      </c>
      <c r="BO105" s="32"/>
      <c r="BP105" s="35">
        <v>1452774.1699999997</v>
      </c>
      <c r="BQ105" s="36"/>
      <c r="BR105" s="36">
        <v>0</v>
      </c>
      <c r="BS105" s="36"/>
      <c r="BT105" s="36">
        <v>1452774.1699999997</v>
      </c>
      <c r="BU105" s="37"/>
      <c r="BV105" s="38">
        <v>3974144</v>
      </c>
      <c r="BW105" s="36"/>
      <c r="BX105" s="36">
        <v>0</v>
      </c>
      <c r="BY105" s="36"/>
      <c r="BZ105" s="36">
        <v>3974144</v>
      </c>
      <c r="CA105" s="37"/>
      <c r="CB105" s="116">
        <f t="shared" ref="CB105:CB107" si="201">+BP105+BV105</f>
        <v>5426918.1699999999</v>
      </c>
      <c r="CC105" s="117">
        <f t="shared" ref="CC105:CC107" si="202">+BR105+BX105</f>
        <v>0</v>
      </c>
      <c r="CD105" s="118">
        <f t="shared" ref="CD105:CD107" si="203">+CB105+CC105</f>
        <v>5426918.1699999999</v>
      </c>
      <c r="CE105" s="32"/>
      <c r="CF105" s="35">
        <v>2378610.7200000002</v>
      </c>
      <c r="CG105" s="36"/>
      <c r="CH105" s="36">
        <v>839236.11999999895</v>
      </c>
      <c r="CI105" s="36"/>
      <c r="CJ105" s="36">
        <v>3217846.8399999989</v>
      </c>
      <c r="CK105" s="37"/>
      <c r="CL105" s="38">
        <v>4189588</v>
      </c>
      <c r="CM105" s="36"/>
      <c r="CN105" s="36">
        <v>2640339</v>
      </c>
      <c r="CO105" s="36"/>
      <c r="CP105" s="36">
        <v>6829926</v>
      </c>
      <c r="CQ105" s="37"/>
      <c r="CR105" s="116">
        <f t="shared" ref="CR105:CR107" si="204">+CF105+CL105</f>
        <v>6568198.7200000007</v>
      </c>
      <c r="CS105" s="117">
        <f t="shared" ref="CS105:CS107" si="205">+CH105+CN105</f>
        <v>3479575.1199999992</v>
      </c>
      <c r="CT105" s="118">
        <f t="shared" ref="CT105:CT107" si="206">+CR105+CS105</f>
        <v>10047773.84</v>
      </c>
      <c r="CU105" s="32"/>
      <c r="CV105" s="38">
        <f>+D105+T105+AJ105+AZ105+BP105+CF105</f>
        <v>32310560.509999994</v>
      </c>
      <c r="CW105" s="39"/>
      <c r="CX105" s="36">
        <f>+F105+V105+AL105+BB105+BR105+CH105</f>
        <v>22446088.059999999</v>
      </c>
      <c r="CY105" s="39"/>
      <c r="CZ105" s="36">
        <f>+CV105+CX105</f>
        <v>54756648.569999993</v>
      </c>
      <c r="DA105" s="40"/>
      <c r="DB105" s="38">
        <f t="shared" ref="DB105:DB107" si="207">+J105+Z105+AP105+BF105+BV105+CL105</f>
        <v>44947035.320000008</v>
      </c>
      <c r="DC105" s="39"/>
      <c r="DD105" s="36">
        <f t="shared" ref="DD105:DD107" si="208">+L105+AB105+AR105+BH105+BX105+CN105</f>
        <v>61439370.330000028</v>
      </c>
      <c r="DE105" s="39"/>
      <c r="DF105" s="36">
        <f t="shared" ref="DF105:DF107" si="209">+DB105+DD105</f>
        <v>106386405.65000004</v>
      </c>
      <c r="DG105" s="40"/>
      <c r="DH105" s="152"/>
      <c r="DI105" s="163" t="s">
        <v>49</v>
      </c>
      <c r="DJ105" s="38">
        <f t="shared" ref="DJ105:DJ107" si="210">+CZ105</f>
        <v>54756648.569999993</v>
      </c>
      <c r="DK105" s="36">
        <f t="shared" ref="DK105:DK107" si="211">+DF105</f>
        <v>106386405.65000004</v>
      </c>
      <c r="DL105" s="37">
        <f t="shared" ref="DL105:DL107" si="212">+DJ105+DK105</f>
        <v>161143054.22000003</v>
      </c>
      <c r="DM105"/>
    </row>
    <row r="106" spans="1:119" s="19" customFormat="1" ht="15.75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89"/>
        <v>0</v>
      </c>
      <c r="Q106" s="117">
        <f t="shared" si="190"/>
        <v>0</v>
      </c>
      <c r="R106" s="118">
        <f t="shared" si="191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92"/>
        <v>0</v>
      </c>
      <c r="AG106" s="117">
        <f t="shared" si="193"/>
        <v>0</v>
      </c>
      <c r="AH106" s="118">
        <f t="shared" si="194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95"/>
        <v>0</v>
      </c>
      <c r="AW106" s="117">
        <f t="shared" si="196"/>
        <v>0</v>
      </c>
      <c r="AX106" s="118">
        <f t="shared" si="197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98"/>
        <v>0</v>
      </c>
      <c r="BM106" s="117">
        <f t="shared" si="199"/>
        <v>0</v>
      </c>
      <c r="BN106" s="118">
        <f t="shared" si="200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201"/>
        <v>0</v>
      </c>
      <c r="CC106" s="117">
        <f t="shared" si="202"/>
        <v>0</v>
      </c>
      <c r="CD106" s="118">
        <f t="shared" si="203"/>
        <v>0</v>
      </c>
      <c r="CE106" s="32"/>
      <c r="CF106" s="35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204"/>
        <v>0</v>
      </c>
      <c r="CS106" s="117">
        <f t="shared" si="205"/>
        <v>0</v>
      </c>
      <c r="CT106" s="118">
        <f t="shared" si="206"/>
        <v>0</v>
      </c>
      <c r="CU106" s="32"/>
      <c r="CV106" s="38">
        <f>+D106+T106+AJ106+AZ106+BP106+CF106</f>
        <v>0</v>
      </c>
      <c r="CW106" s="39"/>
      <c r="CX106" s="36">
        <f>+F106+V106+AL106+BB106+BR106+CH106</f>
        <v>0</v>
      </c>
      <c r="CY106" s="39"/>
      <c r="CZ106" s="36">
        <f t="shared" ref="CZ106:CZ107" si="213">+CV106+CX106</f>
        <v>0</v>
      </c>
      <c r="DA106" s="40"/>
      <c r="DB106" s="38">
        <f t="shared" si="207"/>
        <v>0</v>
      </c>
      <c r="DC106" s="39"/>
      <c r="DD106" s="36">
        <f t="shared" si="208"/>
        <v>0</v>
      </c>
      <c r="DE106" s="39"/>
      <c r="DF106" s="36">
        <f t="shared" si="209"/>
        <v>0</v>
      </c>
      <c r="DG106" s="40"/>
      <c r="DH106" s="152"/>
      <c r="DI106" s="163" t="s">
        <v>50</v>
      </c>
      <c r="DJ106" s="38">
        <f t="shared" si="210"/>
        <v>0</v>
      </c>
      <c r="DK106" s="36">
        <f t="shared" si="211"/>
        <v>0</v>
      </c>
      <c r="DL106" s="37">
        <f t="shared" si="212"/>
        <v>0</v>
      </c>
      <c r="DM106"/>
    </row>
    <row r="107" spans="1:119" s="19" customFormat="1" ht="15.75">
      <c r="A107" s="26">
        <v>89</v>
      </c>
      <c r="B107" s="52" t="s">
        <v>48</v>
      </c>
      <c r="C107" s="34"/>
      <c r="D107" s="35">
        <v>264330.68430000625</v>
      </c>
      <c r="E107" s="36"/>
      <c r="F107" s="36">
        <v>66595.788600000131</v>
      </c>
      <c r="G107" s="36"/>
      <c r="H107" s="36">
        <v>330926.4729000064</v>
      </c>
      <c r="I107" s="37"/>
      <c r="J107" s="38">
        <v>602211.57470004167</v>
      </c>
      <c r="K107" s="36"/>
      <c r="L107" s="36">
        <v>521998.02600011788</v>
      </c>
      <c r="M107" s="36"/>
      <c r="N107" s="36">
        <v>1124209.6007001596</v>
      </c>
      <c r="O107" s="37"/>
      <c r="P107" s="116">
        <f t="shared" si="189"/>
        <v>866542.25900004792</v>
      </c>
      <c r="Q107" s="117">
        <f t="shared" si="190"/>
        <v>588593.81460011797</v>
      </c>
      <c r="R107" s="118">
        <f t="shared" si="191"/>
        <v>1455136.073600166</v>
      </c>
      <c r="S107" s="32"/>
      <c r="T107" s="35">
        <v>10071345</v>
      </c>
      <c r="U107" s="36"/>
      <c r="V107" s="36">
        <v>2858756</v>
      </c>
      <c r="W107" s="36"/>
      <c r="X107" s="36">
        <v>12930100</v>
      </c>
      <c r="Y107" s="37"/>
      <c r="Z107" s="38">
        <v>2795052</v>
      </c>
      <c r="AA107" s="36"/>
      <c r="AB107" s="36">
        <v>2609679</v>
      </c>
      <c r="AC107" s="36"/>
      <c r="AD107" s="36">
        <v>5404731</v>
      </c>
      <c r="AE107" s="37"/>
      <c r="AF107" s="116">
        <f t="shared" si="192"/>
        <v>12866397</v>
      </c>
      <c r="AG107" s="117">
        <f t="shared" si="193"/>
        <v>5468435</v>
      </c>
      <c r="AH107" s="118">
        <f t="shared" si="194"/>
        <v>18334832</v>
      </c>
      <c r="AI107" s="32"/>
      <c r="AJ107" s="35">
        <v>80109.160200000464</v>
      </c>
      <c r="AK107" s="36"/>
      <c r="AL107" s="36">
        <v>51252.883499999909</v>
      </c>
      <c r="AM107" s="36"/>
      <c r="AN107" s="36">
        <v>131362.04370000039</v>
      </c>
      <c r="AO107" s="37"/>
      <c r="AP107" s="38">
        <v>142022</v>
      </c>
      <c r="AQ107" s="36"/>
      <c r="AR107" s="36">
        <v>178428</v>
      </c>
      <c r="AS107" s="36"/>
      <c r="AT107" s="36">
        <v>320449</v>
      </c>
      <c r="AU107" s="37"/>
      <c r="AV107" s="116">
        <f t="shared" si="195"/>
        <v>222131.16020000045</v>
      </c>
      <c r="AW107" s="117">
        <f t="shared" si="196"/>
        <v>229680.88349999991</v>
      </c>
      <c r="AX107" s="118">
        <f t="shared" si="197"/>
        <v>451812.04370000039</v>
      </c>
      <c r="AY107" s="32"/>
      <c r="AZ107" s="35">
        <v>685137.08808349876</v>
      </c>
      <c r="BA107" s="36"/>
      <c r="BB107" s="36">
        <v>164135.24191650125</v>
      </c>
      <c r="BC107" s="36"/>
      <c r="BD107" s="36">
        <v>849272.33000000007</v>
      </c>
      <c r="BE107" s="37"/>
      <c r="BF107" s="38">
        <v>627170</v>
      </c>
      <c r="BG107" s="36"/>
      <c r="BH107" s="36">
        <v>556501</v>
      </c>
      <c r="BI107" s="36"/>
      <c r="BJ107" s="36">
        <v>1183671</v>
      </c>
      <c r="BK107" s="37"/>
      <c r="BL107" s="116">
        <f t="shared" si="198"/>
        <v>1312307.0880834986</v>
      </c>
      <c r="BM107" s="117">
        <f t="shared" si="199"/>
        <v>720636.2419165012</v>
      </c>
      <c r="BN107" s="118">
        <f t="shared" si="200"/>
        <v>2032943.3299999998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201"/>
        <v>0</v>
      </c>
      <c r="CC107" s="117">
        <f t="shared" si="202"/>
        <v>0</v>
      </c>
      <c r="CD107" s="118">
        <f t="shared" si="203"/>
        <v>0</v>
      </c>
      <c r="CE107" s="32"/>
      <c r="CF107" s="35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204"/>
        <v>0</v>
      </c>
      <c r="CS107" s="117">
        <f t="shared" si="205"/>
        <v>0</v>
      </c>
      <c r="CT107" s="118">
        <f t="shared" si="206"/>
        <v>0</v>
      </c>
      <c r="CU107" s="32"/>
      <c r="CV107" s="38">
        <f>+D107+T107+AJ107+AZ107+BP107+CF107</f>
        <v>11100921.932583503</v>
      </c>
      <c r="CW107" s="36"/>
      <c r="CX107" s="36">
        <f>+F107+V107+AL107+BB107+BR107+CH107</f>
        <v>3140739.9140165015</v>
      </c>
      <c r="CY107" s="39"/>
      <c r="CZ107" s="36">
        <f t="shared" si="213"/>
        <v>14241661.846600005</v>
      </c>
      <c r="DA107" s="40"/>
      <c r="DB107" s="38">
        <f t="shared" si="207"/>
        <v>4166455.5747000417</v>
      </c>
      <c r="DC107" s="39"/>
      <c r="DD107" s="36">
        <f t="shared" si="208"/>
        <v>3866606.0260001179</v>
      </c>
      <c r="DE107" s="39"/>
      <c r="DF107" s="36">
        <f t="shared" si="209"/>
        <v>8033061.6007001596</v>
      </c>
      <c r="DG107" s="40"/>
      <c r="DH107" s="152"/>
      <c r="DI107" s="163" t="s">
        <v>48</v>
      </c>
      <c r="DJ107" s="38">
        <f t="shared" si="210"/>
        <v>14241661.846600005</v>
      </c>
      <c r="DK107" s="36">
        <f t="shared" si="211"/>
        <v>8033061.6007001596</v>
      </c>
      <c r="DL107" s="37">
        <f t="shared" si="212"/>
        <v>22274723.447300166</v>
      </c>
      <c r="DM107"/>
    </row>
    <row r="108" spans="1:119" s="19" customFormat="1" ht="15.75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75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75">
      <c r="A110" s="26">
        <v>90</v>
      </c>
      <c r="B110" s="26" t="s">
        <v>10</v>
      </c>
      <c r="C110" s="34"/>
      <c r="D110" s="71">
        <v>36631</v>
      </c>
      <c r="E110" s="36"/>
      <c r="F110" s="72">
        <v>9348</v>
      </c>
      <c r="G110" s="36"/>
      <c r="H110" s="72">
        <v>45979</v>
      </c>
      <c r="I110" s="37"/>
      <c r="J110" s="72">
        <v>115687</v>
      </c>
      <c r="K110" s="72"/>
      <c r="L110" s="72">
        <v>102033</v>
      </c>
      <c r="M110" s="72"/>
      <c r="N110" s="72">
        <v>217720</v>
      </c>
      <c r="O110" s="37"/>
      <c r="P110" s="133">
        <f t="shared" ref="P110:P111" si="214">+D110+J110</f>
        <v>152318</v>
      </c>
      <c r="Q110" s="134">
        <f t="shared" ref="Q110:Q111" si="215">+F110+L110</f>
        <v>111381</v>
      </c>
      <c r="R110" s="135">
        <f t="shared" ref="R110:R111" si="216">+P110+Q110</f>
        <v>263699</v>
      </c>
      <c r="S110" s="32"/>
      <c r="T110" s="71">
        <v>66356</v>
      </c>
      <c r="U110" s="36"/>
      <c r="V110" s="72">
        <v>18683</v>
      </c>
      <c r="W110" s="36"/>
      <c r="X110" s="72">
        <v>85039</v>
      </c>
      <c r="Y110" s="37"/>
      <c r="Z110" s="72">
        <v>340229</v>
      </c>
      <c r="AA110" s="72"/>
      <c r="AB110" s="72">
        <v>144750</v>
      </c>
      <c r="AC110" s="72"/>
      <c r="AD110" s="72">
        <v>484979</v>
      </c>
      <c r="AE110" s="37"/>
      <c r="AF110" s="133">
        <f t="shared" ref="AF110:AF111" si="217">+T110+Z110</f>
        <v>406585</v>
      </c>
      <c r="AG110" s="134">
        <f t="shared" ref="AG110:AG111" si="218">+V110+AB110</f>
        <v>163433</v>
      </c>
      <c r="AH110" s="135">
        <f t="shared" ref="AH110:AH111" si="219">+AF110+AG110</f>
        <v>570018</v>
      </c>
      <c r="AI110" s="32"/>
      <c r="AJ110" s="71">
        <v>20376</v>
      </c>
      <c r="AK110" s="36"/>
      <c r="AL110" s="72">
        <v>8290</v>
      </c>
      <c r="AM110" s="36"/>
      <c r="AN110" s="72">
        <v>28666</v>
      </c>
      <c r="AO110" s="37"/>
      <c r="AP110" s="72">
        <v>52000</v>
      </c>
      <c r="AQ110" s="72"/>
      <c r="AR110" s="72">
        <v>50234</v>
      </c>
      <c r="AS110" s="72"/>
      <c r="AT110" s="72">
        <v>102234</v>
      </c>
      <c r="AU110" s="37"/>
      <c r="AV110" s="133">
        <f t="shared" ref="AV110:AV111" si="220">+AJ110+AP110</f>
        <v>72376</v>
      </c>
      <c r="AW110" s="134">
        <f t="shared" ref="AW110:AW111" si="221">+AL110+AR110</f>
        <v>58524</v>
      </c>
      <c r="AX110" s="135">
        <f t="shared" ref="AX110:AX111" si="222">+AV110+AW110</f>
        <v>130900</v>
      </c>
      <c r="AY110" s="32"/>
      <c r="AZ110" s="71">
        <v>35877</v>
      </c>
      <c r="BA110" s="36"/>
      <c r="BB110" s="72">
        <v>10839</v>
      </c>
      <c r="BC110" s="36"/>
      <c r="BD110" s="72">
        <v>46716</v>
      </c>
      <c r="BE110" s="37"/>
      <c r="BF110" s="72">
        <v>201826</v>
      </c>
      <c r="BG110" s="72"/>
      <c r="BH110" s="72">
        <v>102940</v>
      </c>
      <c r="BI110" s="72"/>
      <c r="BJ110" s="72">
        <v>304766</v>
      </c>
      <c r="BK110" s="37"/>
      <c r="BL110" s="133">
        <f t="shared" ref="BL110:BL111" si="223">+AZ110+BF110</f>
        <v>237703</v>
      </c>
      <c r="BM110" s="134">
        <f t="shared" ref="BM110:BM111" si="224">+BB110+BH110</f>
        <v>113779</v>
      </c>
      <c r="BN110" s="135">
        <f t="shared" ref="BN110:BN111" si="225">+BL110+BM110</f>
        <v>351482</v>
      </c>
      <c r="BO110" s="32"/>
      <c r="BP110" s="71">
        <v>32620</v>
      </c>
      <c r="BQ110" s="36"/>
      <c r="BR110" s="72">
        <v>7222</v>
      </c>
      <c r="BS110" s="36"/>
      <c r="BT110" s="72">
        <v>39842</v>
      </c>
      <c r="BU110" s="37"/>
      <c r="BV110" s="72">
        <v>102157</v>
      </c>
      <c r="BW110" s="72"/>
      <c r="BX110" s="72">
        <v>69526</v>
      </c>
      <c r="BY110" s="72"/>
      <c r="BZ110" s="72">
        <v>171683</v>
      </c>
      <c r="CA110" s="37"/>
      <c r="CB110" s="133">
        <f t="shared" ref="CB110:CB111" si="226">+BP110+BV110</f>
        <v>134777</v>
      </c>
      <c r="CC110" s="134">
        <f t="shared" ref="CC110:CC111" si="227">+BR110+BX110</f>
        <v>76748</v>
      </c>
      <c r="CD110" s="135">
        <f t="shared" ref="CD110:CD111" si="228">+CB110+CC110</f>
        <v>211525</v>
      </c>
      <c r="CE110" s="32"/>
      <c r="CF110" s="71">
        <v>41432</v>
      </c>
      <c r="CG110" s="36"/>
      <c r="CH110" s="72">
        <v>8454</v>
      </c>
      <c r="CI110" s="36"/>
      <c r="CJ110" s="72">
        <v>49886</v>
      </c>
      <c r="CK110" s="37"/>
      <c r="CL110" s="72">
        <v>205944</v>
      </c>
      <c r="CM110" s="72"/>
      <c r="CN110" s="72">
        <v>106749</v>
      </c>
      <c r="CO110" s="72"/>
      <c r="CP110" s="72">
        <v>312693</v>
      </c>
      <c r="CQ110" s="37"/>
      <c r="CR110" s="133">
        <f t="shared" ref="CR110:CR111" si="229">+CF110+CL110</f>
        <v>247376</v>
      </c>
      <c r="CS110" s="134">
        <f t="shared" ref="CS110:CS111" si="230">+CH110+CN110</f>
        <v>115203</v>
      </c>
      <c r="CT110" s="135">
        <f t="shared" ref="CT110:CT111" si="231">+CR110+CS110</f>
        <v>362579</v>
      </c>
      <c r="CU110" s="32"/>
      <c r="CV110" s="73">
        <f>+D110+T110+AJ110+AZ110+BP110+CF110</f>
        <v>233292</v>
      </c>
      <c r="CW110" s="72"/>
      <c r="CX110" s="72">
        <f>+F110+V110+AL110+BB110+BR110+CH110</f>
        <v>62836</v>
      </c>
      <c r="CY110" s="72"/>
      <c r="CZ110" s="72">
        <f t="shared" ref="CZ110:CZ111" si="232">+CV110+CX110</f>
        <v>296128</v>
      </c>
      <c r="DA110" s="74"/>
      <c r="DB110" s="73">
        <f t="shared" ref="DB110:DB111" si="233">+J110+Z110+AP110+BF110+BV110+CL110</f>
        <v>1017843</v>
      </c>
      <c r="DC110" s="72"/>
      <c r="DD110" s="72">
        <f t="shared" ref="DD110:DD111" si="234">+L110+AB110+AR110+BH110+BX110+CN110</f>
        <v>576232</v>
      </c>
      <c r="DE110" s="72"/>
      <c r="DF110" s="72">
        <f t="shared" ref="DF110:DF111" si="235">+DB110+DD110</f>
        <v>1594075</v>
      </c>
      <c r="DG110" s="74"/>
      <c r="DH110" s="155"/>
      <c r="DI110" s="161" t="s">
        <v>10</v>
      </c>
      <c r="DJ110" s="73">
        <f t="shared" ref="DJ110:DJ111" si="236">+CZ110</f>
        <v>296128</v>
      </c>
      <c r="DK110" s="72">
        <f t="shared" ref="DK110:DK111" si="237">+DF110</f>
        <v>1594075</v>
      </c>
      <c r="DL110" s="75">
        <f t="shared" ref="DL110:DL111" si="238">+DJ110+DK110</f>
        <v>1890203</v>
      </c>
      <c r="DM110"/>
    </row>
    <row r="111" spans="1:119" s="19" customFormat="1" ht="15.75">
      <c r="A111" s="26">
        <v>91</v>
      </c>
      <c r="B111" s="26" t="s">
        <v>11</v>
      </c>
      <c r="C111" s="34"/>
      <c r="D111" s="71">
        <v>109702</v>
      </c>
      <c r="E111" s="36"/>
      <c r="F111" s="72">
        <v>27417</v>
      </c>
      <c r="G111" s="36"/>
      <c r="H111" s="72">
        <v>137119</v>
      </c>
      <c r="I111" s="37"/>
      <c r="J111" s="72">
        <v>344818</v>
      </c>
      <c r="K111" s="72"/>
      <c r="L111" s="72">
        <v>304108</v>
      </c>
      <c r="M111" s="72"/>
      <c r="N111" s="72">
        <v>648926</v>
      </c>
      <c r="O111" s="37"/>
      <c r="P111" s="133">
        <f t="shared" si="214"/>
        <v>454520</v>
      </c>
      <c r="Q111" s="134">
        <f t="shared" si="215"/>
        <v>331525</v>
      </c>
      <c r="R111" s="135">
        <f t="shared" si="216"/>
        <v>786045</v>
      </c>
      <c r="S111" s="32"/>
      <c r="T111" s="71">
        <v>192587</v>
      </c>
      <c r="U111" s="36"/>
      <c r="V111" s="72">
        <v>54740</v>
      </c>
      <c r="W111" s="36"/>
      <c r="X111" s="72">
        <v>247327</v>
      </c>
      <c r="Y111" s="37"/>
      <c r="Z111" s="72">
        <v>1004384</v>
      </c>
      <c r="AA111" s="72"/>
      <c r="AB111" s="72">
        <v>433859</v>
      </c>
      <c r="AC111" s="72"/>
      <c r="AD111" s="72">
        <v>1438243</v>
      </c>
      <c r="AE111" s="37"/>
      <c r="AF111" s="133">
        <f t="shared" si="217"/>
        <v>1196971</v>
      </c>
      <c r="AG111" s="134">
        <f t="shared" si="218"/>
        <v>488599</v>
      </c>
      <c r="AH111" s="135">
        <f t="shared" si="219"/>
        <v>1685570</v>
      </c>
      <c r="AI111" s="32"/>
      <c r="AJ111" s="71">
        <v>60161.5</v>
      </c>
      <c r="AK111" s="36"/>
      <c r="AL111" s="72">
        <v>24245</v>
      </c>
      <c r="AM111" s="36"/>
      <c r="AN111" s="72">
        <v>84406.5</v>
      </c>
      <c r="AO111" s="37"/>
      <c r="AP111" s="72">
        <v>156269</v>
      </c>
      <c r="AQ111" s="72"/>
      <c r="AR111" s="72">
        <v>150488</v>
      </c>
      <c r="AS111" s="72"/>
      <c r="AT111" s="72">
        <v>306758</v>
      </c>
      <c r="AU111" s="37"/>
      <c r="AV111" s="133">
        <f t="shared" si="220"/>
        <v>216430.5</v>
      </c>
      <c r="AW111" s="134">
        <f t="shared" si="221"/>
        <v>174733</v>
      </c>
      <c r="AX111" s="135">
        <f t="shared" si="222"/>
        <v>391163.5</v>
      </c>
      <c r="AY111" s="32"/>
      <c r="AZ111" s="71">
        <v>111243</v>
      </c>
      <c r="BA111" s="36"/>
      <c r="BB111" s="72">
        <v>31301</v>
      </c>
      <c r="BC111" s="36"/>
      <c r="BD111" s="72">
        <v>142544</v>
      </c>
      <c r="BE111" s="37"/>
      <c r="BF111" s="72">
        <v>608447</v>
      </c>
      <c r="BG111" s="72"/>
      <c r="BH111" s="72">
        <v>309139</v>
      </c>
      <c r="BI111" s="72"/>
      <c r="BJ111" s="72">
        <v>917586</v>
      </c>
      <c r="BK111" s="37"/>
      <c r="BL111" s="133">
        <f t="shared" si="223"/>
        <v>719690</v>
      </c>
      <c r="BM111" s="134">
        <f t="shared" si="224"/>
        <v>340440</v>
      </c>
      <c r="BN111" s="135">
        <f t="shared" si="225"/>
        <v>1060130</v>
      </c>
      <c r="BO111" s="32"/>
      <c r="BP111" s="71">
        <v>94920</v>
      </c>
      <c r="BQ111" s="36"/>
      <c r="BR111" s="72">
        <v>21556</v>
      </c>
      <c r="BS111" s="36"/>
      <c r="BT111" s="72">
        <v>116476</v>
      </c>
      <c r="BU111" s="37"/>
      <c r="BV111" s="72">
        <v>301088</v>
      </c>
      <c r="BW111" s="72"/>
      <c r="BX111" s="72">
        <v>203510</v>
      </c>
      <c r="BY111" s="72"/>
      <c r="BZ111" s="72">
        <v>504598</v>
      </c>
      <c r="CA111" s="37"/>
      <c r="CB111" s="133">
        <f t="shared" si="226"/>
        <v>396008</v>
      </c>
      <c r="CC111" s="134">
        <f t="shared" si="227"/>
        <v>225066</v>
      </c>
      <c r="CD111" s="135">
        <f t="shared" si="228"/>
        <v>621074</v>
      </c>
      <c r="CE111" s="32"/>
      <c r="CF111" s="71">
        <v>124558</v>
      </c>
      <c r="CG111" s="36"/>
      <c r="CH111" s="72">
        <v>25298</v>
      </c>
      <c r="CI111" s="36"/>
      <c r="CJ111" s="72">
        <v>149856</v>
      </c>
      <c r="CK111" s="37"/>
      <c r="CL111" s="72">
        <v>619407</v>
      </c>
      <c r="CM111" s="72"/>
      <c r="CN111" s="72">
        <v>316634</v>
      </c>
      <c r="CO111" s="72"/>
      <c r="CP111" s="72">
        <v>936041</v>
      </c>
      <c r="CQ111" s="37"/>
      <c r="CR111" s="133">
        <f t="shared" si="229"/>
        <v>743965</v>
      </c>
      <c r="CS111" s="134">
        <f t="shared" si="230"/>
        <v>341932</v>
      </c>
      <c r="CT111" s="135">
        <f t="shared" si="231"/>
        <v>1085897</v>
      </c>
      <c r="CU111" s="32"/>
      <c r="CV111" s="73">
        <f>+D111+T111+AJ111+AZ111+BP111+CF111</f>
        <v>693171.5</v>
      </c>
      <c r="CW111" s="72"/>
      <c r="CX111" s="72">
        <f>+F111+V111+AL111+BB111+BR111+CH111</f>
        <v>184557</v>
      </c>
      <c r="CY111" s="72"/>
      <c r="CZ111" s="72">
        <f t="shared" si="232"/>
        <v>877728.5</v>
      </c>
      <c r="DA111" s="74"/>
      <c r="DB111" s="73">
        <f t="shared" si="233"/>
        <v>3034413</v>
      </c>
      <c r="DC111" s="72"/>
      <c r="DD111" s="72">
        <f t="shared" si="234"/>
        <v>1717738</v>
      </c>
      <c r="DE111" s="72"/>
      <c r="DF111" s="72">
        <f t="shared" si="235"/>
        <v>4752151</v>
      </c>
      <c r="DG111" s="74"/>
      <c r="DH111" s="155"/>
      <c r="DI111" s="161" t="s">
        <v>11</v>
      </c>
      <c r="DJ111" s="73">
        <f t="shared" si="236"/>
        <v>877728.5</v>
      </c>
      <c r="DK111" s="72">
        <f t="shared" si="237"/>
        <v>4752151</v>
      </c>
      <c r="DL111" s="75">
        <f t="shared" si="238"/>
        <v>5629879.5</v>
      </c>
      <c r="DM111"/>
    </row>
    <row r="112" spans="1:119" s="19" customFormat="1" ht="15.75">
      <c r="A112" s="26">
        <v>92</v>
      </c>
      <c r="B112" s="26" t="s">
        <v>12</v>
      </c>
      <c r="C112" s="34"/>
      <c r="D112" s="76">
        <v>2105.3556452936136</v>
      </c>
      <c r="E112" s="77"/>
      <c r="F112" s="78">
        <v>2340.208629682314</v>
      </c>
      <c r="G112" s="78"/>
      <c r="H112" s="78">
        <v>2152.3145953514831</v>
      </c>
      <c r="I112" s="79"/>
      <c r="J112" s="80">
        <v>351.9545731371332</v>
      </c>
      <c r="K112" s="78"/>
      <c r="L112" s="78">
        <v>693.93475015455033</v>
      </c>
      <c r="M112" s="78"/>
      <c r="N112" s="78">
        <v>512.21769662488487</v>
      </c>
      <c r="O112" s="81"/>
      <c r="P112" s="136">
        <f>+P10/P111</f>
        <v>775.15180190090643</v>
      </c>
      <c r="Q112" s="136">
        <f t="shared" ref="Q112:R112" si="239">+Q10/Q111</f>
        <v>830.08101651459162</v>
      </c>
      <c r="R112" s="199">
        <f t="shared" si="239"/>
        <v>798.31893339439853</v>
      </c>
      <c r="S112" s="32"/>
      <c r="T112" s="76">
        <v>2292.1799999999998</v>
      </c>
      <c r="U112" s="77"/>
      <c r="V112" s="78">
        <v>2157.35</v>
      </c>
      <c r="W112" s="78"/>
      <c r="X112" s="78">
        <v>2262.34</v>
      </c>
      <c r="Y112" s="79"/>
      <c r="Z112" s="80">
        <v>279.8</v>
      </c>
      <c r="AA112" s="78"/>
      <c r="AB112" s="78">
        <v>504.77</v>
      </c>
      <c r="AC112" s="78"/>
      <c r="AD112" s="78">
        <v>347.66</v>
      </c>
      <c r="AE112" s="81"/>
      <c r="AF112" s="136">
        <f>+AF10/AF111</f>
        <v>603.58315364365558</v>
      </c>
      <c r="AG112" s="136">
        <f t="shared" ref="AG112:AH112" si="240">+AG10/AG111</f>
        <v>689.91502233938263</v>
      </c>
      <c r="AH112" s="199">
        <f t="shared" si="240"/>
        <v>628.60831706781687</v>
      </c>
      <c r="AI112" s="32"/>
      <c r="AJ112" s="76">
        <v>2114.8947690798932</v>
      </c>
      <c r="AK112" s="77"/>
      <c r="AL112" s="78">
        <v>2064.2328975046403</v>
      </c>
      <c r="AM112" s="78"/>
      <c r="AN112" s="78">
        <v>2100.3426069082357</v>
      </c>
      <c r="AO112" s="79"/>
      <c r="AP112" s="80">
        <v>299.86</v>
      </c>
      <c r="AQ112" s="78"/>
      <c r="AR112" s="78">
        <v>525.22</v>
      </c>
      <c r="AS112" s="78"/>
      <c r="AT112" s="78">
        <v>410.42</v>
      </c>
      <c r="AU112" s="81"/>
      <c r="AV112" s="136">
        <f>+AV10/AV111</f>
        <v>804.3865566544456</v>
      </c>
      <c r="AW112" s="137">
        <f t="shared" ref="AW112:AX112" si="241">+AW10/AW111</f>
        <v>738.76925709511079</v>
      </c>
      <c r="AX112" s="138">
        <f t="shared" si="241"/>
        <v>775.07526456328367</v>
      </c>
      <c r="AY112" s="32"/>
      <c r="AZ112" s="76">
        <v>2104.0099826947135</v>
      </c>
      <c r="BA112" s="77"/>
      <c r="BB112" s="78">
        <v>2237.8887973256992</v>
      </c>
      <c r="BC112" s="78"/>
      <c r="BD112" s="78">
        <v>2133.4082090442234</v>
      </c>
      <c r="BE112" s="79"/>
      <c r="BF112" s="80">
        <v>300.18</v>
      </c>
      <c r="BG112" s="78"/>
      <c r="BH112" s="78">
        <v>601.73</v>
      </c>
      <c r="BI112" s="78"/>
      <c r="BJ112" s="78">
        <v>401.78</v>
      </c>
      <c r="BK112" s="81"/>
      <c r="BL112" s="136">
        <f>+BL10/BL111</f>
        <v>579.00276161251099</v>
      </c>
      <c r="BM112" s="137">
        <f t="shared" ref="BM112:BN112" si="242">+BM10/BM111</f>
        <v>752.16733123337951</v>
      </c>
      <c r="BN112" s="138">
        <f t="shared" si="242"/>
        <v>634.61117386546914</v>
      </c>
      <c r="BO112" s="32"/>
      <c r="BP112" s="76">
        <v>1963.0163908554566</v>
      </c>
      <c r="BQ112" s="77"/>
      <c r="BR112" s="78">
        <v>2089.892301447393</v>
      </c>
      <c r="BS112" s="78"/>
      <c r="BT112" s="78">
        <v>1986.4970832617871</v>
      </c>
      <c r="BU112" s="79"/>
      <c r="BV112" s="80">
        <v>252.73</v>
      </c>
      <c r="BW112" s="78"/>
      <c r="BX112" s="78">
        <v>503.87</v>
      </c>
      <c r="BY112" s="78"/>
      <c r="BZ112" s="78">
        <v>354.02</v>
      </c>
      <c r="CA112" s="81"/>
      <c r="CB112" s="136">
        <f>+CB10/CB111</f>
        <v>662.67258696793988</v>
      </c>
      <c r="CC112" s="137">
        <f t="shared" ref="CC112:CD112" si="243">+CC10/CC111</f>
        <v>655.77169563594668</v>
      </c>
      <c r="CD112" s="138">
        <f t="shared" si="243"/>
        <v>660.17182859047375</v>
      </c>
      <c r="CE112" s="32"/>
      <c r="CF112" s="76">
        <v>2118.1558719871396</v>
      </c>
      <c r="CG112" s="77"/>
      <c r="CH112" s="78">
        <v>2004.1695583455546</v>
      </c>
      <c r="CI112" s="78"/>
      <c r="CJ112" s="78">
        <v>2098.913227298206</v>
      </c>
      <c r="CK112" s="79"/>
      <c r="CL112" s="80">
        <v>272.23</v>
      </c>
      <c r="CM112" s="78"/>
      <c r="CN112" s="78">
        <v>471.91</v>
      </c>
      <c r="CO112" s="78"/>
      <c r="CP112" s="78">
        <v>339.77</v>
      </c>
      <c r="CQ112" s="81"/>
      <c r="CR112" s="136">
        <f>+CR10/CR111</f>
        <v>581.28047435426959</v>
      </c>
      <c r="CS112" s="137">
        <f t="shared" ref="CS112:CT112" si="244">+CS10/CS111</f>
        <v>585.27533687114942</v>
      </c>
      <c r="CT112" s="138">
        <f t="shared" si="244"/>
        <v>582.53839414787967</v>
      </c>
      <c r="CU112" s="32"/>
      <c r="CV112" s="80">
        <f>+CV10/CV111</f>
        <v>2140.6823680400621</v>
      </c>
      <c r="CW112" s="78"/>
      <c r="CX112" s="78">
        <f>+CX10/CX111</f>
        <v>2157.0643800133157</v>
      </c>
      <c r="CY112" s="77"/>
      <c r="CZ112" s="78">
        <f>+CZ10/CZ111</f>
        <v>2144.1269582336677</v>
      </c>
      <c r="DA112" s="81"/>
      <c r="DB112" s="80">
        <f>+DB10/DB111</f>
        <v>288.88809005234293</v>
      </c>
      <c r="DC112" s="77"/>
      <c r="DD112" s="78">
        <f>+DD10/DD111</f>
        <v>551.3381912724758</v>
      </c>
      <c r="DE112" s="78"/>
      <c r="DF112" s="78">
        <f>+DF10/DF111</f>
        <v>383.7547119188763</v>
      </c>
      <c r="DG112" s="81"/>
      <c r="DH112" s="156"/>
      <c r="DI112" s="161" t="s">
        <v>12</v>
      </c>
      <c r="DJ112" s="80">
        <f>+DJ10/DJ111</f>
        <v>2144.1269582336677</v>
      </c>
      <c r="DK112" s="78">
        <f t="shared" ref="DK112:DL112" si="245">+DK10/DK111</f>
        <v>383.7547119188763</v>
      </c>
      <c r="DL112" s="79">
        <f t="shared" si="245"/>
        <v>658.20621504598807</v>
      </c>
      <c r="DM112"/>
    </row>
    <row r="113" spans="1:117" s="19" customFormat="1" ht="15.75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75">
      <c r="A114" s="26"/>
      <c r="B114" s="50" t="s">
        <v>95</v>
      </c>
      <c r="C114" s="34"/>
      <c r="D114" s="71">
        <v>-32905233</v>
      </c>
      <c r="E114" s="36"/>
      <c r="F114" s="72">
        <v>-15295130</v>
      </c>
      <c r="G114" s="36"/>
      <c r="H114" s="72">
        <v>-48200363</v>
      </c>
      <c r="I114" s="37"/>
      <c r="J114" s="72">
        <v>-2180191</v>
      </c>
      <c r="K114" s="36"/>
      <c r="L114" s="72">
        <v>34141101</v>
      </c>
      <c r="M114" s="36"/>
      <c r="N114" s="72">
        <v>31960910</v>
      </c>
      <c r="O114" s="37"/>
      <c r="P114" s="116">
        <f>+P16-P101</f>
        <v>-48440663</v>
      </c>
      <c r="Q114" s="140">
        <f>+Q16-Q101</f>
        <v>-5375876</v>
      </c>
      <c r="R114" s="141">
        <f>+R16-R101</f>
        <v>-53816539</v>
      </c>
      <c r="S114" s="32"/>
      <c r="T114" s="71">
        <v>17882896</v>
      </c>
      <c r="U114" s="36"/>
      <c r="V114" s="72">
        <v>11536834</v>
      </c>
      <c r="W114" s="36"/>
      <c r="X114" s="72">
        <v>29419730</v>
      </c>
      <c r="Y114" s="37"/>
      <c r="Z114" s="72">
        <v>-3977328</v>
      </c>
      <c r="AA114" s="36"/>
      <c r="AB114" s="72">
        <v>33116061</v>
      </c>
      <c r="AC114" s="36"/>
      <c r="AD114" s="72">
        <v>29138733</v>
      </c>
      <c r="AE114" s="37"/>
      <c r="AF114" s="116">
        <f>+AF16-AF101</f>
        <v>13905568</v>
      </c>
      <c r="AG114" s="140">
        <f>+AG16-AG101</f>
        <v>44652896</v>
      </c>
      <c r="AH114" s="141">
        <f>+AH16-AH101</f>
        <v>58558464</v>
      </c>
      <c r="AI114" s="32"/>
      <c r="AJ114" s="71">
        <v>8293737.0282865316</v>
      </c>
      <c r="AK114" s="36"/>
      <c r="AL114" s="72">
        <v>-461143.386021249</v>
      </c>
      <c r="AM114" s="36"/>
      <c r="AN114" s="72">
        <v>7832593.6422652826</v>
      </c>
      <c r="AO114" s="37"/>
      <c r="AP114" s="72">
        <v>2373658</v>
      </c>
      <c r="AQ114" s="36"/>
      <c r="AR114" s="72">
        <v>1499888</v>
      </c>
      <c r="AS114" s="36"/>
      <c r="AT114" s="72">
        <v>3873545</v>
      </c>
      <c r="AU114" s="37"/>
      <c r="AV114" s="116">
        <f>+AV16-AV101</f>
        <v>10705018.686298132</v>
      </c>
      <c r="AW114" s="140">
        <f>+AW16-AW101</f>
        <v>1001119.0567239523</v>
      </c>
      <c r="AX114" s="118">
        <f>+AX16-AX101</f>
        <v>11706137.743022084</v>
      </c>
      <c r="AY114" s="32"/>
      <c r="AZ114" s="71">
        <v>15544997.432596475</v>
      </c>
      <c r="BA114" s="36"/>
      <c r="BB114" s="72">
        <v>7270954.3974033743</v>
      </c>
      <c r="BC114" s="36"/>
      <c r="BD114" s="72">
        <v>22815951.829999924</v>
      </c>
      <c r="BE114" s="37"/>
      <c r="BF114" s="72">
        <v>1003227</v>
      </c>
      <c r="BG114" s="36"/>
      <c r="BH114" s="72">
        <v>19550751</v>
      </c>
      <c r="BI114" s="36"/>
      <c r="BJ114" s="72">
        <v>20553978</v>
      </c>
      <c r="BK114" s="37"/>
      <c r="BL114" s="116">
        <f>+BL16-BL101</f>
        <v>16548225.432596505</v>
      </c>
      <c r="BM114" s="140">
        <f>+BM16-BM101</f>
        <v>26821705.397403389</v>
      </c>
      <c r="BN114" s="141">
        <f>+BN16-BN101</f>
        <v>43369930.829999804</v>
      </c>
      <c r="BO114" s="32"/>
      <c r="BP114" s="35">
        <v>15263422.821002185</v>
      </c>
      <c r="BQ114" s="36"/>
      <c r="BR114" s="72">
        <v>6502346.1848939657</v>
      </c>
      <c r="BS114" s="36"/>
      <c r="BT114" s="72">
        <v>21765769.005896211</v>
      </c>
      <c r="BU114" s="37"/>
      <c r="BV114" s="72">
        <v>-9365495</v>
      </c>
      <c r="BW114" s="36"/>
      <c r="BX114" s="72">
        <v>4522683</v>
      </c>
      <c r="BY114" s="36"/>
      <c r="BZ114" s="72">
        <v>-4842812</v>
      </c>
      <c r="CA114" s="37"/>
      <c r="CB114" s="116">
        <f>+CB16-CB101</f>
        <v>5897928.8210021853</v>
      </c>
      <c r="CC114" s="140">
        <f>+CC16-CC101</f>
        <v>11025029.184893966</v>
      </c>
      <c r="CD114" s="141">
        <f>+CD16-CD101</f>
        <v>16922958.005896091</v>
      </c>
      <c r="CE114" s="32"/>
      <c r="CF114" s="35">
        <v>10306794.838063896</v>
      </c>
      <c r="CG114" s="36"/>
      <c r="CH114" s="72">
        <v>-1818207.1180737019</v>
      </c>
      <c r="CI114" s="36"/>
      <c r="CJ114" s="72">
        <v>8488587.7199901342</v>
      </c>
      <c r="CK114" s="37"/>
      <c r="CL114" s="72">
        <v>-2884081</v>
      </c>
      <c r="CM114" s="36"/>
      <c r="CN114" s="72">
        <v>18766807</v>
      </c>
      <c r="CO114" s="36"/>
      <c r="CP114" s="72">
        <v>15882726</v>
      </c>
      <c r="CQ114" s="37"/>
      <c r="CR114" s="116">
        <f>+CR16-CR101</f>
        <v>7422713.8380639553</v>
      </c>
      <c r="CS114" s="140">
        <f>+CS16-CS101</f>
        <v>16948599.881926298</v>
      </c>
      <c r="CT114" s="141">
        <f>+CT16-CT101</f>
        <v>24371313.719990253</v>
      </c>
      <c r="CU114" s="32"/>
      <c r="CV114" s="73">
        <f>+CV102</f>
        <v>34386618.119948864</v>
      </c>
      <c r="CW114" s="72"/>
      <c r="CX114" s="72">
        <f>+CX102</f>
        <v>7735656.0782024264</v>
      </c>
      <c r="CY114" s="72"/>
      <c r="CZ114" s="72">
        <f>+CZ102</f>
        <v>42122274.19815135</v>
      </c>
      <c r="DA114" s="74"/>
      <c r="DB114" s="73">
        <f>+DB102</f>
        <v>-28347829.938331604</v>
      </c>
      <c r="DC114" s="72"/>
      <c r="DD114" s="72">
        <f>+DD102</f>
        <v>87337823.879514694</v>
      </c>
      <c r="DE114" s="72"/>
      <c r="DF114" s="72">
        <f>+DF102</f>
        <v>58989993.94118309</v>
      </c>
      <c r="DG114" s="74"/>
      <c r="DH114" s="155"/>
      <c r="DI114" s="162" t="s">
        <v>95</v>
      </c>
      <c r="DJ114" s="73">
        <f>+DJ102</f>
        <v>42122274.198151588</v>
      </c>
      <c r="DK114" s="72">
        <f>+DK102</f>
        <v>58989993.94118309</v>
      </c>
      <c r="DL114" s="74">
        <f>+DL102</f>
        <v>101112268.13933516</v>
      </c>
      <c r="DM114"/>
    </row>
    <row r="115" spans="1:117" s="19" customFormat="1" ht="4.5" customHeight="1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75">
      <c r="A116" s="26"/>
      <c r="B116" s="50" t="s">
        <v>97</v>
      </c>
      <c r="C116" s="34"/>
      <c r="D116" s="82">
        <v>-0.14201864594723454</v>
      </c>
      <c r="E116" s="83"/>
      <c r="F116" s="84">
        <v>-0.24139828821264939</v>
      </c>
      <c r="G116" s="83"/>
      <c r="H116" s="84">
        <v>-0.16335942687925456</v>
      </c>
      <c r="I116" s="85"/>
      <c r="J116" s="84">
        <v>-1.7999999999999999E-2</v>
      </c>
      <c r="K116" s="83"/>
      <c r="L116" s="84">
        <v>0.16400000000000001</v>
      </c>
      <c r="M116" s="83"/>
      <c r="N116" s="84">
        <v>9.8000000000000004E-2</v>
      </c>
      <c r="O116" s="85"/>
      <c r="P116" s="142">
        <f>+P102/P16</f>
        <v>-0.13778085299572973</v>
      </c>
      <c r="Q116" s="143">
        <f>+Q102/Q16</f>
        <v>-1.9818950375901277E-2</v>
      </c>
      <c r="R116" s="144">
        <f>+R102/R16</f>
        <v>-8.6406897246210576E-2</v>
      </c>
      <c r="S116" s="32"/>
      <c r="T116" s="82">
        <v>4.2000000000000003E-2</v>
      </c>
      <c r="U116" s="83"/>
      <c r="V116" s="84">
        <v>9.9000000000000005E-2</v>
      </c>
      <c r="W116" s="83"/>
      <c r="X116" s="84">
        <v>5.5E-2</v>
      </c>
      <c r="Y116" s="85"/>
      <c r="Z116" s="84">
        <v>-1.4999999999999999E-2</v>
      </c>
      <c r="AA116" s="83"/>
      <c r="AB116" s="84">
        <v>0.16500000000000001</v>
      </c>
      <c r="AC116" s="83"/>
      <c r="AD116" s="84">
        <v>6.2E-2</v>
      </c>
      <c r="AE116" s="85"/>
      <c r="AF116" s="142">
        <f>+AF102/AF16</f>
        <v>2.0063077151961907E-2</v>
      </c>
      <c r="AG116" s="143">
        <f>+AG102/AG16</f>
        <v>0.14111355291430794</v>
      </c>
      <c r="AH116" s="144">
        <f>+AH102/AH16</f>
        <v>5.8005965000279019E-2</v>
      </c>
      <c r="AI116" s="32"/>
      <c r="AJ116" s="82">
        <v>6.1289936396291156E-2</v>
      </c>
      <c r="AK116" s="83"/>
      <c r="AL116" s="84">
        <v>-7.8147870885813455E-3</v>
      </c>
      <c r="AM116" s="83"/>
      <c r="AN116" s="84">
        <v>4.0305882085895237E-2</v>
      </c>
      <c r="AO116" s="85"/>
      <c r="AP116" s="84">
        <v>4.3999999999999997E-2</v>
      </c>
      <c r="AQ116" s="83"/>
      <c r="AR116" s="84">
        <v>1.7999999999999999E-2</v>
      </c>
      <c r="AS116" s="83"/>
      <c r="AT116" s="84">
        <v>2.8000000000000001E-2</v>
      </c>
      <c r="AU116" s="85"/>
      <c r="AV116" s="142">
        <f>+AV102/AV16</f>
        <v>5.6538428279702652E-2</v>
      </c>
      <c r="AW116" s="143">
        <f>+AW102/AW16</f>
        <v>6.966616991705663E-3</v>
      </c>
      <c r="AX116" s="144">
        <f>+AX102/AX16</f>
        <v>3.5149038311985029E-2</v>
      </c>
      <c r="AY116" s="32"/>
      <c r="AZ116" s="82">
        <v>6.3577687740221656E-2</v>
      </c>
      <c r="BA116" s="83"/>
      <c r="BB116" s="84">
        <v>0.1171173363722966</v>
      </c>
      <c r="BC116" s="83"/>
      <c r="BD116" s="84">
        <v>7.4419266958458907E-2</v>
      </c>
      <c r="BE116" s="85"/>
      <c r="BF116" s="84">
        <v>6.0000000000000001E-3</v>
      </c>
      <c r="BG116" s="83"/>
      <c r="BH116" s="84">
        <v>0.109</v>
      </c>
      <c r="BI116" s="83"/>
      <c r="BJ116" s="84">
        <v>5.8000000000000003E-2</v>
      </c>
      <c r="BK116" s="85"/>
      <c r="BL116" s="142">
        <f>+BL102/BL16</f>
        <v>3.9161862029219514E-2</v>
      </c>
      <c r="BM116" s="143">
        <f>+BM102/BM16</f>
        <v>0.11138066874990737</v>
      </c>
      <c r="BN116" s="144">
        <f>+BN102/BN16</f>
        <v>6.537810807702471E-2</v>
      </c>
      <c r="BO116" s="32"/>
      <c r="BP116" s="218">
        <v>8.660613494873956E-2</v>
      </c>
      <c r="BQ116" s="83"/>
      <c r="BR116" s="84">
        <v>0.14612891394556876</v>
      </c>
      <c r="BS116" s="83"/>
      <c r="BT116" s="84">
        <v>9.8605059234268849E-2</v>
      </c>
      <c r="BU116" s="85"/>
      <c r="BV116" s="84">
        <v>-0.16200000000000001</v>
      </c>
      <c r="BW116" s="83"/>
      <c r="BX116" s="84">
        <v>0.05</v>
      </c>
      <c r="BY116" s="83"/>
      <c r="BZ116" s="84">
        <v>-3.3000000000000002E-2</v>
      </c>
      <c r="CA116" s="85"/>
      <c r="CB116" s="142">
        <f>+CB102/CB16</f>
        <v>2.5205681652925218E-2</v>
      </c>
      <c r="CC116" s="143">
        <f>+CC102/CC16</f>
        <v>8.16633176120935E-2</v>
      </c>
      <c r="CD116" s="144">
        <f>+CD102/CD16</f>
        <v>4.5861934075015709E-2</v>
      </c>
      <c r="CE116" s="32"/>
      <c r="CF116" s="35">
        <v>3.8715764650378751E-2</v>
      </c>
      <c r="CG116" s="83"/>
      <c r="CH116" s="84">
        <v>-3.3791364625825451E-2</v>
      </c>
      <c r="CI116" s="83"/>
      <c r="CJ116" s="84">
        <v>2.6524858871810757E-2</v>
      </c>
      <c r="CK116" s="85"/>
      <c r="CL116" s="84">
        <v>-1.7000000000000001E-2</v>
      </c>
      <c r="CM116" s="83"/>
      <c r="CN116" s="84">
        <v>0.126</v>
      </c>
      <c r="CO116" s="83"/>
      <c r="CP116" s="84">
        <v>0.05</v>
      </c>
      <c r="CQ116" s="85"/>
      <c r="CR116" s="142">
        <f>+CR102/CR16</f>
        <v>1.7187856592263805E-2</v>
      </c>
      <c r="CS116" s="143">
        <f>+CS102/CS16</f>
        <v>8.3360422694483474E-2</v>
      </c>
      <c r="CT116" s="144">
        <f>+CT102/CT16</f>
        <v>3.8369439319753319E-2</v>
      </c>
      <c r="CU116" s="32"/>
      <c r="CV116" s="86">
        <f>+CV114/CV16</f>
        <v>2.3296986932319238E-2</v>
      </c>
      <c r="CW116" s="84"/>
      <c r="CX116" s="84">
        <f>+CX114/CX16</f>
        <v>1.9395175936698934E-2</v>
      </c>
      <c r="CY116" s="84"/>
      <c r="CZ116" s="168">
        <f>+CZ114/CZ16</f>
        <v>2.2466941615336807E-2</v>
      </c>
      <c r="DA116" s="85"/>
      <c r="DB116" s="87">
        <f>+DB114/DB16</f>
        <v>-3.3491881472006706E-2</v>
      </c>
      <c r="DC116" s="83"/>
      <c r="DD116" s="83">
        <f>+DD114/DD16</f>
        <v>9.5799426435963383E-2</v>
      </c>
      <c r="DE116" s="83"/>
      <c r="DF116" s="172">
        <f>+DF114/DF16</f>
        <v>3.355359318028233E-2</v>
      </c>
      <c r="DG116" s="85"/>
      <c r="DH116" s="157"/>
      <c r="DI116" s="162" t="s">
        <v>97</v>
      </c>
      <c r="DJ116" s="179">
        <f>+DJ102/DJ16</f>
        <v>2.2466941615336931E-2</v>
      </c>
      <c r="DK116" s="172">
        <f>+DK102/DK16</f>
        <v>3.355359318028233E-2</v>
      </c>
      <c r="DL116" s="180">
        <f>+DL102/DL16</f>
        <v>2.7832089162457621E-2</v>
      </c>
      <c r="DM116"/>
    </row>
    <row r="117" spans="1:117" s="19" customFormat="1" ht="5.25" customHeight="1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75">
      <c r="A118" s="26"/>
      <c r="B118" s="50" t="s">
        <v>93</v>
      </c>
      <c r="C118" s="34"/>
      <c r="D118" s="82">
        <v>0.96631729579042669</v>
      </c>
      <c r="E118" s="83"/>
      <c r="F118" s="84">
        <v>1.0704868172165847</v>
      </c>
      <c r="G118" s="83"/>
      <c r="H118" s="84">
        <v>0.98868665520723609</v>
      </c>
      <c r="I118" s="85"/>
      <c r="J118" s="84">
        <v>0.96099999999999997</v>
      </c>
      <c r="K118" s="83"/>
      <c r="L118" s="84">
        <v>0.75800000000000001</v>
      </c>
      <c r="M118" s="83"/>
      <c r="N118" s="84">
        <v>0.83199999999999996</v>
      </c>
      <c r="O118" s="85"/>
      <c r="P118" s="142">
        <f>+P63/P16</f>
        <v>0.96431198789934314</v>
      </c>
      <c r="Q118" s="143">
        <f>+Q63/Q16</f>
        <v>0.83009006634078464</v>
      </c>
      <c r="R118" s="144">
        <f>+R63/R16</f>
        <v>0.90585658063969687</v>
      </c>
      <c r="S118" s="32"/>
      <c r="T118" s="82">
        <v>0.89900000000000002</v>
      </c>
      <c r="U118" s="83"/>
      <c r="V118" s="84">
        <v>0.84299999999999997</v>
      </c>
      <c r="W118" s="83"/>
      <c r="X118" s="84">
        <v>0.88700000000000001</v>
      </c>
      <c r="Y118" s="85"/>
      <c r="Z118" s="84">
        <v>0.90200000000000002</v>
      </c>
      <c r="AA118" s="83"/>
      <c r="AB118" s="84">
        <v>0.77500000000000002</v>
      </c>
      <c r="AC118" s="83"/>
      <c r="AD118" s="84">
        <v>0.84799999999999998</v>
      </c>
      <c r="AE118" s="85"/>
      <c r="AF118" s="142">
        <f>+AF63/AF16</f>
        <v>0.90029164578230858</v>
      </c>
      <c r="AG118" s="143">
        <f>+AG63/AG16</f>
        <v>0.79975346895854649</v>
      </c>
      <c r="AH118" s="144">
        <f>+AH63/AH16</f>
        <v>0.86877827300393506</v>
      </c>
      <c r="AI118" s="32"/>
      <c r="AJ118" s="82">
        <v>0.83890965907285997</v>
      </c>
      <c r="AK118" s="83"/>
      <c r="AL118" s="84">
        <v>0.91767796396229995</v>
      </c>
      <c r="AM118" s="83"/>
      <c r="AN118" s="84">
        <v>0.86282811651520341</v>
      </c>
      <c r="AO118" s="85"/>
      <c r="AP118" s="84">
        <v>0.88</v>
      </c>
      <c r="AQ118" s="83"/>
      <c r="AR118" s="84">
        <v>0.90300000000000002</v>
      </c>
      <c r="AS118" s="83"/>
      <c r="AT118" s="84">
        <v>0.89400000000000002</v>
      </c>
      <c r="AU118" s="85"/>
      <c r="AV118" s="142">
        <f>+AV63/AV16</f>
        <v>0.8505282273498288</v>
      </c>
      <c r="AW118" s="143">
        <f>+AW63/AW16</f>
        <v>0.90926053888932268</v>
      </c>
      <c r="AX118" s="144">
        <f>+AX63/AX16</f>
        <v>0.8758702167301502</v>
      </c>
      <c r="AY118" s="32"/>
      <c r="AZ118" s="82">
        <v>0.85436102184648632</v>
      </c>
      <c r="BA118" s="83"/>
      <c r="BB118" s="84">
        <v>0.80201639800382252</v>
      </c>
      <c r="BC118" s="83"/>
      <c r="BD118" s="84">
        <v>0.84376143069229481</v>
      </c>
      <c r="BE118" s="85"/>
      <c r="BF118" s="84">
        <v>0.88900000000000001</v>
      </c>
      <c r="BG118" s="83"/>
      <c r="BH118" s="84">
        <v>0.79100000000000004</v>
      </c>
      <c r="BI118" s="83"/>
      <c r="BJ118" s="84">
        <v>0.84</v>
      </c>
      <c r="BK118" s="85"/>
      <c r="BL118" s="142">
        <f>+BL63/BL16</f>
        <v>0.86914181829656156</v>
      </c>
      <c r="BM118" s="143">
        <f>+BM63/BM16</f>
        <v>0.79388497934535784</v>
      </c>
      <c r="BN118" s="144">
        <f>+BN63/BN16</f>
        <v>0.8418227320874061</v>
      </c>
      <c r="BO118" s="32"/>
      <c r="BP118" s="218">
        <v>0.84602144803734025</v>
      </c>
      <c r="BQ118" s="83"/>
      <c r="BR118" s="84">
        <v>0.78933972390135254</v>
      </c>
      <c r="BS118" s="83"/>
      <c r="BT118" s="84">
        <v>0.83459523898353916</v>
      </c>
      <c r="BU118" s="85"/>
      <c r="BV118" s="84">
        <v>1.0649999999999999</v>
      </c>
      <c r="BW118" s="83"/>
      <c r="BX118" s="84">
        <v>0.86099999999999999</v>
      </c>
      <c r="BY118" s="83"/>
      <c r="BZ118" s="84">
        <v>0.94099999999999995</v>
      </c>
      <c r="CA118" s="85"/>
      <c r="CB118" s="142">
        <f>+CB63/CB16</f>
        <v>0.90018966131450373</v>
      </c>
      <c r="CC118" s="143">
        <f>+CC63/CC16</f>
        <v>0.83733126945899283</v>
      </c>
      <c r="CD118" s="144">
        <f>+CD63/CD16</f>
        <v>0.87719155331803789</v>
      </c>
      <c r="CE118" s="32"/>
      <c r="CF118" s="35">
        <v>0.88202683715865593</v>
      </c>
      <c r="CG118" s="83"/>
      <c r="CH118" s="84">
        <v>0.95453671572552512</v>
      </c>
      <c r="CI118" s="83"/>
      <c r="CJ118" s="84">
        <v>0.89421820518616124</v>
      </c>
      <c r="CK118" s="85"/>
      <c r="CL118" s="84">
        <v>0.91300000000000003</v>
      </c>
      <c r="CM118" s="83"/>
      <c r="CN118" s="84">
        <v>0.77200000000000002</v>
      </c>
      <c r="CO118" s="83"/>
      <c r="CP118" s="84">
        <v>0.84599999999999997</v>
      </c>
      <c r="CQ118" s="85"/>
      <c r="CR118" s="142">
        <f>+CR63/CR16</f>
        <v>0.89389147594268203</v>
      </c>
      <c r="CS118" s="143">
        <f>+CS63/CS16</f>
        <v>0.81995718323704836</v>
      </c>
      <c r="CT118" s="144">
        <f>+CT63/CT16</f>
        <v>0.87022539451969971</v>
      </c>
      <c r="CU118" s="32"/>
      <c r="CV118" s="86">
        <f>+CV63/CV16</f>
        <v>0.88736738323613107</v>
      </c>
      <c r="CW118" s="84"/>
      <c r="CX118" s="84">
        <f>+CX63/CX16</f>
        <v>0.892930259507282</v>
      </c>
      <c r="CY118" s="84"/>
      <c r="CZ118" s="84">
        <f>+CZ63/CZ16</f>
        <v>0.88855079253068803</v>
      </c>
      <c r="DA118" s="85"/>
      <c r="DB118" s="87">
        <f>+DB63/DB16</f>
        <v>0.91944522692995323</v>
      </c>
      <c r="DC118" s="83"/>
      <c r="DD118" s="83">
        <f>+DD63/DD16</f>
        <v>0.79379733846591771</v>
      </c>
      <c r="DE118" s="83"/>
      <c r="DF118" s="83">
        <f>+DF63/DF16</f>
        <v>0.8542890887684812</v>
      </c>
      <c r="DG118" s="85"/>
      <c r="DH118" s="157"/>
      <c r="DI118" s="162" t="s">
        <v>93</v>
      </c>
      <c r="DJ118" s="179">
        <f>+DJ63/DJ16</f>
        <v>0.88855079253068792</v>
      </c>
      <c r="DK118" s="172">
        <f>+DK63/DK16</f>
        <v>0.8542890887684812</v>
      </c>
      <c r="DL118" s="180">
        <f>+DL63/DL16</f>
        <v>0.871970574885787</v>
      </c>
      <c r="DM118"/>
    </row>
    <row r="119" spans="1:117" s="19" customFormat="1" ht="4.5" customHeight="1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75">
      <c r="A120" s="26"/>
      <c r="B120" s="50" t="s">
        <v>94</v>
      </c>
      <c r="C120" s="34"/>
      <c r="D120" s="82">
        <v>0.14214579927292445</v>
      </c>
      <c r="E120" s="83"/>
      <c r="F120" s="84">
        <v>0.16020118800962457</v>
      </c>
      <c r="G120" s="83"/>
      <c r="H120" s="84">
        <v>0.14602301282379745</v>
      </c>
      <c r="I120" s="85"/>
      <c r="J120" s="84">
        <v>4.9000000000000002E-2</v>
      </c>
      <c r="K120" s="83"/>
      <c r="L120" s="84">
        <v>7.4999999999999997E-2</v>
      </c>
      <c r="M120" s="83"/>
      <c r="N120" s="84">
        <v>6.5000000000000002E-2</v>
      </c>
      <c r="O120" s="85"/>
      <c r="P120" s="142">
        <f>+P95/P16</f>
        <v>0.14889038038722438</v>
      </c>
      <c r="Q120" s="143">
        <f>+Q95/Q16</f>
        <v>0.18362681781900511</v>
      </c>
      <c r="R120" s="144">
        <f>+R95/R16</f>
        <v>0.16401855448312333</v>
      </c>
      <c r="S120" s="32"/>
      <c r="T120" s="82">
        <v>0.03</v>
      </c>
      <c r="U120" s="83"/>
      <c r="V120" s="84">
        <v>2.9000000000000001E-2</v>
      </c>
      <c r="W120" s="83"/>
      <c r="X120" s="84">
        <v>0.03</v>
      </c>
      <c r="Y120" s="85"/>
      <c r="Z120" s="84">
        <v>7.2999999999999995E-2</v>
      </c>
      <c r="AA120" s="83"/>
      <c r="AB120" s="84">
        <v>4.8000000000000001E-2</v>
      </c>
      <c r="AC120" s="83"/>
      <c r="AD120" s="84">
        <v>6.3E-2</v>
      </c>
      <c r="AE120" s="85"/>
      <c r="AF120" s="142">
        <f>+AF95/AF16</f>
        <v>4.6848251427801878E-2</v>
      </c>
      <c r="AG120" s="143">
        <f>+AG95/AG16</f>
        <v>4.1306034174513305E-2</v>
      </c>
      <c r="AH120" s="144">
        <f>+AH95/AH16</f>
        <v>4.511106100084819E-2</v>
      </c>
      <c r="AI120" s="32"/>
      <c r="AJ120" s="82">
        <v>7.6003039144471235E-2</v>
      </c>
      <c r="AK120" s="83"/>
      <c r="AL120" s="84">
        <v>6.7575598936011769E-2</v>
      </c>
      <c r="AM120" s="83"/>
      <c r="AN120" s="84">
        <v>7.3443997531771069E-2</v>
      </c>
      <c r="AO120" s="85"/>
      <c r="AP120" s="84">
        <v>6.7000000000000004E-2</v>
      </c>
      <c r="AQ120" s="83"/>
      <c r="AR120" s="84">
        <v>6.9000000000000006E-2</v>
      </c>
      <c r="AS120" s="83"/>
      <c r="AT120" s="84">
        <v>6.8000000000000005E-2</v>
      </c>
      <c r="AU120" s="85"/>
      <c r="AV120" s="142">
        <f>+AV95/AV16</f>
        <v>7.3108274309465537E-2</v>
      </c>
      <c r="AW120" s="143">
        <f>+AW95/AW16</f>
        <v>6.8490909780923925E-2</v>
      </c>
      <c r="AX120" s="144">
        <f>+AX95/AX16</f>
        <v>7.111596037220988E-2</v>
      </c>
      <c r="AY120" s="32"/>
      <c r="AZ120" s="82">
        <v>5.3768679827218814E-2</v>
      </c>
      <c r="BA120" s="83"/>
      <c r="BB120" s="84">
        <v>5.2573655014300225E-2</v>
      </c>
      <c r="BC120" s="83"/>
      <c r="BD120" s="84">
        <v>5.3526691758413021E-2</v>
      </c>
      <c r="BE120" s="85"/>
      <c r="BF120" s="84">
        <v>7.1999999999999995E-2</v>
      </c>
      <c r="BG120" s="83"/>
      <c r="BH120" s="84">
        <v>7.1999999999999995E-2</v>
      </c>
      <c r="BI120" s="83"/>
      <c r="BJ120" s="84">
        <v>7.1999999999999995E-2</v>
      </c>
      <c r="BK120" s="85"/>
      <c r="BL120" s="142">
        <f>+BL95/BL16</f>
        <v>6.128673976792149E-2</v>
      </c>
      <c r="BM120" s="143">
        <f>+BM95/BM16</f>
        <v>6.7359308976069926E-2</v>
      </c>
      <c r="BN120" s="144">
        <f>+BN95/BN16</f>
        <v>6.3491151274177246E-2</v>
      </c>
      <c r="BO120" s="32"/>
      <c r="BP120" s="218">
        <v>3.6478106438259321E-2</v>
      </c>
      <c r="BQ120" s="83"/>
      <c r="BR120" s="84">
        <v>3.3506844541484018E-2</v>
      </c>
      <c r="BS120" s="83"/>
      <c r="BT120" s="84">
        <v>3.5879143366763899E-2</v>
      </c>
      <c r="BU120" s="85"/>
      <c r="BV120" s="84">
        <v>7.3999999999999996E-2</v>
      </c>
      <c r="BW120" s="83"/>
      <c r="BX120" s="84">
        <v>6.9000000000000006E-2</v>
      </c>
      <c r="BY120" s="83"/>
      <c r="BZ120" s="84">
        <v>7.0999999999999994E-2</v>
      </c>
      <c r="CA120" s="85"/>
      <c r="CB120" s="142">
        <f>+CB95/CB16</f>
        <v>4.5812321328496809E-2</v>
      </c>
      <c r="CC120" s="143">
        <f>+CC95/CC16</f>
        <v>5.7348955865407225E-2</v>
      </c>
      <c r="CD120" s="144">
        <f>+CD95/CD16</f>
        <v>5.003324965904498E-2</v>
      </c>
      <c r="CE120" s="32"/>
      <c r="CF120" s="35">
        <v>4.5288252695946538E-2</v>
      </c>
      <c r="CG120" s="83"/>
      <c r="CH120" s="84">
        <v>4.5285503405281605E-2</v>
      </c>
      <c r="CI120" s="83"/>
      <c r="CJ120" s="84">
        <v>4.5287790447009257E-2</v>
      </c>
      <c r="CK120" s="85"/>
      <c r="CL120" s="84">
        <v>8.1000000000000003E-2</v>
      </c>
      <c r="CM120" s="83"/>
      <c r="CN120" s="84">
        <v>7.9000000000000001E-2</v>
      </c>
      <c r="CO120" s="83"/>
      <c r="CP120" s="84">
        <v>0.08</v>
      </c>
      <c r="CQ120" s="85"/>
      <c r="CR120" s="142">
        <f>+CR95/CR16</f>
        <v>5.8931367049515716E-2</v>
      </c>
      <c r="CS120" s="143">
        <f>+CS95/CS16</f>
        <v>7.0343459494677046E-2</v>
      </c>
      <c r="CT120" s="144">
        <f>+CT95/CT16</f>
        <v>6.2584333746432644E-2</v>
      </c>
      <c r="CU120" s="32"/>
      <c r="CV120" s="86">
        <f>+CV95/CV16</f>
        <v>5.9234787033810361E-2</v>
      </c>
      <c r="CW120" s="84"/>
      <c r="CX120" s="84">
        <f>+CX95/CX16</f>
        <v>6.1893950724374661E-2</v>
      </c>
      <c r="CY120" s="84"/>
      <c r="CZ120" s="84">
        <f>+CZ95/CZ16</f>
        <v>5.9800479829007325E-2</v>
      </c>
      <c r="DA120" s="85"/>
      <c r="DB120" s="87">
        <f>+DB95/DB16</f>
        <v>8.6595062140133697E-2</v>
      </c>
      <c r="DC120" s="83"/>
      <c r="DD120" s="83">
        <f>+DD95/DD16</f>
        <v>9.4661933657750261E-2</v>
      </c>
      <c r="DE120" s="83"/>
      <c r="DF120" s="83">
        <f>+DF95/DF16</f>
        <v>9.0778229892157739E-2</v>
      </c>
      <c r="DG120" s="85"/>
      <c r="DH120" s="157"/>
      <c r="DI120" s="162" t="s">
        <v>94</v>
      </c>
      <c r="DJ120" s="179">
        <f>+DJ95/DJ16</f>
        <v>5.9800479829007311E-2</v>
      </c>
      <c r="DK120" s="172">
        <f>+DK95/DK16</f>
        <v>9.0778229892157739E-2</v>
      </c>
      <c r="DL120" s="180">
        <f>+DL95/DL16</f>
        <v>7.4791498424029226E-2</v>
      </c>
      <c r="DM120"/>
    </row>
    <row r="121" spans="1:117" s="19" customFormat="1" ht="5.25" customHeight="1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75">
      <c r="A122" s="26"/>
      <c r="B122" s="50" t="s">
        <v>99</v>
      </c>
      <c r="C122" s="34"/>
      <c r="D122" s="82">
        <v>3.3555550883883414E-2</v>
      </c>
      <c r="E122" s="36"/>
      <c r="F122" s="84">
        <v>1.071028298644008E-2</v>
      </c>
      <c r="G122" s="36"/>
      <c r="H122" s="84">
        <v>2.8649758848221046E-2</v>
      </c>
      <c r="I122" s="37"/>
      <c r="J122" s="84">
        <v>8.0000000000000002E-3</v>
      </c>
      <c r="K122" s="36"/>
      <c r="L122" s="84">
        <v>3.0000000000000001E-3</v>
      </c>
      <c r="M122" s="36"/>
      <c r="N122" s="84">
        <v>5.0000000000000001E-3</v>
      </c>
      <c r="O122" s="37"/>
      <c r="P122" s="142">
        <f>+P73/P16</f>
        <v>2.4578484709162157E-2</v>
      </c>
      <c r="Q122" s="143">
        <f>+Q73/Q16</f>
        <v>6.1020662161115156E-3</v>
      </c>
      <c r="R122" s="144">
        <f>+R73/R16</f>
        <v>1.6531762123390407E-2</v>
      </c>
      <c r="S122" s="32"/>
      <c r="T122" s="82">
        <v>2.8000000000000001E-2</v>
      </c>
      <c r="U122" s="36"/>
      <c r="V122" s="84">
        <v>2.8000000000000001E-2</v>
      </c>
      <c r="W122" s="36"/>
      <c r="X122" s="84">
        <v>2.8000000000000001E-2</v>
      </c>
      <c r="Y122" s="37"/>
      <c r="Z122" s="84">
        <v>1.7999999999999999E-2</v>
      </c>
      <c r="AA122" s="36"/>
      <c r="AB122" s="84">
        <v>0.01</v>
      </c>
      <c r="AC122" s="36"/>
      <c r="AD122" s="84">
        <v>1.4E-2</v>
      </c>
      <c r="AE122" s="37"/>
      <c r="AF122" s="142">
        <f>+AF73/AF16</f>
        <v>2.411582200317754E-2</v>
      </c>
      <c r="AG122" s="143">
        <f>+AG73/AG16</f>
        <v>1.6537256020175153E-2</v>
      </c>
      <c r="AH122" s="144">
        <f>+AH73/AH16</f>
        <v>2.1740344522951257E-2</v>
      </c>
      <c r="AI122" s="32"/>
      <c r="AJ122" s="82">
        <v>2.3797365386377719E-2</v>
      </c>
      <c r="AK122" s="36"/>
      <c r="AL122" s="84">
        <v>2.2561224190269721E-2</v>
      </c>
      <c r="AM122" s="36"/>
      <c r="AN122" s="84">
        <v>2.3422003867130396E-2</v>
      </c>
      <c r="AO122" s="37"/>
      <c r="AP122" s="84">
        <v>0.01</v>
      </c>
      <c r="AQ122" s="36"/>
      <c r="AR122" s="84">
        <v>0.01</v>
      </c>
      <c r="AS122" s="36"/>
      <c r="AT122" s="84">
        <v>0.01</v>
      </c>
      <c r="AU122" s="37"/>
      <c r="AV122" s="142">
        <f>+AV73/AV16</f>
        <v>1.9825067929094348E-2</v>
      </c>
      <c r="AW122" s="143">
        <f>+AW73/AW16</f>
        <v>1.5281931298643759E-2</v>
      </c>
      <c r="AX122" s="144">
        <f>+AX73/AX16</f>
        <v>1.7864782062177485E-2</v>
      </c>
      <c r="AY122" s="32"/>
      <c r="AZ122" s="82">
        <v>2.7187231056036473E-2</v>
      </c>
      <c r="BA122" s="36"/>
      <c r="BB122" s="84">
        <v>2.7187231056036477E-2</v>
      </c>
      <c r="BC122" s="36"/>
      <c r="BD122" s="84">
        <v>2.7187231056036473E-2</v>
      </c>
      <c r="BE122" s="37"/>
      <c r="BF122" s="84">
        <v>2.5000000000000001E-2</v>
      </c>
      <c r="BG122" s="36"/>
      <c r="BH122" s="84">
        <v>2.5000000000000001E-2</v>
      </c>
      <c r="BI122" s="36"/>
      <c r="BJ122" s="84">
        <v>2.5000000000000001E-2</v>
      </c>
      <c r="BK122" s="37"/>
      <c r="BL122" s="142">
        <f>+BL73/BL16</f>
        <v>2.6105355636570383E-2</v>
      </c>
      <c r="BM122" s="143">
        <f>+BM73/BM16</f>
        <v>2.5281655978790042E-2</v>
      </c>
      <c r="BN122" s="144">
        <f>+BN73/BN16</f>
        <v>2.5806343317225644E-2</v>
      </c>
      <c r="BO122" s="32"/>
      <c r="BP122" s="218">
        <v>3.0894310575660805E-2</v>
      </c>
      <c r="BQ122" s="36"/>
      <c r="BR122" s="84">
        <v>3.1024517611594641E-2</v>
      </c>
      <c r="BS122" s="36"/>
      <c r="BT122" s="84">
        <v>3.0920558415428106E-2</v>
      </c>
      <c r="BU122" s="37"/>
      <c r="BV122" s="84">
        <v>2.1999999999999999E-2</v>
      </c>
      <c r="BW122" s="36"/>
      <c r="BX122" s="84">
        <v>0.02</v>
      </c>
      <c r="BY122" s="36"/>
      <c r="BZ122" s="84">
        <v>2.1000000000000001E-2</v>
      </c>
      <c r="CA122" s="37"/>
      <c r="CB122" s="142">
        <f>+CB73/CB16</f>
        <v>2.8792331430423829E-2</v>
      </c>
      <c r="CC122" s="143">
        <f>+CC73/CC16</f>
        <v>2.3656457063506362E-2</v>
      </c>
      <c r="CD122" s="144">
        <f>+CD73/CD16</f>
        <v>2.6913260237858894E-2</v>
      </c>
      <c r="CE122" s="32"/>
      <c r="CF122" s="35">
        <v>3.3969145495018817E-2</v>
      </c>
      <c r="CG122" s="36"/>
      <c r="CH122" s="84">
        <v>3.3969145495018817E-2</v>
      </c>
      <c r="CI122" s="36"/>
      <c r="CJ122" s="84">
        <v>3.3969145495018817E-2</v>
      </c>
      <c r="CK122" s="37"/>
      <c r="CL122" s="84">
        <v>2.4E-2</v>
      </c>
      <c r="CM122" s="36"/>
      <c r="CN122" s="84">
        <v>2.4E-2</v>
      </c>
      <c r="CO122" s="36"/>
      <c r="CP122" s="84">
        <v>2.4E-2</v>
      </c>
      <c r="CQ122" s="37"/>
      <c r="CR122" s="142">
        <f>+CR73/CR16</f>
        <v>2.9989300415538371E-2</v>
      </c>
      <c r="CS122" s="143">
        <f>+CS73/CS16</f>
        <v>2.6338934573791054E-2</v>
      </c>
      <c r="CT122" s="144">
        <f>+CT73/CT16</f>
        <v>2.882083241411415E-2</v>
      </c>
      <c r="CU122" s="32"/>
      <c r="CV122" s="86">
        <f>+CV73/CV16</f>
        <v>2.9839111965580801E-2</v>
      </c>
      <c r="CW122" s="84"/>
      <c r="CX122" s="84">
        <f>+CX73/CX16</f>
        <v>2.5520946386186606E-2</v>
      </c>
      <c r="CY122" s="84"/>
      <c r="CZ122" s="84">
        <f>+CZ73/CZ16</f>
        <v>2.8920494143970715E-2</v>
      </c>
      <c r="DA122" s="74"/>
      <c r="DB122" s="87">
        <f>+DB73/DB16</f>
        <v>1.865046907832691E-2</v>
      </c>
      <c r="DC122" s="83"/>
      <c r="DD122" s="83">
        <f>+DD73/DD16</f>
        <v>1.4854314197609629E-2</v>
      </c>
      <c r="DE122" s="83"/>
      <c r="DF122" s="83">
        <f>+DF73/DF16</f>
        <v>1.6681929893833099E-2</v>
      </c>
      <c r="DG122" s="74"/>
      <c r="DH122" s="155"/>
      <c r="DI122" s="162" t="s">
        <v>99</v>
      </c>
      <c r="DJ122" s="179">
        <f>+DJ73/DJ16</f>
        <v>2.8920494143970715E-2</v>
      </c>
      <c r="DK122" s="172">
        <f>+DK73/DK16</f>
        <v>1.6681929893833099E-2</v>
      </c>
      <c r="DL122" s="180">
        <f>+DL73/DL16</f>
        <v>2.2997903126993388E-2</v>
      </c>
      <c r="DM122"/>
    </row>
    <row r="123" spans="1:117" s="19" customFormat="1" ht="15.75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75">
      <c r="B124" s="213" t="s">
        <v>171</v>
      </c>
      <c r="C124" s="214"/>
      <c r="D124" s="215">
        <v>5.8000000000000003E-2</v>
      </c>
      <c r="E124" s="215"/>
      <c r="F124" s="215">
        <v>0.05</v>
      </c>
      <c r="G124" s="215"/>
      <c r="H124" s="215">
        <v>5.7000000000000002E-2</v>
      </c>
      <c r="I124" s="215"/>
      <c r="J124" s="215">
        <v>5.7000000000000002E-2</v>
      </c>
      <c r="K124" s="215"/>
      <c r="L124" s="215">
        <v>7.8E-2</v>
      </c>
      <c r="M124" s="215"/>
      <c r="N124" s="215">
        <v>7.0000000000000007E-2</v>
      </c>
      <c r="O124" s="215"/>
      <c r="P124" s="215">
        <f>+P96/P16</f>
        <v>0.17346886509638651</v>
      </c>
      <c r="Q124" s="215">
        <f>+Q96/Q16</f>
        <v>0.18972888403511665</v>
      </c>
      <c r="R124" s="215">
        <f>+R96/R16</f>
        <v>0.18055031660651374</v>
      </c>
      <c r="S124" s="215"/>
      <c r="T124" s="215">
        <v>5.8000000000000003E-2</v>
      </c>
      <c r="U124" s="215"/>
      <c r="V124" s="215">
        <v>5.7000000000000002E-2</v>
      </c>
      <c r="W124" s="215"/>
      <c r="X124" s="215">
        <v>5.8000000000000003E-2</v>
      </c>
      <c r="Y124" s="215"/>
      <c r="Z124" s="215">
        <v>9.0999999999999998E-2</v>
      </c>
      <c r="AA124" s="215"/>
      <c r="AB124" s="215">
        <v>5.8000000000000003E-2</v>
      </c>
      <c r="AC124" s="215"/>
      <c r="AD124" s="215">
        <v>7.6999999999999999E-2</v>
      </c>
      <c r="AE124" s="215"/>
      <c r="AF124" s="215">
        <f>+AF96/AF16</f>
        <v>7.0964073430979421E-2</v>
      </c>
      <c r="AG124" s="215">
        <f>+AG96/AG16</f>
        <v>5.7843287034455446E-2</v>
      </c>
      <c r="AH124" s="215">
        <f>+AH96/AH16</f>
        <v>6.6851404533234432E-2</v>
      </c>
      <c r="AI124" s="216"/>
      <c r="AJ124" s="215">
        <v>0.1</v>
      </c>
      <c r="AK124" s="215"/>
      <c r="AL124" s="215">
        <v>0.09</v>
      </c>
      <c r="AM124" s="215"/>
      <c r="AN124" s="215">
        <v>9.7000000000000003E-2</v>
      </c>
      <c r="AO124" s="215"/>
      <c r="AP124" s="215">
        <v>7.5999999999999998E-2</v>
      </c>
      <c r="AQ124" s="215"/>
      <c r="AR124" s="215">
        <v>7.9000000000000001E-2</v>
      </c>
      <c r="AS124" s="215"/>
      <c r="AT124" s="215">
        <v>7.8E-2</v>
      </c>
      <c r="AU124" s="215"/>
      <c r="AV124" s="215">
        <f>+AV96/AV16</f>
        <v>9.2933344370468657E-2</v>
      </c>
      <c r="AW124" s="215">
        <f>+AW96/AW16</f>
        <v>8.3772844118971762E-2</v>
      </c>
      <c r="AX124" s="215">
        <f>+AX96/AX16</f>
        <v>8.8980744957864871E-2</v>
      </c>
      <c r="AY124" s="215"/>
      <c r="AZ124" s="215">
        <v>8.1000000000000003E-2</v>
      </c>
      <c r="BA124" s="215"/>
      <c r="BB124" s="215">
        <v>0.08</v>
      </c>
      <c r="BC124" s="215"/>
      <c r="BD124" s="215">
        <v>8.1000000000000003E-2</v>
      </c>
      <c r="BE124" s="215"/>
      <c r="BF124" s="215">
        <v>9.6000000000000002E-2</v>
      </c>
      <c r="BG124" s="215"/>
      <c r="BH124" s="215">
        <v>9.7000000000000003E-2</v>
      </c>
      <c r="BI124" s="215"/>
      <c r="BJ124" s="215">
        <v>9.7000000000000003E-2</v>
      </c>
      <c r="BK124" s="215"/>
      <c r="BL124" s="215">
        <f>+BL96/BL16</f>
        <v>8.7392095404491874E-2</v>
      </c>
      <c r="BM124" s="215">
        <f>+BM96/BM16</f>
        <v>9.2640960802228098E-2</v>
      </c>
      <c r="BN124" s="215">
        <f>+BN96/BN16</f>
        <v>8.9297493083950422E-2</v>
      </c>
      <c r="BO124" s="215"/>
      <c r="BP124" s="215">
        <v>6.7000000000000004E-2</v>
      </c>
      <c r="BQ124" s="215"/>
      <c r="BR124" s="215">
        <v>6.5000000000000002E-2</v>
      </c>
      <c r="BS124" s="215"/>
      <c r="BT124" s="215">
        <v>6.7000000000000004E-2</v>
      </c>
      <c r="BU124" s="215"/>
      <c r="BV124" s="215">
        <v>9.7000000000000003E-2</v>
      </c>
      <c r="BW124" s="215"/>
      <c r="BX124" s="215">
        <v>8.8999999999999996E-2</v>
      </c>
      <c r="BY124" s="215"/>
      <c r="BZ124" s="215">
        <v>9.1999999999999998E-2</v>
      </c>
      <c r="CA124" s="215"/>
      <c r="CB124" s="215">
        <f>+CB96/CB16</f>
        <v>7.4604652758920642E-2</v>
      </c>
      <c r="CC124" s="215">
        <f>+CC96/CC16</f>
        <v>8.1005412928913584E-2</v>
      </c>
      <c r="CD124" s="215">
        <f>+CD96/CD16</f>
        <v>7.6946509896903881E-2</v>
      </c>
      <c r="CE124" s="215"/>
      <c r="CF124" s="215">
        <v>7.9000000000000001E-2</v>
      </c>
      <c r="CG124" s="215"/>
      <c r="CH124" s="215">
        <v>7.9000000000000001E-2</v>
      </c>
      <c r="CI124" s="215"/>
      <c r="CJ124" s="215">
        <v>7.9000000000000001E-2</v>
      </c>
      <c r="CK124" s="215"/>
      <c r="CL124" s="215">
        <v>0.104</v>
      </c>
      <c r="CM124" s="215"/>
      <c r="CN124" s="215">
        <v>0.10299999999999999</v>
      </c>
      <c r="CO124" s="215"/>
      <c r="CP124" s="215">
        <v>0.104</v>
      </c>
      <c r="CQ124" s="215"/>
      <c r="CR124" s="215">
        <f>+CR96/CR16</f>
        <v>8.8920667465054087E-2</v>
      </c>
      <c r="CS124" s="215">
        <f>+CS96/CS16</f>
        <v>9.6682394068468097E-2</v>
      </c>
      <c r="CT124" s="215">
        <f>+CT96/CT16</f>
        <v>9.1405166160546808E-2</v>
      </c>
      <c r="CU124" s="215"/>
      <c r="CV124" s="215">
        <f>+CV120+CV122</f>
        <v>8.9073898999391166E-2</v>
      </c>
      <c r="CW124" s="215"/>
      <c r="CX124" s="215">
        <f>+CX120+CX122</f>
        <v>8.7414897110561274E-2</v>
      </c>
      <c r="CY124" s="215"/>
      <c r="CZ124" s="215">
        <f>+CZ120+CZ122</f>
        <v>8.872097397297804E-2</v>
      </c>
      <c r="DA124" s="215"/>
      <c r="DB124" s="215">
        <f>+DB120+DB122</f>
        <v>0.10524553121846061</v>
      </c>
      <c r="DC124" s="215"/>
      <c r="DD124" s="215">
        <f>+DD120+DD122</f>
        <v>0.10951624785535989</v>
      </c>
      <c r="DE124" s="215"/>
      <c r="DF124" s="215">
        <f>+DF120+DF122</f>
        <v>0.10746015978599084</v>
      </c>
      <c r="DG124" s="217"/>
      <c r="DI124" s="240"/>
      <c r="DJ124" s="222"/>
      <c r="DK124" s="222"/>
      <c r="DL124" s="241"/>
    </row>
    <row r="125" spans="1:117" ht="15.75">
      <c r="B125" s="325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  <c r="AI125" s="327"/>
      <c r="AJ125" s="326"/>
      <c r="AK125" s="326"/>
      <c r="AL125" s="326"/>
      <c r="AM125" s="326"/>
      <c r="AN125" s="326"/>
      <c r="AO125" s="326"/>
      <c r="AP125" s="326"/>
      <c r="AQ125" s="326"/>
      <c r="AR125" s="326"/>
      <c r="AS125" s="326"/>
      <c r="AT125" s="326"/>
      <c r="AU125" s="326"/>
      <c r="AV125" s="326"/>
      <c r="AW125" s="326"/>
      <c r="AX125" s="326"/>
      <c r="AY125" s="326"/>
      <c r="AZ125" s="326"/>
      <c r="BA125" s="326"/>
      <c r="BB125" s="326"/>
      <c r="BC125" s="326"/>
      <c r="BD125" s="326"/>
      <c r="BE125" s="326"/>
      <c r="BF125" s="326"/>
      <c r="BG125" s="326"/>
      <c r="BH125" s="326"/>
      <c r="BI125" s="326"/>
      <c r="BJ125" s="326"/>
      <c r="BK125" s="326"/>
      <c r="BL125" s="326"/>
      <c r="BM125" s="326"/>
      <c r="BN125" s="326"/>
      <c r="BO125" s="326"/>
      <c r="BP125" s="326"/>
      <c r="BQ125" s="326"/>
      <c r="BR125" s="326"/>
      <c r="BS125" s="326"/>
      <c r="BT125" s="326"/>
      <c r="BU125" s="326"/>
      <c r="BV125" s="326"/>
      <c r="BW125" s="326"/>
      <c r="BX125" s="326"/>
      <c r="BY125" s="326"/>
      <c r="BZ125" s="326"/>
      <c r="CA125" s="326"/>
      <c r="CB125" s="326"/>
      <c r="CC125" s="326"/>
      <c r="CD125" s="326"/>
      <c r="CE125" s="326"/>
      <c r="CF125" s="326"/>
      <c r="CG125" s="326"/>
      <c r="CH125" s="326"/>
      <c r="CI125" s="326"/>
      <c r="CJ125" s="326"/>
      <c r="CK125" s="326"/>
      <c r="CL125" s="326"/>
      <c r="CM125" s="326"/>
      <c r="CN125" s="326"/>
      <c r="CO125" s="326"/>
      <c r="CP125" s="326"/>
      <c r="CQ125" s="326"/>
      <c r="CR125" s="326"/>
      <c r="CS125" s="326"/>
      <c r="CT125" s="326"/>
      <c r="CU125" s="326"/>
      <c r="CV125" s="326"/>
      <c r="CW125" s="326"/>
      <c r="CX125" s="326"/>
      <c r="CY125" s="326"/>
      <c r="CZ125" s="326"/>
      <c r="DA125" s="326"/>
      <c r="DB125" s="326"/>
      <c r="DC125" s="326"/>
      <c r="DD125" s="326"/>
      <c r="DE125" s="326"/>
      <c r="DF125" s="326"/>
      <c r="DG125" s="326"/>
      <c r="DI125" s="328"/>
      <c r="DJ125" s="329"/>
      <c r="DK125" s="329"/>
      <c r="DL125" s="330"/>
    </row>
    <row r="126" spans="1:117">
      <c r="A126" s="17" t="s">
        <v>284</v>
      </c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I126" s="166" t="s">
        <v>95</v>
      </c>
      <c r="DJ126" s="169">
        <f>+DJ102</f>
        <v>42122274.198151588</v>
      </c>
      <c r="DK126" s="169">
        <f>+DK102</f>
        <v>58989993.94118309</v>
      </c>
      <c r="DL126" s="170">
        <f>+DL102</f>
        <v>101112268.13933516</v>
      </c>
    </row>
    <row r="127" spans="1:117" ht="15.7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I127" s="161" t="s">
        <v>125</v>
      </c>
      <c r="DJ127" s="173">
        <f>+H114</f>
        <v>-48200363</v>
      </c>
      <c r="DK127" s="173">
        <f>+N114</f>
        <v>31960910</v>
      </c>
      <c r="DL127" s="174">
        <f>+DJ127+DK127</f>
        <v>-16239453</v>
      </c>
    </row>
    <row r="128" spans="1:117" ht="15.7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I128" s="161" t="s">
        <v>131</v>
      </c>
      <c r="DJ128" s="173">
        <f>+X114</f>
        <v>29419730</v>
      </c>
      <c r="DK128" s="173">
        <f>+AD114</f>
        <v>29138733</v>
      </c>
      <c r="DL128" s="174">
        <f t="shared" ref="DL128:DL132" si="246">+DJ128+DK128</f>
        <v>58558463</v>
      </c>
    </row>
    <row r="129" spans="1:116" ht="15.7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I129" s="161" t="s">
        <v>203</v>
      </c>
      <c r="DJ129" s="173">
        <f>+AN114</f>
        <v>7832593.6422652826</v>
      </c>
      <c r="DK129" s="173">
        <f>+AT114</f>
        <v>3873545</v>
      </c>
      <c r="DL129" s="174">
        <f t="shared" si="246"/>
        <v>11706138.642265283</v>
      </c>
    </row>
    <row r="130" spans="1:116" ht="1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I130" s="161" t="s">
        <v>164</v>
      </c>
      <c r="DJ130" s="173">
        <f>+BD114</f>
        <v>22815951.829999924</v>
      </c>
      <c r="DK130" s="173">
        <f>+BJ114</f>
        <v>20553978</v>
      </c>
      <c r="DL130" s="174">
        <f t="shared" si="246"/>
        <v>43369929.829999924</v>
      </c>
    </row>
    <row r="131" spans="1:116" ht="1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I131" s="161" t="s">
        <v>166</v>
      </c>
      <c r="DJ131" s="173">
        <f>+BT114</f>
        <v>21765769.005896211</v>
      </c>
      <c r="DK131" s="173">
        <f>+BZ114</f>
        <v>-4842812</v>
      </c>
      <c r="DL131" s="174">
        <f t="shared" si="246"/>
        <v>16922957.005896211</v>
      </c>
    </row>
    <row r="132" spans="1:116" ht="1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I132" s="161" t="s">
        <v>165</v>
      </c>
      <c r="DJ132" s="173">
        <f>+CJ114</f>
        <v>8488587.7199901342</v>
      </c>
      <c r="DK132" s="173">
        <f>+CP114</f>
        <v>15882726</v>
      </c>
      <c r="DL132" s="174">
        <f t="shared" si="246"/>
        <v>24371313.719990134</v>
      </c>
    </row>
    <row r="133" spans="1:116" ht="4.9000000000000004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I133" s="148"/>
      <c r="DJ133" s="219"/>
      <c r="DK133" s="219"/>
      <c r="DL133" s="220"/>
    </row>
    <row r="134" spans="1:116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I134" s="167" t="s">
        <v>97</v>
      </c>
      <c r="DJ134" s="171">
        <f>+DJ126/DJ16</f>
        <v>2.2466941615336931E-2</v>
      </c>
      <c r="DK134" s="171">
        <f>+DK126/DK16</f>
        <v>3.355359318028233E-2</v>
      </c>
      <c r="DL134" s="181">
        <f>+DL126/DL16</f>
        <v>2.7832089162457621E-2</v>
      </c>
    </row>
    <row r="135" spans="1:116" ht="16.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I135" s="161" t="s">
        <v>125</v>
      </c>
      <c r="DJ135" s="189">
        <f>+H116</f>
        <v>-0.16335942687925456</v>
      </c>
      <c r="DK135" s="189">
        <f>+N116</f>
        <v>9.8000000000000004E-2</v>
      </c>
      <c r="DL135" s="190">
        <f>+R116</f>
        <v>-8.6406897246210576E-2</v>
      </c>
    </row>
    <row r="136" spans="1:116" ht="16.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I136" s="161" t="s">
        <v>131</v>
      </c>
      <c r="DJ136" s="189">
        <f>+X116</f>
        <v>5.5E-2</v>
      </c>
      <c r="DK136" s="189">
        <f>+AD116</f>
        <v>6.2E-2</v>
      </c>
      <c r="DL136" s="190">
        <f>+AH116</f>
        <v>5.8005965000279019E-2</v>
      </c>
    </row>
    <row r="137" spans="1:116" ht="16.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I137" s="161" t="s">
        <v>203</v>
      </c>
      <c r="DJ137" s="189">
        <f>+AN116</f>
        <v>4.0305882085895237E-2</v>
      </c>
      <c r="DK137" s="189">
        <f>+AT116</f>
        <v>2.8000000000000001E-2</v>
      </c>
      <c r="DL137" s="190">
        <f>+AX116</f>
        <v>3.5149038311985029E-2</v>
      </c>
    </row>
    <row r="138" spans="1:116" ht="16.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I138" s="161" t="s">
        <v>164</v>
      </c>
      <c r="DJ138" s="189">
        <f>+BD116</f>
        <v>7.4419266958458907E-2</v>
      </c>
      <c r="DK138" s="189">
        <f>+BJ116</f>
        <v>5.8000000000000003E-2</v>
      </c>
      <c r="DL138" s="190">
        <f>+BN116</f>
        <v>6.537810807702471E-2</v>
      </c>
    </row>
    <row r="139" spans="1:116" ht="16.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I139" s="161" t="s">
        <v>166</v>
      </c>
      <c r="DJ139" s="189">
        <f>+BT116</f>
        <v>9.8605059234268849E-2</v>
      </c>
      <c r="DK139" s="189">
        <f>+BZ116</f>
        <v>-3.3000000000000002E-2</v>
      </c>
      <c r="DL139" s="190">
        <f>+CD116</f>
        <v>4.5861934075015709E-2</v>
      </c>
    </row>
    <row r="140" spans="1:116" ht="16.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I140" s="161" t="s">
        <v>165</v>
      </c>
      <c r="DJ140" s="189">
        <f>+CJ116</f>
        <v>2.6524858871810757E-2</v>
      </c>
      <c r="DK140" s="189">
        <f>+CP116</f>
        <v>0.05</v>
      </c>
      <c r="DL140" s="190">
        <f>+CT116</f>
        <v>3.8369439319753319E-2</v>
      </c>
    </row>
    <row r="141" spans="1:116" ht="4.9000000000000004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I141" s="148"/>
      <c r="DJ141" s="219"/>
      <c r="DK141" s="219"/>
      <c r="DL141" s="220"/>
    </row>
    <row r="142" spans="1:116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I142" s="167" t="s">
        <v>167</v>
      </c>
      <c r="DJ142" s="191">
        <f>+DJ63/DJ16</f>
        <v>0.88855079253068792</v>
      </c>
      <c r="DK142" s="191">
        <f t="shared" ref="DK142:DL142" si="247">+DK63/DK16</f>
        <v>0.8542890887684812</v>
      </c>
      <c r="DL142" s="192">
        <f t="shared" si="247"/>
        <v>0.871970574885787</v>
      </c>
    </row>
    <row r="143" spans="1:116" ht="1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I143" s="161" t="s">
        <v>125</v>
      </c>
      <c r="DJ143" s="189">
        <f>+H118</f>
        <v>0.98868665520723609</v>
      </c>
      <c r="DK143" s="189">
        <f>+N118</f>
        <v>0.83199999999999996</v>
      </c>
      <c r="DL143" s="190">
        <f>+R118</f>
        <v>0.90585658063969687</v>
      </c>
    </row>
    <row r="144" spans="1:116" ht="1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I144" s="161" t="s">
        <v>131</v>
      </c>
      <c r="DJ144" s="189">
        <f>+X118</f>
        <v>0.88700000000000001</v>
      </c>
      <c r="DK144" s="189">
        <f>+AD118</f>
        <v>0.84799999999999998</v>
      </c>
      <c r="DL144" s="190">
        <f>+AH118</f>
        <v>0.86877827300393506</v>
      </c>
    </row>
    <row r="145" spans="1:116" ht="1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I145" s="161" t="s">
        <v>203</v>
      </c>
      <c r="DJ145" s="189">
        <f>+AN118</f>
        <v>0.86282811651520341</v>
      </c>
      <c r="DK145" s="189">
        <f>+AT118</f>
        <v>0.89400000000000002</v>
      </c>
      <c r="DL145" s="190">
        <f>+AX118</f>
        <v>0.8758702167301502</v>
      </c>
    </row>
    <row r="146" spans="1:116" ht="1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I146" s="161" t="s">
        <v>164</v>
      </c>
      <c r="DJ146" s="189">
        <f>+BD118</f>
        <v>0.84376143069229481</v>
      </c>
      <c r="DK146" s="189">
        <f>+BJ118</f>
        <v>0.84</v>
      </c>
      <c r="DL146" s="190">
        <f>+BN118</f>
        <v>0.8418227320874061</v>
      </c>
    </row>
    <row r="147" spans="1:116" ht="1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I147" s="161" t="s">
        <v>166</v>
      </c>
      <c r="DJ147" s="189">
        <f>+BT118</f>
        <v>0.83459523898353916</v>
      </c>
      <c r="DK147" s="189">
        <f>+BZ118</f>
        <v>0.94099999999999995</v>
      </c>
      <c r="DL147" s="190">
        <f>+CD118</f>
        <v>0.87719155331803789</v>
      </c>
    </row>
    <row r="148" spans="1:116" ht="1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I148" s="161" t="s">
        <v>165</v>
      </c>
      <c r="DJ148" s="189">
        <f>+CJ118</f>
        <v>0.89421820518616124</v>
      </c>
      <c r="DK148" s="189">
        <f>+CP118</f>
        <v>0.84599999999999997</v>
      </c>
      <c r="DL148" s="190">
        <f>+CT118</f>
        <v>0.87022539451969971</v>
      </c>
    </row>
    <row r="149" spans="1:116" ht="18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I149" s="148"/>
      <c r="DJ149" s="219"/>
      <c r="DK149" s="219"/>
      <c r="DL149" s="220"/>
    </row>
    <row r="150" spans="1:116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I150" s="167" t="s">
        <v>94</v>
      </c>
      <c r="DJ150" s="191">
        <f>+DJ95/DJ16</f>
        <v>5.9800479829007311E-2</v>
      </c>
      <c r="DK150" s="191">
        <f t="shared" ref="DK150:DL150" si="248">+DK95/DK16</f>
        <v>9.0778229892157739E-2</v>
      </c>
      <c r="DL150" s="192">
        <f t="shared" si="248"/>
        <v>7.4791498424029226E-2</v>
      </c>
    </row>
    <row r="151" spans="1:116" ht="15.7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I151" s="161" t="s">
        <v>125</v>
      </c>
      <c r="DJ151" s="189">
        <f>+H120</f>
        <v>0.14602301282379745</v>
      </c>
      <c r="DK151" s="189">
        <f>+N120</f>
        <v>6.5000000000000002E-2</v>
      </c>
      <c r="DL151" s="190">
        <f>+R120</f>
        <v>0.16401855448312333</v>
      </c>
    </row>
    <row r="152" spans="1:116" ht="15.7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I152" s="161" t="s">
        <v>131</v>
      </c>
      <c r="DJ152" s="189">
        <f>+X120</f>
        <v>0.03</v>
      </c>
      <c r="DK152" s="189">
        <f>+AD120</f>
        <v>6.3E-2</v>
      </c>
      <c r="DL152" s="190">
        <f>+AH120</f>
        <v>4.511106100084819E-2</v>
      </c>
    </row>
    <row r="153" spans="1:116" ht="15.7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I153" s="161" t="s">
        <v>203</v>
      </c>
      <c r="DJ153" s="189">
        <f>+AN120</f>
        <v>7.3443997531771069E-2</v>
      </c>
      <c r="DK153" s="189">
        <f>+AT120</f>
        <v>6.8000000000000005E-2</v>
      </c>
      <c r="DL153" s="190">
        <f>+AX120</f>
        <v>7.111596037220988E-2</v>
      </c>
    </row>
    <row r="154" spans="1:116" ht="15.7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I154" s="161" t="s">
        <v>164</v>
      </c>
      <c r="DJ154" s="189">
        <f>+BD120</f>
        <v>5.3526691758413021E-2</v>
      </c>
      <c r="DK154" s="189">
        <f>+BJ120</f>
        <v>7.1999999999999995E-2</v>
      </c>
      <c r="DL154" s="190">
        <f>+BN120</f>
        <v>6.3491151274177246E-2</v>
      </c>
    </row>
    <row r="155" spans="1:116" ht="15.7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I155" s="161" t="s">
        <v>166</v>
      </c>
      <c r="DJ155" s="189">
        <f>+BT120</f>
        <v>3.5879143366763899E-2</v>
      </c>
      <c r="DK155" s="189">
        <f>+BZ120</f>
        <v>7.0999999999999994E-2</v>
      </c>
      <c r="DL155" s="190">
        <f>+CD120</f>
        <v>5.003324965904498E-2</v>
      </c>
    </row>
    <row r="156" spans="1:116" ht="15.7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I156" s="161" t="s">
        <v>165</v>
      </c>
      <c r="DJ156" s="189">
        <f>+CJ120</f>
        <v>4.5287790447009257E-2</v>
      </c>
      <c r="DK156" s="189">
        <f>+CP120</f>
        <v>0.08</v>
      </c>
      <c r="DL156" s="190">
        <f>+CT120</f>
        <v>6.2584333746432644E-2</v>
      </c>
    </row>
    <row r="157" spans="1:116" ht="1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I157" s="148"/>
      <c r="DJ157" s="219"/>
      <c r="DK157" s="219"/>
      <c r="DL157" s="220"/>
    </row>
    <row r="158" spans="1:116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I158" s="167" t="s">
        <v>168</v>
      </c>
      <c r="DJ158" s="191">
        <f>+DJ73/DJ16</f>
        <v>2.8920494143970715E-2</v>
      </c>
      <c r="DK158" s="191">
        <f>+DK73/DK16</f>
        <v>1.6681929893833099E-2</v>
      </c>
      <c r="DL158" s="192">
        <f>+DL73/DL16</f>
        <v>2.2997903126993388E-2</v>
      </c>
    </row>
    <row r="159" spans="1:116" ht="15.7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I159" s="161" t="s">
        <v>125</v>
      </c>
      <c r="DJ159" s="189">
        <f>+H122</f>
        <v>2.8649758848221046E-2</v>
      </c>
      <c r="DK159" s="189">
        <f>+N122</f>
        <v>5.0000000000000001E-3</v>
      </c>
      <c r="DL159" s="190">
        <f>+R122</f>
        <v>1.6531762123390407E-2</v>
      </c>
    </row>
    <row r="160" spans="1:116" ht="15.7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I160" s="161" t="s">
        <v>131</v>
      </c>
      <c r="DJ160" s="189">
        <f>+X122</f>
        <v>2.8000000000000001E-2</v>
      </c>
      <c r="DK160" s="189">
        <f>+AD122</f>
        <v>1.4E-2</v>
      </c>
      <c r="DL160" s="190">
        <f>+AH122</f>
        <v>2.1740344522951257E-2</v>
      </c>
    </row>
    <row r="161" spans="1:116" ht="15.7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I161" s="161" t="s">
        <v>203</v>
      </c>
      <c r="DJ161" s="189">
        <f>+AN122</f>
        <v>2.3422003867130396E-2</v>
      </c>
      <c r="DK161" s="189">
        <f>+AT122</f>
        <v>0.01</v>
      </c>
      <c r="DL161" s="190">
        <f>+AX122</f>
        <v>1.7864782062177485E-2</v>
      </c>
    </row>
    <row r="162" spans="1:116" ht="15.7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I162" s="161" t="s">
        <v>164</v>
      </c>
      <c r="DJ162" s="189">
        <f>+BD122</f>
        <v>2.7187231056036473E-2</v>
      </c>
      <c r="DK162" s="189">
        <f>+BJ122</f>
        <v>2.5000000000000001E-2</v>
      </c>
      <c r="DL162" s="190">
        <f>+BN122</f>
        <v>2.5806343317225644E-2</v>
      </c>
    </row>
    <row r="163" spans="1:116" ht="15.7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I163" s="161" t="s">
        <v>166</v>
      </c>
      <c r="DJ163" s="189">
        <f>+BT122</f>
        <v>3.0920558415428106E-2</v>
      </c>
      <c r="DK163" s="189">
        <f>+BZ122</f>
        <v>2.1000000000000001E-2</v>
      </c>
      <c r="DL163" s="190">
        <f>+CD122</f>
        <v>2.6913260237858894E-2</v>
      </c>
    </row>
    <row r="164" spans="1:116" ht="15.75" customHeight="1" thickBo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I164" s="165" t="s">
        <v>165</v>
      </c>
      <c r="DJ164" s="196">
        <f>+CJ122</f>
        <v>3.3969145495018817E-2</v>
      </c>
      <c r="DK164" s="196">
        <f>+CP122</f>
        <v>2.4E-2</v>
      </c>
      <c r="DL164" s="197">
        <f>+CT122</f>
        <v>2.882083241411415E-2</v>
      </c>
    </row>
    <row r="165" spans="1:116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</row>
    <row r="166" spans="1:116" ht="15.7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I166" s="19" t="s">
        <v>279</v>
      </c>
      <c r="DJ166" s="320">
        <f>+D152+J152+T152+Z152+AJ152+AP152+AZ152+BF152+BP152+BV152+CF152+CL152</f>
        <v>0</v>
      </c>
    </row>
    <row r="167" spans="1:116" ht="15.7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I167" s="19" t="s">
        <v>280</v>
      </c>
      <c r="DJ167" s="341">
        <f>+D180+J180+T180+Z180+AJ180+AP180+AZ180+BF180+BP180+BV180+CF180+CL180</f>
        <v>0</v>
      </c>
    </row>
    <row r="168" spans="1:116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J168" s="320">
        <f>SUM(DJ166:DJ167)</f>
        <v>0</v>
      </c>
    </row>
    <row r="169" spans="1:116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</row>
    <row r="170" spans="1:116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J170" s="320"/>
    </row>
    <row r="171" spans="1:116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J171" s="320"/>
    </row>
    <row r="172" spans="1:116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</row>
    <row r="173" spans="1:116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</row>
    <row r="174" spans="1:116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</row>
    <row r="175" spans="1:116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</row>
    <row r="176" spans="1:116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</row>
    <row r="177" spans="1:11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</row>
    <row r="178" spans="1:11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</row>
    <row r="179" spans="1:11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</row>
    <row r="180" spans="1:11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</row>
    <row r="181" spans="1:11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</row>
    <row r="182" spans="1:11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</row>
    <row r="183" spans="1:11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</row>
    <row r="184" spans="1:11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</row>
    <row r="185" spans="1:11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</row>
    <row r="186" spans="1:11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</row>
    <row r="187" spans="1:11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</row>
    <row r="188" spans="1:11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</row>
    <row r="189" spans="1:11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</row>
    <row r="190" spans="1:11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</row>
    <row r="191" spans="1:11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</row>
    <row r="192" spans="1:11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</row>
    <row r="193" spans="1:11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</row>
    <row r="194" spans="1:11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</row>
    <row r="195" spans="1:11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</row>
    <row r="196" spans="1:11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</row>
    <row r="197" spans="1:111">
      <c r="C197"/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40625" defaultRowHeight="12.75"/>
  <cols>
    <col min="1" max="1" width="3.28515625" style="1" customWidth="1"/>
    <col min="2" max="2" width="63" style="1" customWidth="1"/>
    <col min="3" max="3" width="0.28515625" style="1" customWidth="1"/>
    <col min="4" max="4" width="15.140625" style="1" customWidth="1"/>
    <col min="5" max="5" width="10.42578125" style="1" customWidth="1"/>
    <col min="6" max="6" width="14.5703125" style="1" customWidth="1"/>
    <col min="7" max="7" width="10.42578125" style="1" customWidth="1"/>
    <col min="8" max="8" width="16.42578125" style="1" customWidth="1"/>
    <col min="9" max="9" width="10.42578125" style="1" customWidth="1"/>
    <col min="10" max="10" width="14.5703125" style="1" bestFit="1" customWidth="1"/>
    <col min="11" max="11" width="9.5703125" style="1" customWidth="1"/>
    <col min="12" max="12" width="15.5703125" style="1" customWidth="1"/>
    <col min="13" max="13" width="11.42578125" style="1" customWidth="1"/>
    <col min="14" max="14" width="16.85546875" style="1" customWidth="1"/>
    <col min="15" max="15" width="10.7109375" style="1" customWidth="1"/>
    <col min="16" max="16" width="15.42578125" style="1" customWidth="1"/>
    <col min="17" max="17" width="14.140625" style="1" customWidth="1"/>
    <col min="18" max="18" width="16.140625" style="1" customWidth="1"/>
    <col min="19" max="19" width="2.140625" style="1" customWidth="1"/>
    <col min="20" max="20" width="13.7109375" style="1" bestFit="1" customWidth="1"/>
    <col min="21" max="21" width="13" style="1" customWidth="1"/>
    <col min="22" max="25" width="15" style="1" customWidth="1"/>
    <col min="26" max="26" width="15.7109375" style="1" bestFit="1" customWidth="1"/>
    <col min="27" max="27" width="12.85546875" style="1" customWidth="1"/>
    <col min="28" max="28" width="15.7109375" style="1" bestFit="1" customWidth="1"/>
    <col min="29" max="29" width="10.5703125" style="1" customWidth="1"/>
    <col min="30" max="30" width="17.85546875" style="1" bestFit="1" customWidth="1"/>
    <col min="31" max="31" width="12.7109375" style="1" customWidth="1"/>
    <col min="32" max="34" width="15" style="1" customWidth="1"/>
    <col min="35" max="35" width="2.28515625" style="1" customWidth="1"/>
    <col min="36" max="39" width="15" style="1" customWidth="1"/>
    <col min="40" max="40" width="15.7109375" style="1" bestFit="1" customWidth="1"/>
    <col min="41" max="50" width="15" style="1" customWidth="1"/>
    <col min="51" max="51" width="2.42578125" style="1" customWidth="1"/>
    <col min="52" max="52" width="17.140625" style="1" customWidth="1"/>
    <col min="53" max="53" width="13.85546875" style="1" customWidth="1"/>
    <col min="54" max="54" width="17.140625" style="1" customWidth="1"/>
    <col min="55" max="55" width="14" style="1" customWidth="1"/>
    <col min="56" max="56" width="17.140625" style="1" customWidth="1"/>
    <col min="57" max="57" width="13.5703125" style="1" customWidth="1"/>
    <col min="58" max="58" width="15.7109375" style="1" customWidth="1"/>
    <col min="59" max="59" width="13.5703125" style="1" customWidth="1"/>
    <col min="60" max="60" width="16.28515625" style="1" customWidth="1"/>
    <col min="61" max="61" width="13.5703125" style="1" customWidth="1"/>
    <col min="62" max="62" width="16.28515625" style="1" customWidth="1"/>
    <col min="63" max="66" width="13.5703125" style="1" customWidth="1"/>
    <col min="67" max="67" width="1.85546875" style="1" customWidth="1"/>
    <col min="68" max="68" width="19.140625" style="1" customWidth="1"/>
    <col min="69" max="69" width="12" style="1" customWidth="1"/>
    <col min="70" max="70" width="17.42578125" style="1" customWidth="1"/>
    <col min="71" max="71" width="10.85546875" style="1" customWidth="1"/>
    <col min="72" max="72" width="19.140625" style="1" customWidth="1"/>
    <col min="73" max="82" width="15.28515625" style="1" customWidth="1"/>
    <col min="83" max="83" width="1.7109375" style="1" customWidth="1"/>
    <col min="84" max="84" width="19.140625" style="1" customWidth="1"/>
    <col min="85" max="85" width="14.7109375" style="1" customWidth="1"/>
    <col min="86" max="86" width="19.140625" style="1" customWidth="1"/>
    <col min="87" max="87" width="14" style="1" customWidth="1"/>
    <col min="88" max="88" width="19.140625" style="1" customWidth="1"/>
    <col min="89" max="89" width="13.5703125" style="1" customWidth="1"/>
    <col min="90" max="90" width="15.42578125" style="1" customWidth="1"/>
    <col min="91" max="91" width="13.5703125" style="1" customWidth="1"/>
    <col min="92" max="92" width="16.140625" style="1" customWidth="1"/>
    <col min="93" max="93" width="13.5703125" style="1" customWidth="1"/>
    <col min="94" max="94" width="17.140625" style="1" customWidth="1"/>
    <col min="95" max="98" width="13.5703125" style="1" customWidth="1"/>
    <col min="99" max="99" width="2.140625" style="1" customWidth="1"/>
    <col min="100" max="103" width="18.5703125" style="1" customWidth="1"/>
    <col min="104" max="104" width="15.140625" style="1" customWidth="1"/>
    <col min="105" max="111" width="18.28515625" style="1" customWidth="1"/>
    <col min="112" max="112" width="4.42578125" style="1" customWidth="1"/>
    <col min="113" max="113" width="64" customWidth="1"/>
    <col min="114" max="115" width="16" style="1" customWidth="1"/>
    <col min="116" max="116" width="17.42578125" style="1" customWidth="1"/>
    <col min="117" max="117" width="7.85546875" customWidth="1"/>
    <col min="118" max="118" width="13.140625" style="1" customWidth="1"/>
    <col min="119" max="119" width="14" style="1" customWidth="1"/>
    <col min="120" max="16384" width="9.140625" style="1"/>
  </cols>
  <sheetData>
    <row r="1" spans="1:119" ht="19.5" thickBot="1">
      <c r="A1" s="21" t="s">
        <v>204</v>
      </c>
      <c r="B1" s="22"/>
      <c r="C1" s="360" t="s">
        <v>170</v>
      </c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2"/>
    </row>
    <row r="2" spans="1:119" s="20" customFormat="1" ht="21.75" thickBot="1">
      <c r="A2" s="23" t="s">
        <v>14</v>
      </c>
      <c r="B2" s="22"/>
      <c r="D2" s="363" t="s">
        <v>150</v>
      </c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5"/>
      <c r="S2" s="185"/>
      <c r="T2" s="366" t="s">
        <v>151</v>
      </c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5"/>
      <c r="AI2" s="186"/>
      <c r="AJ2" s="366" t="s">
        <v>152</v>
      </c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5"/>
      <c r="AY2" s="186"/>
      <c r="AZ2" s="366" t="s">
        <v>155</v>
      </c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O2" s="186"/>
      <c r="BP2" s="366" t="s">
        <v>156</v>
      </c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5"/>
      <c r="CE2" s="186"/>
      <c r="CF2" s="366" t="s">
        <v>157</v>
      </c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7"/>
      <c r="DI2"/>
      <c r="DM2"/>
    </row>
    <row r="3" spans="1:119" s="19" customFormat="1" ht="16.5" thickBot="1">
      <c r="A3" s="18" t="s">
        <v>18</v>
      </c>
      <c r="B3" s="24"/>
      <c r="C3" s="109"/>
      <c r="D3" s="371" t="s">
        <v>130</v>
      </c>
      <c r="E3" s="372"/>
      <c r="F3" s="372"/>
      <c r="G3" s="372"/>
      <c r="H3" s="372"/>
      <c r="I3" s="373"/>
      <c r="J3" s="374" t="s">
        <v>129</v>
      </c>
      <c r="K3" s="372"/>
      <c r="L3" s="372"/>
      <c r="M3" s="372"/>
      <c r="N3" s="372"/>
      <c r="O3" s="373"/>
      <c r="P3" s="368" t="s">
        <v>190</v>
      </c>
      <c r="Q3" s="369"/>
      <c r="R3" s="370"/>
      <c r="S3" s="187"/>
      <c r="T3" s="374" t="s">
        <v>128</v>
      </c>
      <c r="U3" s="372"/>
      <c r="V3" s="372"/>
      <c r="W3" s="372"/>
      <c r="X3" s="372"/>
      <c r="Y3" s="373"/>
      <c r="Z3" s="374" t="s">
        <v>127</v>
      </c>
      <c r="AA3" s="372"/>
      <c r="AB3" s="372"/>
      <c r="AC3" s="372"/>
      <c r="AD3" s="372"/>
      <c r="AE3" s="373"/>
      <c r="AF3" s="368" t="s">
        <v>191</v>
      </c>
      <c r="AG3" s="369"/>
      <c r="AH3" s="370"/>
      <c r="AI3" s="188"/>
      <c r="AJ3" s="374" t="s">
        <v>133</v>
      </c>
      <c r="AK3" s="372"/>
      <c r="AL3" s="372"/>
      <c r="AM3" s="372"/>
      <c r="AN3" s="372"/>
      <c r="AO3" s="373"/>
      <c r="AP3" s="374" t="s">
        <v>134</v>
      </c>
      <c r="AQ3" s="372"/>
      <c r="AR3" s="372"/>
      <c r="AS3" s="372"/>
      <c r="AT3" s="372"/>
      <c r="AU3" s="373"/>
      <c r="AV3" s="368" t="s">
        <v>192</v>
      </c>
      <c r="AW3" s="369"/>
      <c r="AX3" s="370"/>
      <c r="AY3" s="188"/>
      <c r="AZ3" s="374" t="s">
        <v>137</v>
      </c>
      <c r="BA3" s="372"/>
      <c r="BB3" s="372"/>
      <c r="BC3" s="372"/>
      <c r="BD3" s="372"/>
      <c r="BE3" s="373"/>
      <c r="BF3" s="374" t="s">
        <v>138</v>
      </c>
      <c r="BG3" s="372"/>
      <c r="BH3" s="372"/>
      <c r="BI3" s="372"/>
      <c r="BJ3" s="372"/>
      <c r="BK3" s="373"/>
      <c r="BL3" s="368" t="s">
        <v>193</v>
      </c>
      <c r="BM3" s="369"/>
      <c r="BN3" s="370"/>
      <c r="BO3" s="188"/>
      <c r="BP3" s="374" t="s">
        <v>135</v>
      </c>
      <c r="BQ3" s="372"/>
      <c r="BR3" s="372"/>
      <c r="BS3" s="372"/>
      <c r="BT3" s="372"/>
      <c r="BU3" s="373"/>
      <c r="BV3" s="374" t="s">
        <v>136</v>
      </c>
      <c r="BW3" s="372"/>
      <c r="BX3" s="372"/>
      <c r="BY3" s="372"/>
      <c r="BZ3" s="372"/>
      <c r="CA3" s="373"/>
      <c r="CB3" s="368" t="s">
        <v>194</v>
      </c>
      <c r="CC3" s="369"/>
      <c r="CD3" s="370"/>
      <c r="CE3" s="188"/>
      <c r="CF3" s="374" t="s">
        <v>139</v>
      </c>
      <c r="CG3" s="372"/>
      <c r="CH3" s="372"/>
      <c r="CI3" s="372"/>
      <c r="CJ3" s="372"/>
      <c r="CK3" s="373"/>
      <c r="CL3" s="374" t="s">
        <v>140</v>
      </c>
      <c r="CM3" s="372"/>
      <c r="CN3" s="372"/>
      <c r="CO3" s="372"/>
      <c r="CP3" s="372"/>
      <c r="CQ3" s="373"/>
      <c r="CR3" s="368" t="s">
        <v>195</v>
      </c>
      <c r="CS3" s="369"/>
      <c r="CT3" s="385"/>
      <c r="CV3" s="375" t="s">
        <v>141</v>
      </c>
      <c r="CW3" s="376"/>
      <c r="CX3" s="376"/>
      <c r="CY3" s="376"/>
      <c r="CZ3" s="376"/>
      <c r="DA3" s="377"/>
      <c r="DB3" s="378" t="s">
        <v>142</v>
      </c>
      <c r="DC3" s="376"/>
      <c r="DD3" s="376"/>
      <c r="DE3" s="376"/>
      <c r="DF3" s="376"/>
      <c r="DG3" s="377"/>
      <c r="DH3" s="158"/>
      <c r="DI3" s="379" t="s">
        <v>143</v>
      </c>
      <c r="DJ3" s="380"/>
      <c r="DK3" s="380"/>
      <c r="DL3" s="381"/>
      <c r="DM3"/>
    </row>
    <row r="4" spans="1:119" s="12" customFormat="1" ht="13.5" customHeight="1" thickBot="1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2"/>
      <c r="DJ4" s="383"/>
      <c r="DK4" s="383"/>
      <c r="DL4" s="384"/>
      <c r="DM4"/>
    </row>
    <row r="5" spans="1:119" s="19" customFormat="1" ht="48" customHeight="1" thickBot="1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15" customHeight="1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15" customHeight="1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15" customHeight="1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15" customHeight="1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75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75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75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75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75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75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75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75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75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75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75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75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75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75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75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75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75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75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75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75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75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75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75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75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75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75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75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75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75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75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75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75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75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75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75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75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75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75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75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75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75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75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75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75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75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75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75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75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75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75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75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75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75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75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75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75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75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75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75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75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75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75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75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75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75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75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75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75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75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75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75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75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75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75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75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75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75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75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75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75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75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75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75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75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75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75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75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75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75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75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5" thickBot="1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5" thickBot="1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75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75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75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75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75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75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75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75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75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75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75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75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75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75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75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75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75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75">
      <c r="B124" s="213" t="s">
        <v>171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40"/>
      <c r="DJ124" s="222"/>
      <c r="DK124" s="222"/>
      <c r="DL124" s="241"/>
    </row>
    <row r="125" spans="1:117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>
      <c r="H128" s="200">
        <f>+H102-H127</f>
        <v>-21557060.121074837</v>
      </c>
      <c r="N128" s="200">
        <f>+N102-N127</f>
        <v>-5612080.9109320119</v>
      </c>
      <c r="DI128" s="161" t="s">
        <v>163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164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166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165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000000000000004" customHeight="1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>
      <c r="DI136" s="161" t="s">
        <v>163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>
      <c r="DI137" s="161" t="s">
        <v>164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>
      <c r="DI138" s="161" t="s">
        <v>166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>
      <c r="DI139" s="161" t="s">
        <v>165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000000000000004" customHeight="1">
      <c r="DI140" s="148"/>
      <c r="DJ140" s="219"/>
      <c r="DK140" s="219"/>
      <c r="DL140" s="220"/>
    </row>
    <row r="141" spans="21:116">
      <c r="DI141" s="167" t="s">
        <v>167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>
      <c r="DI144" s="161" t="s">
        <v>163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>
      <c r="DI145" s="161" t="s">
        <v>164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>
      <c r="DI146" s="161" t="s">
        <v>166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>
      <c r="DI147" s="161" t="s">
        <v>165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000000000000004" customHeight="1">
      <c r="DI148" s="148"/>
      <c r="DJ148" s="219"/>
      <c r="DK148" s="219"/>
      <c r="DL148" s="220"/>
    </row>
    <row r="149" spans="113:116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>
      <c r="DI152" s="161" t="s">
        <v>163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>
      <c r="DI153" s="161" t="s">
        <v>164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>
      <c r="DI154" s="161" t="s">
        <v>166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>
      <c r="DI155" s="161" t="s">
        <v>165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000000000000004" customHeight="1">
      <c r="DI156" s="148"/>
      <c r="DJ156" s="219"/>
      <c r="DK156" s="219"/>
      <c r="DL156" s="220"/>
    </row>
    <row r="157" spans="113:116">
      <c r="DI157" s="167" t="s">
        <v>168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>
      <c r="DI160" s="161" t="s">
        <v>163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>
      <c r="DI161" s="161" t="s">
        <v>164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>
      <c r="DI162" s="161" t="s">
        <v>166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>
      <c r="DI163" s="165" t="s">
        <v>165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Plans YTD</vt:lpstr>
      <vt:lpstr>APR-JUN 2023</vt:lpstr>
      <vt:lpstr>JAN-MAR 2023</vt:lpstr>
      <vt:lpstr>OCT-DEC 2022</vt:lpstr>
      <vt:lpstr>JUL-SEP 2022</vt:lpstr>
      <vt:lpstr>OCT-DEC 2021</vt:lpstr>
      <vt:lpstr>'APR-JUN 2023'!SignatureSanitizer_SafeHtmlFilter_UNIQUE_ID_SafeHtmlFilter__MailAutoSig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 2023 MCO Financial Results-Q4</dc:title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2023-10-19T12:57:39Z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