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3\Combined MCaid Operations Analyses\Sent to Sharepoint\"/>
    </mc:Choice>
  </mc:AlternateContent>
  <xr:revisionPtr revIDLastSave="0" documentId="13_ncr:1_{148C64A9-D813-4FA6-98DF-6CDCD8E43746}" xr6:coauthVersionLast="47" xr6:coauthVersionMax="47" xr10:uidLastSave="{00000000-0000-0000-0000-000000000000}"/>
  <bookViews>
    <workbookView xWindow="28692" yWindow="-108" windowWidth="24216" windowHeight="12996" tabRatio="737" activeTab="3" xr2:uid="{00000000-000D-0000-FFFF-FFFF00000000}"/>
  </bookViews>
  <sheets>
    <sheet name="All Plans YTD" sheetId="53" r:id="rId1"/>
    <sheet name="APR-JUN 2023" sheetId="44" r:id="rId2"/>
    <sheet name="JAN-MAR 2023" sheetId="52" r:id="rId3"/>
    <sheet name="OCT-DEC 2022" sheetId="56" r:id="rId4"/>
    <sheet name="JUL-SEP 2022" sheetId="54" r:id="rId5"/>
    <sheet name="Sheet1" sheetId="57" r:id="rId6"/>
    <sheet name="OCT-DEC 2021" sheetId="55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2">#REF!</definedName>
    <definedName name="_hsm2" localSheetId="3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2">#REF!</definedName>
    <definedName name="_ppm1" localSheetId="3">#REF!</definedName>
    <definedName name="_ppm1">#REF!</definedName>
    <definedName name="_ppm2" localSheetId="0">#REF!</definedName>
    <definedName name="_ppm2" localSheetId="2">#REF!</definedName>
    <definedName name="_ppm2" localSheetId="3">#REF!</definedName>
    <definedName name="_ppm2">#REF!</definedName>
    <definedName name="_RES3" localSheetId="0">'[2]R and D'!#REF!</definedName>
    <definedName name="_RES3" localSheetId="2">'[2]R and D'!#REF!</definedName>
    <definedName name="_RES3" localSheetId="3">'[2]R and D'!#REF!</definedName>
    <definedName name="_RES3">'[2]R and D'!#REF!</definedName>
    <definedName name="_top4" localSheetId="0">#REF!</definedName>
    <definedName name="_top4" localSheetId="2">#REF!</definedName>
    <definedName name="_top4" localSheetId="3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2">#REF!</definedName>
    <definedName name="AA_FY14_CHILD" localSheetId="3">#REF!</definedName>
    <definedName name="AA_FY14_CHILD">#REF!</definedName>
    <definedName name="AA_FY15_CHILD" localSheetId="0">#REF!</definedName>
    <definedName name="AA_FY15_CHILD" localSheetId="2">#REF!</definedName>
    <definedName name="AA_FY15_CHILD" localSheetId="3">#REF!</definedName>
    <definedName name="AA_FY15_CHILD">#REF!</definedName>
    <definedName name="ABAD_FY14" localSheetId="0">#REF!</definedName>
    <definedName name="ABAD_FY14" localSheetId="2">#REF!</definedName>
    <definedName name="ABAD_FY14" localSheetId="3">#REF!</definedName>
    <definedName name="ABAD_FY14">#REF!</definedName>
    <definedName name="ABAD_FY15" localSheetId="0">#REF!</definedName>
    <definedName name="ABAD_FY15" localSheetId="2">#REF!</definedName>
    <definedName name="ABAD_FY15" localSheetId="3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2">#REF!</definedName>
    <definedName name="acis" localSheetId="3">#REF!</definedName>
    <definedName name="acis">#REF!</definedName>
    <definedName name="acis1" localSheetId="0">#REF!</definedName>
    <definedName name="acis1" localSheetId="2">#REF!</definedName>
    <definedName name="acis1" localSheetId="3">#REF!</definedName>
    <definedName name="acis1">#REF!</definedName>
    <definedName name="acis2" localSheetId="0">#REF!</definedName>
    <definedName name="acis2" localSheetId="2">#REF!</definedName>
    <definedName name="acis2" localSheetId="3">#REF!</definedName>
    <definedName name="acis2">#REF!</definedName>
    <definedName name="acis3" localSheetId="0">#REF!</definedName>
    <definedName name="acis3" localSheetId="2">#REF!</definedName>
    <definedName name="acis3" localSheetId="3">#REF!</definedName>
    <definedName name="acis3">#REF!</definedName>
    <definedName name="Actual_or_LE" localSheetId="0">'[6]Wk DDD &amp; Ex-Fact'!#REF!</definedName>
    <definedName name="Actual_or_LE" localSheetId="2">'[6]Wk DDD &amp; Ex-Fact'!#REF!</definedName>
    <definedName name="Actual_or_LE" localSheetId="3">'[6]Wk DDD &amp; Ex-Fact'!#REF!</definedName>
    <definedName name="Actual_or_LE">'[6]Wk DDD &amp; Ex-Fact'!#REF!</definedName>
    <definedName name="ActuarialTeam" localSheetId="0">#REF!</definedName>
    <definedName name="ActuarialTeam" localSheetId="2">#REF!</definedName>
    <definedName name="ActuarialTeam" localSheetId="3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2">#REF!</definedName>
    <definedName name="Admin_Perc_CWaiv" localSheetId="3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2">#REF!</definedName>
    <definedName name="Admin_Perc_EDCD" localSheetId="3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2">#REF!</definedName>
    <definedName name="ALL_MEMMO" localSheetId="3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2">#REF!</definedName>
    <definedName name="ALTC_FY14_ADULT" localSheetId="3">#REF!</definedName>
    <definedName name="ALTC_FY14_ADULT">#REF!</definedName>
    <definedName name="ALTC_FY14_CHILD" localSheetId="0">#REF!</definedName>
    <definedName name="ALTC_FY14_CHILD" localSheetId="2">#REF!</definedName>
    <definedName name="ALTC_FY14_CHILD" localSheetId="3">#REF!</definedName>
    <definedName name="ALTC_FY14_CHILD">#REF!</definedName>
    <definedName name="ALTC_FY15_ADULT" localSheetId="0">#REF!</definedName>
    <definedName name="ALTC_FY15_ADULT" localSheetId="2">#REF!</definedName>
    <definedName name="ALTC_FY15_ADULT" localSheetId="3">#REF!</definedName>
    <definedName name="ALTC_FY15_ADULT">#REF!</definedName>
    <definedName name="ALTC_FY15_CHILD" localSheetId="0">#REF!</definedName>
    <definedName name="ALTC_FY15_CHILD" localSheetId="2">#REF!</definedName>
    <definedName name="ALTC_FY15_CHILD" localSheetId="3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2">#REF!</definedName>
    <definedName name="AnemiaofCA_grate" localSheetId="3">#REF!</definedName>
    <definedName name="AnemiaofCA_grate">#REF!</definedName>
    <definedName name="annual" localSheetId="0">#REF!</definedName>
    <definedName name="annual" localSheetId="2">#REF!</definedName>
    <definedName name="annual" localSheetId="3">#REF!</definedName>
    <definedName name="annual">#REF!</definedName>
    <definedName name="Aranesp_PSR" localSheetId="0">#REF!</definedName>
    <definedName name="Aranesp_PSR" localSheetId="2">#REF!</definedName>
    <definedName name="Aranesp_PSR" localSheetId="3">#REF!</definedName>
    <definedName name="Aranesp_PSR">#REF!</definedName>
    <definedName name="area02" localSheetId="0">#REF!</definedName>
    <definedName name="area02" localSheetId="2">#REF!</definedName>
    <definedName name="area02" localSheetId="3">#REF!</definedName>
    <definedName name="area02">#REF!</definedName>
    <definedName name="area2" localSheetId="0">#REF!</definedName>
    <definedName name="area2" localSheetId="2">#REF!</definedName>
    <definedName name="area2" localSheetId="3">#REF!</definedName>
    <definedName name="area2">#REF!</definedName>
    <definedName name="area3" localSheetId="0">#REF!</definedName>
    <definedName name="area3" localSheetId="2">#REF!</definedName>
    <definedName name="area3" localSheetId="3">#REF!</definedName>
    <definedName name="area3">#REF!</definedName>
    <definedName name="areashwodc" localSheetId="0">#REF!</definedName>
    <definedName name="areashwodc" localSheetId="2">#REF!</definedName>
    <definedName name="areashwodc" localSheetId="3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2">#REF!</definedName>
    <definedName name="base" localSheetId="3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2">#REF!</definedName>
    <definedName name="BasedOn" localSheetId="3">#REF!</definedName>
    <definedName name="BasedOn">#REF!</definedName>
    <definedName name="BCOLS">#N/A</definedName>
    <definedName name="begin" localSheetId="0">'[12]File Creator'!#REF!</definedName>
    <definedName name="begin" localSheetId="2">'[12]File Creator'!#REF!</definedName>
    <definedName name="begin" localSheetId="3">'[12]File Creator'!#REF!</definedName>
    <definedName name="begin">'[12]File Creator'!#REF!</definedName>
    <definedName name="BHSA_MERGED_CLAIMS_1312_1507" localSheetId="0">#REF!</definedName>
    <definedName name="BHSA_MERGED_CLAIMS_1312_1507" localSheetId="2">#REF!</definedName>
    <definedName name="BHSA_MERGED_CLAIMS_1312_1507" localSheetId="3">#REF!</definedName>
    <definedName name="BHSA_MERGED_CLAIMS_1312_1507">#REF!</definedName>
    <definedName name="BillCodeDescriptions" localSheetId="0">#REF!</definedName>
    <definedName name="BillCodeDescriptions" localSheetId="2">#REF!</definedName>
    <definedName name="BillCodeDescriptions" localSheetId="3">#REF!</definedName>
    <definedName name="BillCodeDescriptions">#REF!</definedName>
    <definedName name="BillCodes" localSheetId="0">#REF!</definedName>
    <definedName name="BillCodes" localSheetId="2">#REF!</definedName>
    <definedName name="BillCodes" localSheetId="3">#REF!</definedName>
    <definedName name="BillCodes">#REF!</definedName>
    <definedName name="Billing_Codes" localSheetId="0">#REF!,#REF!,#REF!,#REF!,#REF!</definedName>
    <definedName name="Billing_Codes" localSheetId="2">#REF!,#REF!,#REF!,#REF!,#REF!</definedName>
    <definedName name="Billing_Codes" localSheetId="3">#REF!,#REF!,#REF!,#REF!,#REF!</definedName>
    <definedName name="Billing_Codes">#REF!,#REF!,#REF!,#REF!,#REF!</definedName>
    <definedName name="Bldis_HMO_Total" localSheetId="0">#REF!</definedName>
    <definedName name="Bldis_HMO_Total" localSheetId="2">#REF!</definedName>
    <definedName name="Bldis_HMO_Total" localSheetId="3">#REF!</definedName>
    <definedName name="Bldis_HMO_Total">#REF!</definedName>
    <definedName name="BTABLE">#N/A</definedName>
    <definedName name="CA_Attain" localSheetId="0">#REF!</definedName>
    <definedName name="CA_Attain" localSheetId="2">#REF!</definedName>
    <definedName name="CA_Attain" localSheetId="3">#REF!</definedName>
    <definedName name="CA_Attain">#REF!</definedName>
    <definedName name="CAGrp" localSheetId="0">#REF!</definedName>
    <definedName name="CAGrp" localSheetId="2">#REF!</definedName>
    <definedName name="CAGrp" localSheetId="3">#REF!</definedName>
    <definedName name="CAGrp">#REF!</definedName>
    <definedName name="CAGrpRent" localSheetId="0">#REF!</definedName>
    <definedName name="CAGrpRent" localSheetId="2">#REF!</definedName>
    <definedName name="CAGrpRent" localSheetId="3">#REF!</definedName>
    <definedName name="CAGrpRent">#REF!</definedName>
    <definedName name="CAInd" localSheetId="0">#REF!</definedName>
    <definedName name="CAInd" localSheetId="2">#REF!</definedName>
    <definedName name="CAInd" localSheetId="3">#REF!</definedName>
    <definedName name="CAInd">#REF!</definedName>
    <definedName name="CAInd2" localSheetId="0">#REF!</definedName>
    <definedName name="CAInd2" localSheetId="2">#REF!</definedName>
    <definedName name="CAInd2" localSheetId="3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2">#REF!</definedName>
    <definedName name="Calendar_Demand_LE" localSheetId="3">#REF!</definedName>
    <definedName name="Calendar_Demand_LE">#REF!</definedName>
    <definedName name="CalYear_to_SFY" localSheetId="0">#REF!</definedName>
    <definedName name="CalYear_to_SFY" localSheetId="2">#REF!</definedName>
    <definedName name="CalYear_to_SFY" localSheetId="3">#REF!</definedName>
    <definedName name="CalYear_to_SFY">#REF!</definedName>
    <definedName name="Carenet_Bldis_MM" localSheetId="0">#REF!</definedName>
    <definedName name="Carenet_Bldis_MM" localSheetId="2">#REF!</definedName>
    <definedName name="Carenet_Bldis_MM" localSheetId="3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2">#REF!</definedName>
    <definedName name="Carenet_MM" localSheetId="3">#REF!</definedName>
    <definedName name="Carenet_MM">#REF!</definedName>
    <definedName name="Carenet_Tanf_MM" localSheetId="0">#REF!</definedName>
    <definedName name="Carenet_Tanf_MM" localSheetId="2">#REF!</definedName>
    <definedName name="Carenet_Tanf_MM" localSheetId="3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2">#REF!</definedName>
    <definedName name="CCBOther" localSheetId="3">#REF!</definedName>
    <definedName name="CCBOther">#REF!</definedName>
    <definedName name="CD">0.0213</definedName>
    <definedName name="Chemo_Growth_Rate" localSheetId="0">#REF!</definedName>
    <definedName name="Chemo_Growth_Rate" localSheetId="2">#REF!</definedName>
    <definedName name="Chemo_Growth_Rate" localSheetId="3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2">#REF!</definedName>
    <definedName name="ClearNewDrugs1" localSheetId="3">#REF!</definedName>
    <definedName name="ClearNewDrugs1">#REF!</definedName>
    <definedName name="ClearNewDrugs2" localSheetId="0">#REF!</definedName>
    <definedName name="ClearNewDrugs2" localSheetId="2">#REF!</definedName>
    <definedName name="ClearNewDrugs2" localSheetId="3">#REF!</definedName>
    <definedName name="ClearNewDrugs2">#REF!</definedName>
    <definedName name="ClinicalTeam" localSheetId="0">#REF!</definedName>
    <definedName name="ClinicalTeam" localSheetId="2">#REF!</definedName>
    <definedName name="ClinicalTeam" localSheetId="3">#REF!</definedName>
    <definedName name="ClinicalTeam">#REF!</definedName>
    <definedName name="cn" localSheetId="0">#REF!</definedName>
    <definedName name="cn" localSheetId="2">#REF!</definedName>
    <definedName name="cn" localSheetId="3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2">#REF!</definedName>
    <definedName name="COGrp" localSheetId="3">#REF!</definedName>
    <definedName name="COGrp">#REF!</definedName>
    <definedName name="COInd" localSheetId="0">#REF!</definedName>
    <definedName name="COInd" localSheetId="2">#REF!</definedName>
    <definedName name="COInd" localSheetId="3">#REF!</definedName>
    <definedName name="COInd">#REF!</definedName>
    <definedName name="Com_no_LTSS_Child_HH2" localSheetId="0">'[13]All Adj Summary - Com Child'!#REF!</definedName>
    <definedName name="Com_no_LTSS_Child_HH2" localSheetId="2">'[13]All Adj Summary - Com Child'!#REF!</definedName>
    <definedName name="Com_no_LTSS_Child_HH2" localSheetId="3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2">#REF!</definedName>
    <definedName name="Com_no_LTSS_OP_ER2" localSheetId="3">#REF!</definedName>
    <definedName name="Com_no_LTSS_OP_ER2">#REF!</definedName>
    <definedName name="Com_no_LTSS_OP_OTH2" localSheetId="0">#REF!</definedName>
    <definedName name="Com_no_LTSS_OP_OTH2" localSheetId="2">#REF!</definedName>
    <definedName name="Com_no_LTSS_OP_OTH2" localSheetId="3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2">#REF!</definedName>
    <definedName name="CompetitorA_ASP" localSheetId="3">#REF!</definedName>
    <definedName name="CompetitorA_ASP">#REF!</definedName>
    <definedName name="CompetitorA_AWP" localSheetId="0">#REF!</definedName>
    <definedName name="CompetitorA_AWP" localSheetId="2">#REF!</definedName>
    <definedName name="CompetitorA_AWP" localSheetId="3">#REF!</definedName>
    <definedName name="CompetitorA_AWP">#REF!</definedName>
    <definedName name="CompleteList" localSheetId="0">#REF!</definedName>
    <definedName name="CompleteList" localSheetId="2">#REF!</definedName>
    <definedName name="CompleteList" localSheetId="3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2">#REF!</definedName>
    <definedName name="CRI_Growth_Rate" localSheetId="3">#REF!</definedName>
    <definedName name="CRI_Growth_Rate">#REF!</definedName>
    <definedName name="CRI_Mkt_Share1" localSheetId="0">#REF!</definedName>
    <definedName name="CRI_Mkt_Share1" localSheetId="2">#REF!</definedName>
    <definedName name="CRI_Mkt_Share1" localSheetId="3">#REF!</definedName>
    <definedName name="CRI_Mkt_Share1">#REF!</definedName>
    <definedName name="CRI_Mkt_Share2" localSheetId="0">#REF!</definedName>
    <definedName name="CRI_Mkt_Share2" localSheetId="2">#REF!</definedName>
    <definedName name="CRI_Mkt_Share2" localSheetId="3">#REF!</definedName>
    <definedName name="CRI_Mkt_Share2">#REF!</definedName>
    <definedName name="CRI_Mkt_Share3" localSheetId="0">#REF!</definedName>
    <definedName name="CRI_Mkt_Share3" localSheetId="2">#REF!</definedName>
    <definedName name="CRI_Mkt_Share3" localSheetId="3">#REF!</definedName>
    <definedName name="CRI_Mkt_Share3">#REF!</definedName>
    <definedName name="CRI_Mkt_Share4" localSheetId="0">#REF!</definedName>
    <definedName name="CRI_Mkt_Share4" localSheetId="2">#REF!</definedName>
    <definedName name="CRI_Mkt_Share4" localSheetId="3">#REF!</definedName>
    <definedName name="CRI_Mkt_Share4">#REF!</definedName>
    <definedName name="CRI_Mkt_Share5" localSheetId="0">#REF!</definedName>
    <definedName name="CRI_Mkt_Share5" localSheetId="2">#REF!</definedName>
    <definedName name="CRI_Mkt_Share5" localSheetId="3">#REF!</definedName>
    <definedName name="CRI_Mkt_Share5">#REF!</definedName>
    <definedName name="CRI_Mkt_Share6" localSheetId="0">#REF!</definedName>
    <definedName name="CRI_Mkt_Share6" localSheetId="2">#REF!</definedName>
    <definedName name="CRI_Mkt_Share6" localSheetId="3">#REF!</definedName>
    <definedName name="CRI_Mkt_Share6">#REF!</definedName>
    <definedName name="CRI_Mkt_Share7" localSheetId="0">#REF!</definedName>
    <definedName name="CRI_Mkt_Share7" localSheetId="2">#REF!</definedName>
    <definedName name="CRI_Mkt_Share7" localSheetId="3">#REF!</definedName>
    <definedName name="CRI_Mkt_Share7">#REF!</definedName>
    <definedName name="CRI_Mkt_Share8" localSheetId="0">#REF!</definedName>
    <definedName name="CRI_Mkt_Share8" localSheetId="2">#REF!</definedName>
    <definedName name="CRI_Mkt_Share8" localSheetId="3">#REF!</definedName>
    <definedName name="CRI_Mkt_Share8">#REF!</definedName>
    <definedName name="cs_alignment" localSheetId="0">#REF!</definedName>
    <definedName name="cs_alignment" localSheetId="2">#REF!</definedName>
    <definedName name="cs_alignment" localSheetId="3">#REF!</definedName>
    <definedName name="cs_alignment">#REF!</definedName>
    <definedName name="cs_terr" localSheetId="0">#REF!</definedName>
    <definedName name="cs_terr" localSheetId="2">#REF!</definedName>
    <definedName name="cs_terr" localSheetId="3">#REF!</definedName>
    <definedName name="cs_terr">#REF!</definedName>
    <definedName name="CTABLE">#N/A</definedName>
    <definedName name="CTGrp" localSheetId="0">#REF!</definedName>
    <definedName name="CTGrp" localSheetId="2">#REF!</definedName>
    <definedName name="CTGrp" localSheetId="3">#REF!</definedName>
    <definedName name="CTGrp">#REF!</definedName>
    <definedName name="CTInd" localSheetId="0">#REF!</definedName>
    <definedName name="CTInd" localSheetId="2">#REF!</definedName>
    <definedName name="CTInd" localSheetId="3">#REF!</definedName>
    <definedName name="CTInd">#REF!</definedName>
    <definedName name="Current" localSheetId="0">'[18]LE Sales COS Roy Variance'!#REF!</definedName>
    <definedName name="Current" localSheetId="2">'[18]LE Sales COS Roy Variance'!#REF!</definedName>
    <definedName name="Current" localSheetId="3">'[18]LE Sales COS Roy Variance'!#REF!</definedName>
    <definedName name="Current">'[18]LE Sales COS Roy Variance'!#REF!</definedName>
    <definedName name="Current_Quarter" localSheetId="0">#REF!</definedName>
    <definedName name="Current_Quarter" localSheetId="2">#REF!</definedName>
    <definedName name="Current_Quarter" localSheetId="3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2">'[13]All Adj Summary - DD'!#REF!</definedName>
    <definedName name="DDWaiv_HH2" localSheetId="3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2">#REF!</definedName>
    <definedName name="DDWaiv_OP_ER2" localSheetId="3">#REF!</definedName>
    <definedName name="DDWaiv_OP_ER2">#REF!</definedName>
    <definedName name="DDWaiv_OP_OTH2" localSheetId="0">#REF!</definedName>
    <definedName name="DDWaiv_OP_OTH2" localSheetId="2">#REF!</definedName>
    <definedName name="DDWaiv_OP_OTH2" localSheetId="3">#REF!</definedName>
    <definedName name="DDWaiv_OP_OTH2">#REF!</definedName>
    <definedName name="Demand_for_Adobe" localSheetId="0">#REF!</definedName>
    <definedName name="Demand_for_Adobe" localSheetId="2">#REF!</definedName>
    <definedName name="Demand_for_Adobe" localSheetId="3">#REF!</definedName>
    <definedName name="Demand_for_Adobe">#REF!</definedName>
    <definedName name="Demand_for_File" localSheetId="0">#REF!</definedName>
    <definedName name="Demand_for_File" localSheetId="2">#REF!</definedName>
    <definedName name="Demand_for_File" localSheetId="3">#REF!</definedName>
    <definedName name="Demand_for_File">#REF!</definedName>
    <definedName name="DIAL_COMPshare1" localSheetId="0">#REF!</definedName>
    <definedName name="DIAL_COMPshare1" localSheetId="2">#REF!</definedName>
    <definedName name="DIAL_COMPshare1" localSheetId="3">#REF!</definedName>
    <definedName name="DIAL_COMPshare1">#REF!</definedName>
    <definedName name="DIAL_COMPshare2" localSheetId="0">#REF!</definedName>
    <definedName name="DIAL_COMPshare2" localSheetId="2">#REF!</definedName>
    <definedName name="DIAL_COMPshare2" localSheetId="3">#REF!</definedName>
    <definedName name="DIAL_COMPshare2">#REF!</definedName>
    <definedName name="DIAL_COMPshare3" localSheetId="0">#REF!</definedName>
    <definedName name="DIAL_COMPshare3" localSheetId="2">#REF!</definedName>
    <definedName name="DIAL_COMPshare3" localSheetId="3">#REF!</definedName>
    <definedName name="DIAL_COMPshare3">#REF!</definedName>
    <definedName name="DIAL_COMPshare4" localSheetId="0">#REF!</definedName>
    <definedName name="DIAL_COMPshare4" localSheetId="2">#REF!</definedName>
    <definedName name="DIAL_COMPshare4" localSheetId="3">#REF!</definedName>
    <definedName name="DIAL_COMPshare4">#REF!</definedName>
    <definedName name="DIAL_COMPshare5" localSheetId="0">#REF!</definedName>
    <definedName name="DIAL_COMPshare5" localSheetId="2">#REF!</definedName>
    <definedName name="DIAL_COMPshare5" localSheetId="3">#REF!</definedName>
    <definedName name="DIAL_COMPshare5">#REF!</definedName>
    <definedName name="DIAL_COMPshare6" localSheetId="0">#REF!</definedName>
    <definedName name="DIAL_COMPshare6" localSheetId="2">#REF!</definedName>
    <definedName name="DIAL_COMPshare6" localSheetId="3">#REF!</definedName>
    <definedName name="DIAL_COMPshare6">#REF!</definedName>
    <definedName name="DIAL_COMPshare7" localSheetId="0">#REF!</definedName>
    <definedName name="DIAL_COMPshare7" localSheetId="2">#REF!</definedName>
    <definedName name="DIAL_COMPshare7" localSheetId="3">#REF!</definedName>
    <definedName name="DIAL_COMPshare7">#REF!</definedName>
    <definedName name="Dialsyis_Mkt_Share8" localSheetId="0">#REF!</definedName>
    <definedName name="Dialsyis_Mkt_Share8" localSheetId="2">#REF!</definedName>
    <definedName name="Dialsyis_Mkt_Share8" localSheetId="3">#REF!</definedName>
    <definedName name="Dialsyis_Mkt_Share8">#REF!</definedName>
    <definedName name="Dialysis_COMPshare8" localSheetId="0">#REF!</definedName>
    <definedName name="Dialysis_COMPshare8" localSheetId="2">#REF!</definedName>
    <definedName name="Dialysis_COMPshare8" localSheetId="3">#REF!</definedName>
    <definedName name="Dialysis_COMPshare8">#REF!</definedName>
    <definedName name="Dialysis_Growth_Rate" localSheetId="0">#REF!</definedName>
    <definedName name="Dialysis_Growth_Rate" localSheetId="2">#REF!</definedName>
    <definedName name="Dialysis_Growth_Rate" localSheetId="3">#REF!</definedName>
    <definedName name="Dialysis_Growth_Rate">#REF!</definedName>
    <definedName name="Dialysis_Mkt_Share1" localSheetId="0">#REF!</definedName>
    <definedName name="Dialysis_Mkt_Share1" localSheetId="2">#REF!</definedName>
    <definedName name="Dialysis_Mkt_Share1" localSheetId="3">#REF!</definedName>
    <definedName name="Dialysis_Mkt_Share1">#REF!</definedName>
    <definedName name="Dialysis_Mkt_Share2" localSheetId="0">#REF!</definedName>
    <definedName name="Dialysis_Mkt_Share2" localSheetId="2">#REF!</definedName>
    <definedName name="Dialysis_Mkt_Share2" localSheetId="3">#REF!</definedName>
    <definedName name="Dialysis_Mkt_Share2">#REF!</definedName>
    <definedName name="Dialysis_Mkt_Share3" localSheetId="0">#REF!</definedName>
    <definedName name="Dialysis_Mkt_Share3" localSheetId="2">#REF!</definedName>
    <definedName name="Dialysis_Mkt_Share3" localSheetId="3">#REF!</definedName>
    <definedName name="Dialysis_Mkt_Share3">#REF!</definedName>
    <definedName name="Dialysis_Mkt_Share4" localSheetId="0">#REF!</definedName>
    <definedName name="Dialysis_Mkt_Share4" localSheetId="2">#REF!</definedName>
    <definedName name="Dialysis_Mkt_Share4" localSheetId="3">#REF!</definedName>
    <definedName name="Dialysis_Mkt_Share4">#REF!</definedName>
    <definedName name="Dialysis_Mkt_Share5" localSheetId="0">#REF!</definedName>
    <definedName name="Dialysis_Mkt_Share5" localSheetId="2">#REF!</definedName>
    <definedName name="Dialysis_Mkt_Share5" localSheetId="3">#REF!</definedName>
    <definedName name="Dialysis_Mkt_Share5">#REF!</definedName>
    <definedName name="Dialysis_Mkt_Share6" localSheetId="0">#REF!</definedName>
    <definedName name="Dialysis_Mkt_Share6" localSheetId="2">#REF!</definedName>
    <definedName name="Dialysis_Mkt_Share6" localSheetId="3">#REF!</definedName>
    <definedName name="Dialysis_Mkt_Share6">#REF!</definedName>
    <definedName name="Dialysis_Mkt_Share7" localSheetId="0">#REF!</definedName>
    <definedName name="Dialysis_Mkt_Share7" localSheetId="2">#REF!</definedName>
    <definedName name="Dialysis_Mkt_Share7" localSheetId="3">#REF!</definedName>
    <definedName name="Dialysis_Mkt_Share7">#REF!</definedName>
    <definedName name="Dialysis_Mkt_Share8" localSheetId="0">#REF!</definedName>
    <definedName name="Dialysis_Mkt_Share8" localSheetId="2">#REF!</definedName>
    <definedName name="Dialysis_Mkt_Share8" localSheetId="3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2">#REF!</definedName>
    <definedName name="DME_Com_no_LTSS" localSheetId="3">#REF!</definedName>
    <definedName name="DME_Com_no_LTSS">#REF!</definedName>
    <definedName name="DME_CWaiv">'[19]DME Fee Adjust'!$D$16</definedName>
    <definedName name="DME_DDWaiv" localSheetId="0">#REF!</definedName>
    <definedName name="DME_DDWaiv" localSheetId="2">#REF!</definedName>
    <definedName name="DME_DDWaiv" localSheetId="3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2">#REF!</definedName>
    <definedName name="DrugCount" localSheetId="3">#REF!</definedName>
    <definedName name="DrugCount">#REF!</definedName>
    <definedName name="drugs" localSheetId="0">#REF!</definedName>
    <definedName name="drugs" localSheetId="2">#REF!</definedName>
    <definedName name="drugs" localSheetId="3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2">#REF!</definedName>
    <definedName name="elig" localSheetId="3">#REF!</definedName>
    <definedName name="elig">#REF!</definedName>
    <definedName name="ELIG_MM_SFY08_CY10Q3" localSheetId="0">#REF!</definedName>
    <definedName name="ELIG_MM_SFY08_CY10Q3" localSheetId="2">#REF!</definedName>
    <definedName name="ELIG_MM_SFY08_CY10Q3" localSheetId="3">#REF!</definedName>
    <definedName name="ELIG_MM_SFY08_CY10Q3">#REF!</definedName>
    <definedName name="ENC_NONRX_SFY08_CY10Q3" localSheetId="0">#REF!</definedName>
    <definedName name="ENC_NONRX_SFY08_CY10Q3" localSheetId="2">#REF!</definedName>
    <definedName name="ENC_NONRX_SFY08_CY10Q3" localSheetId="3">#REF!</definedName>
    <definedName name="ENC_NONRX_SFY08_CY10Q3">#REF!</definedName>
    <definedName name="ENC_RX_SFY08_CY10Q3" localSheetId="0">#REF!</definedName>
    <definedName name="ENC_RX_SFY08_CY10Q3" localSheetId="2">#REF!</definedName>
    <definedName name="ENC_RX_SFY08_CY10Q3" localSheetId="3">#REF!</definedName>
    <definedName name="ENC_RX_SFY08_CY10Q3">#REF!</definedName>
    <definedName name="end" localSheetId="0">'[12]File Creator'!#REF!</definedName>
    <definedName name="end" localSheetId="2">'[12]File Creator'!#REF!</definedName>
    <definedName name="end" localSheetId="3">'[12]File Creator'!#REF!</definedName>
    <definedName name="end">'[12]File Creator'!#REF!</definedName>
    <definedName name="Epogen_ASP" localSheetId="0">#REF!</definedName>
    <definedName name="Epogen_ASP" localSheetId="2">#REF!</definedName>
    <definedName name="Epogen_ASP" localSheetId="3">#REF!</definedName>
    <definedName name="Epogen_ASP">#REF!</definedName>
    <definedName name="Epogen_AWP" localSheetId="0">#REF!</definedName>
    <definedName name="Epogen_AWP" localSheetId="2">#REF!</definedName>
    <definedName name="Epogen_AWP" localSheetId="3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2">'[21]History (PHB)'!#REF!</definedName>
    <definedName name="ETABLE" localSheetId="3">'[21]History (PHB)'!#REF!</definedName>
    <definedName name="ETABLE">'[21]History (PHB)'!#REF!</definedName>
    <definedName name="ExFactory" localSheetId="0">#REF!</definedName>
    <definedName name="ExFactory" localSheetId="2">#REF!</definedName>
    <definedName name="ExFactory" localSheetId="3">#REF!</definedName>
    <definedName name="ExFactory">#REF!</definedName>
    <definedName name="FAMIS_FY14_CHILD" localSheetId="0">#REF!</definedName>
    <definedName name="FAMIS_FY14_CHILD" localSheetId="2">#REF!</definedName>
    <definedName name="FAMIS_FY14_CHILD" localSheetId="3">#REF!</definedName>
    <definedName name="FAMIS_FY14_CHILD">#REF!</definedName>
    <definedName name="FAMIS_FY15_CHILD" localSheetId="0">#REF!</definedName>
    <definedName name="FAMIS_FY15_CHILD" localSheetId="2">#REF!</definedName>
    <definedName name="FAMIS_FY15_CHILD" localSheetId="3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2">#REF!</definedName>
    <definedName name="FC_FY14_CHILD" localSheetId="3">#REF!</definedName>
    <definedName name="FC_FY14_CHILD">#REF!</definedName>
    <definedName name="FC_FY15_CHILD" localSheetId="0">#REF!</definedName>
    <definedName name="FC_FY15_CHILD" localSheetId="2">#REF!</definedName>
    <definedName name="FC_FY15_CHILD" localSheetId="3">#REF!</definedName>
    <definedName name="FC_FY15_CHILD">#REF!</definedName>
    <definedName name="FFS_AA_FY14_CHILD" localSheetId="0">#REF!</definedName>
    <definedName name="FFS_AA_FY14_CHILD" localSheetId="2">#REF!</definedName>
    <definedName name="FFS_AA_FY14_CHILD" localSheetId="3">#REF!</definedName>
    <definedName name="FFS_AA_FY14_CHILD">#REF!</definedName>
    <definedName name="FFS_AA_FY15_CHILD" localSheetId="0">#REF!</definedName>
    <definedName name="FFS_AA_FY15_CHILD" localSheetId="2">#REF!</definedName>
    <definedName name="FFS_AA_FY15_CHILD" localSheetId="3">#REF!</definedName>
    <definedName name="FFS_AA_FY15_CHILD">#REF!</definedName>
    <definedName name="FFS_FC_FY14_CHILD" localSheetId="0">#REF!</definedName>
    <definedName name="FFS_FC_FY14_CHILD" localSheetId="2">#REF!</definedName>
    <definedName name="FFS_FC_FY14_CHILD" localSheetId="3">#REF!</definedName>
    <definedName name="FFS_FC_FY14_CHILD">#REF!</definedName>
    <definedName name="FFS_FC_FY15_CHILD" localSheetId="0">#REF!</definedName>
    <definedName name="FFS_FC_FY15_CHILD" localSheetId="2">#REF!</definedName>
    <definedName name="FFS_FC_FY15_CHILD" localSheetId="3">#REF!</definedName>
    <definedName name="FFS_FC_FY15_CHILD">#REF!</definedName>
    <definedName name="FFS_HAP_FY14_ADULT" localSheetId="0">#REF!</definedName>
    <definedName name="FFS_HAP_FY14_ADULT" localSheetId="2">#REF!</definedName>
    <definedName name="FFS_HAP_FY14_ADULT" localSheetId="3">#REF!</definedName>
    <definedName name="FFS_HAP_FY14_ADULT">#REF!</definedName>
    <definedName name="FFS_HAP_FY14_CHILD" localSheetId="0">#REF!</definedName>
    <definedName name="FFS_HAP_FY14_CHILD" localSheetId="2">#REF!</definedName>
    <definedName name="FFS_HAP_FY14_CHILD" localSheetId="3">#REF!</definedName>
    <definedName name="FFS_HAP_FY14_CHILD">#REF!</definedName>
    <definedName name="FFS_HAP_FY15_ADULT" localSheetId="0">#REF!</definedName>
    <definedName name="FFS_HAP_FY15_ADULT" localSheetId="2">#REF!</definedName>
    <definedName name="FFS_HAP_FY15_ADULT" localSheetId="3">#REF!</definedName>
    <definedName name="FFS_HAP_FY15_ADULT">#REF!</definedName>
    <definedName name="FFS_HAP_FY15_CHILD" localSheetId="0">#REF!</definedName>
    <definedName name="FFS_HAP_FY15_CHILD" localSheetId="2">#REF!</definedName>
    <definedName name="FFS_HAP_FY15_CHILD" localSheetId="3">#REF!</definedName>
    <definedName name="FFS_HAP_FY15_CHILD">#REF!</definedName>
    <definedName name="FFS_NONRX_SFY08_CY10Q3" localSheetId="0">#REF!</definedName>
    <definedName name="FFS_NONRX_SFY08_CY10Q3" localSheetId="2">#REF!</definedName>
    <definedName name="FFS_NONRX_SFY08_CY10Q3" localSheetId="3">#REF!</definedName>
    <definedName name="FFS_NONRX_SFY08_CY10Q3">#REF!</definedName>
    <definedName name="FFS_RX_SFY08_CY10Q3" localSheetId="0">#REF!</definedName>
    <definedName name="FFS_RX_SFY08_CY10Q3" localSheetId="2">#REF!</definedName>
    <definedName name="FFS_RX_SFY08_CY10Q3" localSheetId="3">#REF!</definedName>
    <definedName name="FFS_RX_SFY08_CY10Q3">#REF!</definedName>
    <definedName name="Field_1" localSheetId="0">#REF!</definedName>
    <definedName name="Field_1" localSheetId="2">#REF!</definedName>
    <definedName name="Field_1" localSheetId="3">#REF!</definedName>
    <definedName name="Field_1">#REF!</definedName>
    <definedName name="Field_2" localSheetId="0">#REF!</definedName>
    <definedName name="Field_2" localSheetId="2">#REF!</definedName>
    <definedName name="Field_2" localSheetId="3">#REF!</definedName>
    <definedName name="Field_2">#REF!</definedName>
    <definedName name="Field_3" localSheetId="0">#REF!</definedName>
    <definedName name="Field_3" localSheetId="2">#REF!</definedName>
    <definedName name="Field_3" localSheetId="3">#REF!</definedName>
    <definedName name="Field_3">#REF!</definedName>
    <definedName name="Field_4" localSheetId="0">#REF!</definedName>
    <definedName name="Field_4" localSheetId="2">#REF!</definedName>
    <definedName name="Field_4" localSheetId="3">#REF!</definedName>
    <definedName name="Field_4">#REF!</definedName>
    <definedName name="fin">'[1]Calc Img rolling 3qtrs '!$A$6:$T$47</definedName>
    <definedName name="final" localSheetId="0">#REF!</definedName>
    <definedName name="final" localSheetId="2">#REF!</definedName>
    <definedName name="final" localSheetId="3">#REF!</definedName>
    <definedName name="final">#REF!</definedName>
    <definedName name="Final_COS_Crosswalk" localSheetId="0">#REF!</definedName>
    <definedName name="Final_COS_Crosswalk" localSheetId="2">#REF!</definedName>
    <definedName name="Final_COS_Crosswalk" localSheetId="3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2">#REF!</definedName>
    <definedName name="Fluct._Anal.__Sales_COGS_Royalties_Corp._Rev._Other_actual_vs._L.E." localSheetId="3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2">#REF!</definedName>
    <definedName name="Format" localSheetId="3">#REF!</definedName>
    <definedName name="Format">#REF!</definedName>
    <definedName name="FormatUpdate" localSheetId="0">#REF!</definedName>
    <definedName name="FormatUpdate" localSheetId="2">#REF!</definedName>
    <definedName name="FormatUpdate" localSheetId="3">#REF!</definedName>
    <definedName name="FormatUpdate">#REF!</definedName>
    <definedName name="FTABLE">#N/A</definedName>
    <definedName name="GAGrp" localSheetId="0">#REF!</definedName>
    <definedName name="GAGrp" localSheetId="2">#REF!</definedName>
    <definedName name="GAGrp" localSheetId="3">#REF!</definedName>
    <definedName name="GAGrp">#REF!</definedName>
    <definedName name="GAInd" localSheetId="0">#REF!</definedName>
    <definedName name="GAInd" localSheetId="2">#REF!</definedName>
    <definedName name="GAInd" localSheetId="3">#REF!</definedName>
    <definedName name="GAInd">#REF!</definedName>
    <definedName name="gem" localSheetId="0">#REF!</definedName>
    <definedName name="gem" localSheetId="2">#REF!</definedName>
    <definedName name="gem" localSheetId="3">#REF!</definedName>
    <definedName name="gem">#REF!</definedName>
    <definedName name="geminc" localSheetId="0">#REF!</definedName>
    <definedName name="geminc" localSheetId="2">#REF!</definedName>
    <definedName name="geminc" localSheetId="3">#REF!</definedName>
    <definedName name="geminc">#REF!</definedName>
    <definedName name="gemrank" localSheetId="0">#REF!</definedName>
    <definedName name="gemrank" localSheetId="2">#REF!</definedName>
    <definedName name="gemrank" localSheetId="3">#REF!</definedName>
    <definedName name="gemrank">#REF!</definedName>
    <definedName name="gemter" localSheetId="0">#REF!</definedName>
    <definedName name="gemter" localSheetId="2">#REF!</definedName>
    <definedName name="gemter" localSheetId="3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2">#REF!</definedName>
    <definedName name="HCS_Neulasta_Att" localSheetId="3">#REF!</definedName>
    <definedName name="HCS_Neulasta_Att">#REF!</definedName>
    <definedName name="HCS_Neulasta_Attt" localSheetId="0">#REF!</definedName>
    <definedName name="HCS_Neulasta_Attt" localSheetId="2">#REF!</definedName>
    <definedName name="HCS_Neulasta_Attt" localSheetId="3">#REF!</definedName>
    <definedName name="HCS_Neulasta_Attt">#REF!</definedName>
    <definedName name="high" localSheetId="0">#REF!</definedName>
    <definedName name="high" localSheetId="2">#REF!</definedName>
    <definedName name="high" localSheetId="3">#REF!</definedName>
    <definedName name="high">#REF!</definedName>
    <definedName name="Hlink" localSheetId="0">#REF!</definedName>
    <definedName name="Hlink" localSheetId="2">#REF!</definedName>
    <definedName name="Hlink" localSheetId="3">#REF!</definedName>
    <definedName name="Hlink">#REF!</definedName>
    <definedName name="HSF" localSheetId="0">#REF!</definedName>
    <definedName name="HSF" localSheetId="2">#REF!</definedName>
    <definedName name="HSF" localSheetId="3">#REF!</definedName>
    <definedName name="HSF">#REF!</definedName>
    <definedName name="HSF_Summary" localSheetId="0">#REF!</definedName>
    <definedName name="HSF_Summary" localSheetId="2">#REF!</definedName>
    <definedName name="HSF_Summary" localSheetId="3">#REF!</definedName>
    <definedName name="HSF_Summary">#REF!</definedName>
    <definedName name="hsfincentive" localSheetId="0">#REF!</definedName>
    <definedName name="hsfincentive" localSheetId="2">#REF!</definedName>
    <definedName name="hsfincentive" localSheetId="3">#REF!</definedName>
    <definedName name="hsfincentive">#REF!</definedName>
    <definedName name="hsfterr" localSheetId="0">#REF!</definedName>
    <definedName name="hsfterr" localSheetId="2">#REF!</definedName>
    <definedName name="hsfterr" localSheetId="3">#REF!</definedName>
    <definedName name="hsfterr">#REF!</definedName>
    <definedName name="hsm" localSheetId="0">#REF!</definedName>
    <definedName name="hsm" localSheetId="2">#REF!</definedName>
    <definedName name="hsm" localSheetId="3">#REF!</definedName>
    <definedName name="hsm">#REF!</definedName>
    <definedName name="HSM_aranesp_Attain" localSheetId="0">#REF!</definedName>
    <definedName name="HSM_aranesp_Attain" localSheetId="2">#REF!</definedName>
    <definedName name="HSM_aranesp_Attain" localSheetId="3">#REF!</definedName>
    <definedName name="HSM_aranesp_Attain">#REF!</definedName>
    <definedName name="HSM_neul_attain" localSheetId="0">#REF!</definedName>
    <definedName name="HSM_neul_attain" localSheetId="2">#REF!</definedName>
    <definedName name="HSM_neul_attain" localSheetId="3">#REF!</definedName>
    <definedName name="HSM_neul_attain">#REF!</definedName>
    <definedName name="HSM_Neulasta_Attain" localSheetId="0">#REF!</definedName>
    <definedName name="HSM_Neulasta_Attain" localSheetId="2">#REF!</definedName>
    <definedName name="HSM_Neulasta_Attain" localSheetId="3">#REF!</definedName>
    <definedName name="HSM_Neulasta_Attain">#REF!</definedName>
    <definedName name="HSM_NNFran_Attain" localSheetId="0">#REF!</definedName>
    <definedName name="HSM_NNFran_Attain" localSheetId="2">#REF!</definedName>
    <definedName name="HSM_NNFran_Attain" localSheetId="3">#REF!</definedName>
    <definedName name="HSM_NNFran_Attain">#REF!</definedName>
    <definedName name="id" localSheetId="0">#REF!</definedName>
    <definedName name="id" localSheetId="2">#REF!</definedName>
    <definedName name="id" localSheetId="3">#REF!</definedName>
    <definedName name="id">#REF!</definedName>
    <definedName name="incentive" localSheetId="0">#REF!</definedName>
    <definedName name="incentive" localSheetId="2">#REF!</definedName>
    <definedName name="incentive" localSheetId="3">#REF!</definedName>
    <definedName name="incentive">#REF!</definedName>
    <definedName name="incremental" localSheetId="0">#REF!</definedName>
    <definedName name="incremental" localSheetId="2">#REF!</definedName>
    <definedName name="incremental" localSheetId="3">#REF!</definedName>
    <definedName name="incremental">#REF!</definedName>
    <definedName name="Ind" localSheetId="0">#REF!</definedName>
    <definedName name="Ind" localSheetId="2">#REF!</definedName>
    <definedName name="Ind" localSheetId="3">#REF!</definedName>
    <definedName name="Ind">#REF!</definedName>
    <definedName name="InformaticsTeam" localSheetId="0">#REF!</definedName>
    <definedName name="InformaticsTeam" localSheetId="2">#REF!</definedName>
    <definedName name="InformaticsTeam" localSheetId="3">#REF!</definedName>
    <definedName name="InformaticsTeam">#REF!</definedName>
    <definedName name="INGrp" localSheetId="0">#REF!</definedName>
    <definedName name="INGrp" localSheetId="2">#REF!</definedName>
    <definedName name="INGrp" localSheetId="3">#REF!</definedName>
    <definedName name="INGrp">#REF!</definedName>
    <definedName name="INInd" localSheetId="0">#REF!</definedName>
    <definedName name="INInd" localSheetId="2">#REF!</definedName>
    <definedName name="INInd" localSheetId="3">#REF!</definedName>
    <definedName name="INInd">#REF!</definedName>
    <definedName name="Inst_COS_Crosswalk" localSheetId="0">#REF!</definedName>
    <definedName name="Inst_COS_Crosswalk" localSheetId="2">#REF!</definedName>
    <definedName name="Inst_COS_Crosswalk" localSheetId="3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2">#REF!</definedName>
    <definedName name="J3490_Dextrose" localSheetId="3">#REF!</definedName>
    <definedName name="J3490_Dextrose">#REF!</definedName>
    <definedName name="July" localSheetId="0">#REF!</definedName>
    <definedName name="July" localSheetId="2">#REF!</definedName>
    <definedName name="July" localSheetId="3">#REF!</definedName>
    <definedName name="July">#REF!</definedName>
    <definedName name="Key2_MM_Crosswalk" localSheetId="0">#REF!</definedName>
    <definedName name="Key2_MM_Crosswalk" localSheetId="2">#REF!</definedName>
    <definedName name="Key2_MM_Crosswalk" localSheetId="3">#REF!</definedName>
    <definedName name="Key2_MM_Crosswalk">#REF!</definedName>
    <definedName name="Key3_MM_Crosswalk" localSheetId="0">#REF!</definedName>
    <definedName name="Key3_MM_Crosswalk" localSheetId="2">#REF!</definedName>
    <definedName name="Key3_MM_Crosswalk" localSheetId="3">#REF!</definedName>
    <definedName name="Key3_MM_Crosswalk">#REF!</definedName>
    <definedName name="Key4_MM_Crosswalk" localSheetId="0">#REF!</definedName>
    <definedName name="Key4_MM_Crosswalk" localSheetId="2">#REF!</definedName>
    <definedName name="Key4_MM_Crosswalk" localSheetId="3">#REF!</definedName>
    <definedName name="Key4_MM_Crosswalk">#REF!</definedName>
    <definedName name="KYGrp" localSheetId="0">#REF!</definedName>
    <definedName name="KYGrp" localSheetId="2">#REF!</definedName>
    <definedName name="KYGrp" localSheetId="3">#REF!</definedName>
    <definedName name="KYGrp">#REF!</definedName>
    <definedName name="KYInd" localSheetId="0">#REF!</definedName>
    <definedName name="KYInd" localSheetId="2">#REF!</definedName>
    <definedName name="KYInd" localSheetId="3">#REF!</definedName>
    <definedName name="KYInd">#REF!</definedName>
    <definedName name="label" localSheetId="0">#REF!</definedName>
    <definedName name="label" localSheetId="2">#REF!</definedName>
    <definedName name="label" localSheetId="3">#REF!</definedName>
    <definedName name="label">#REF!</definedName>
    <definedName name="LE" localSheetId="0">#REF!</definedName>
    <definedName name="LE" localSheetId="2">#REF!</definedName>
    <definedName name="LE" localSheetId="3">#REF!</definedName>
    <definedName name="LE">#REF!</definedName>
    <definedName name="LIFC_FY14_Adult" localSheetId="0">#REF!</definedName>
    <definedName name="LIFC_FY14_Adult" localSheetId="2">#REF!</definedName>
    <definedName name="LIFC_FY14_Adult" localSheetId="3">#REF!</definedName>
    <definedName name="LIFC_FY14_Adult">#REF!</definedName>
    <definedName name="LIFC_FY14_Child" localSheetId="0">#REF!</definedName>
    <definedName name="LIFC_FY14_Child" localSheetId="2">#REF!</definedName>
    <definedName name="LIFC_FY14_Child" localSheetId="3">#REF!</definedName>
    <definedName name="LIFC_FY14_Child">#REF!</definedName>
    <definedName name="LIFC_FY15_Adult" localSheetId="0">#REF!</definedName>
    <definedName name="LIFC_FY15_Adult" localSheetId="2">#REF!</definedName>
    <definedName name="LIFC_FY15_Adult" localSheetId="3">#REF!</definedName>
    <definedName name="LIFC_FY15_Adult">#REF!</definedName>
    <definedName name="LIFC_FY15_Child" localSheetId="0">#REF!</definedName>
    <definedName name="LIFC_FY15_Child" localSheetId="2">#REF!</definedName>
    <definedName name="LIFC_FY15_Child" localSheetId="3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2">#REF!</definedName>
    <definedName name="List" localSheetId="3">#REF!</definedName>
    <definedName name="List">#REF!</definedName>
    <definedName name="list02" localSheetId="0">#REF!</definedName>
    <definedName name="list02" localSheetId="2">#REF!</definedName>
    <definedName name="list02" localSheetId="3">#REF!</definedName>
    <definedName name="list02">#REF!</definedName>
    <definedName name="list3" localSheetId="0">#REF!</definedName>
    <definedName name="list3" localSheetId="2">#REF!</definedName>
    <definedName name="list3" localSheetId="3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2">#REF!</definedName>
    <definedName name="listshwodc" localSheetId="3">#REF!</definedName>
    <definedName name="listshwodc">#REF!</definedName>
    <definedName name="login_id" localSheetId="0">#REF!</definedName>
    <definedName name="login_id" localSheetId="2">#REF!</definedName>
    <definedName name="login_id" localSheetId="3">#REF!</definedName>
    <definedName name="login_id">#REF!</definedName>
    <definedName name="LU_Mth">'[24]NC MAC'!$AE$4:$AF$15</definedName>
    <definedName name="m" localSheetId="0">#REF!</definedName>
    <definedName name="m" localSheetId="2">#REF!</definedName>
    <definedName name="m" localSheetId="3">#REF!</definedName>
    <definedName name="m">#REF!</definedName>
    <definedName name="MARKET_SHARE_Contract_Chart" localSheetId="0">#REF!</definedName>
    <definedName name="MARKET_SHARE_Contract_Chart" localSheetId="2">#REF!</definedName>
    <definedName name="MARKET_SHARE_Contract_Chart" localSheetId="3">#REF!</definedName>
    <definedName name="MARKET_SHARE_Contract_Chart">#REF!</definedName>
    <definedName name="MARKET_SHARE_Expand_Chart" localSheetId="0">#REF!</definedName>
    <definedName name="MARKET_SHARE_Expand_Chart" localSheetId="2">#REF!</definedName>
    <definedName name="MARKET_SHARE_Expand_Chart" localSheetId="3">#REF!</definedName>
    <definedName name="MARKET_SHARE_Expand_Chart">#REF!</definedName>
    <definedName name="mco" localSheetId="0">#REF!</definedName>
    <definedName name="mco" localSheetId="2">#REF!</definedName>
    <definedName name="mco" localSheetId="3">#REF!</definedName>
    <definedName name="mco">#REF!</definedName>
    <definedName name="mcorank" localSheetId="0">#REF!</definedName>
    <definedName name="mcorank" localSheetId="2">#REF!</definedName>
    <definedName name="mcorank" localSheetId="3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2">#REF!</definedName>
    <definedName name="medispan_output" localSheetId="3">#REF!</definedName>
    <definedName name="medispan_output">#REF!</definedName>
    <definedName name="MEGrp" localSheetId="0">#REF!</definedName>
    <definedName name="MEGrp" localSheetId="2">#REF!</definedName>
    <definedName name="MEGrp" localSheetId="3">#REF!</definedName>
    <definedName name="MEGrp">#REF!</definedName>
    <definedName name="MEInd" localSheetId="0">#REF!</definedName>
    <definedName name="MEInd" localSheetId="2">#REF!</definedName>
    <definedName name="MEInd" localSheetId="3">#REF!</definedName>
    <definedName name="MEInd">#REF!</definedName>
    <definedName name="MEMMO" localSheetId="0">#REF!</definedName>
    <definedName name="MEMMO" localSheetId="2">#REF!</definedName>
    <definedName name="MEMMO" localSheetId="3">#REF!</definedName>
    <definedName name="MEMMO">#REF!</definedName>
    <definedName name="Mfg_COS" localSheetId="0">'[18]LE Sales COS Roy Variance'!#REF!</definedName>
    <definedName name="Mfg_COS" localSheetId="2">'[18]LE Sales COS Roy Variance'!#REF!</definedName>
    <definedName name="Mfg_COS" localSheetId="3">'[18]LE Sales COS Roy Variance'!#REF!</definedName>
    <definedName name="Mfg_COS">'[18]LE Sales COS Roy Variance'!#REF!</definedName>
    <definedName name="mid" localSheetId="0">#REF!</definedName>
    <definedName name="mid" localSheetId="2">#REF!</definedName>
    <definedName name="mid" localSheetId="3">#REF!</definedName>
    <definedName name="mid">#REF!</definedName>
    <definedName name="MKTCT" localSheetId="0">'[2]M and S'!#REF!</definedName>
    <definedName name="MKTCT" localSheetId="2">'[2]M and S'!#REF!</definedName>
    <definedName name="MKTCT" localSheetId="3">'[2]M and S'!#REF!</definedName>
    <definedName name="MKTCT">'[2]M and S'!#REF!</definedName>
    <definedName name="MktShare_Dollars" localSheetId="0">'[6]Wk DDD &amp; Ex-Fact'!#REF!</definedName>
    <definedName name="MktShare_Dollars" localSheetId="2">'[6]Wk DDD &amp; Ex-Fact'!#REF!</definedName>
    <definedName name="MktShare_Dollars" localSheetId="3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2">'[6]Wk DDD &amp; Ex-Fact'!#REF!</definedName>
    <definedName name="MktShare_Units" localSheetId="3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2">#REF!</definedName>
    <definedName name="MOGrp" localSheetId="3">#REF!</definedName>
    <definedName name="MOGrp">#REF!</definedName>
    <definedName name="MOGrpHlth" localSheetId="0">#REF!</definedName>
    <definedName name="MOGrpHlth" localSheetId="2">#REF!</definedName>
    <definedName name="MOGrpHlth" localSheetId="3">#REF!</definedName>
    <definedName name="MOGrpHlth">#REF!</definedName>
    <definedName name="MOInd" localSheetId="0">#REF!</definedName>
    <definedName name="MOInd" localSheetId="2">#REF!</definedName>
    <definedName name="MOInd" localSheetId="3">#REF!</definedName>
    <definedName name="MOInd">#REF!</definedName>
    <definedName name="Month">[15]Lists!$A$1:$A$26</definedName>
    <definedName name="months" localSheetId="0">#REF!</definedName>
    <definedName name="months" localSheetId="2">#REF!</definedName>
    <definedName name="months" localSheetId="3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2">#REF!</definedName>
    <definedName name="Natl" localSheetId="3">#REF!</definedName>
    <definedName name="Natl">#REF!</definedName>
    <definedName name="nc_mac">'[26]NC Mac'!$A$4:$O$1575</definedName>
    <definedName name="ND_COMPshare1" localSheetId="0">#REF!</definedName>
    <definedName name="ND_COMPshare1" localSheetId="2">#REF!</definedName>
    <definedName name="ND_COMPshare1" localSheetId="3">#REF!</definedName>
    <definedName name="ND_COMPshare1">#REF!</definedName>
    <definedName name="ND_COMPshare2" localSheetId="0">#REF!</definedName>
    <definedName name="ND_COMPshare2" localSheetId="2">#REF!</definedName>
    <definedName name="ND_COMPshare2" localSheetId="3">#REF!</definedName>
    <definedName name="ND_COMPshare2">#REF!</definedName>
    <definedName name="ND_COMPshare3" localSheetId="0">#REF!</definedName>
    <definedName name="ND_COMPshare3" localSheetId="2">#REF!</definedName>
    <definedName name="ND_COMPshare3" localSheetId="3">#REF!</definedName>
    <definedName name="ND_COMPshare3">#REF!</definedName>
    <definedName name="ND_COMPshare4" localSheetId="0">#REF!</definedName>
    <definedName name="ND_COMPshare4" localSheetId="2">#REF!</definedName>
    <definedName name="ND_COMPshare4" localSheetId="3">#REF!</definedName>
    <definedName name="ND_COMPshare4">#REF!</definedName>
    <definedName name="ND_COMPshare5" localSheetId="0">#REF!</definedName>
    <definedName name="ND_COMPshare5" localSheetId="2">#REF!</definedName>
    <definedName name="ND_COMPshare5" localSheetId="3">#REF!</definedName>
    <definedName name="ND_COMPshare5">#REF!</definedName>
    <definedName name="ND_COMPshare6" localSheetId="0">#REF!</definedName>
    <definedName name="ND_COMPshare6" localSheetId="2">#REF!</definedName>
    <definedName name="ND_COMPshare6" localSheetId="3">#REF!</definedName>
    <definedName name="ND_COMPshare6">#REF!</definedName>
    <definedName name="ND_COMPshare7" localSheetId="0">#REF!</definedName>
    <definedName name="ND_COMPshare7" localSheetId="2">#REF!</definedName>
    <definedName name="ND_COMPshare7" localSheetId="3">#REF!</definedName>
    <definedName name="ND_COMPshare7">#REF!</definedName>
    <definedName name="ND_COMPshare8" localSheetId="0">#REF!</definedName>
    <definedName name="ND_COMPshare8" localSheetId="2">#REF!</definedName>
    <definedName name="ND_COMPshare8" localSheetId="3">#REF!</definedName>
    <definedName name="ND_COMPshare8">#REF!</definedName>
    <definedName name="NESP_ASP" localSheetId="0">#REF!</definedName>
    <definedName name="NESP_ASP" localSheetId="2">#REF!</definedName>
    <definedName name="NESP_ASP" localSheetId="3">#REF!</definedName>
    <definedName name="NESP_ASP">#REF!</definedName>
    <definedName name="NESP_AWP" localSheetId="0">#REF!</definedName>
    <definedName name="NESP_AWP" localSheetId="2">#REF!</definedName>
    <definedName name="NESP_AWP" localSheetId="3">#REF!</definedName>
    <definedName name="NESP_AWP">#REF!</definedName>
    <definedName name="neup" localSheetId="0">#REF!</definedName>
    <definedName name="neup" localSheetId="2">#REF!</definedName>
    <definedName name="neup" localSheetId="3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2">#REF!</definedName>
    <definedName name="NEUPOGEN___Growth_Contract" localSheetId="3">#REF!</definedName>
    <definedName name="NEUPOGEN___Growth_Contract">#REF!</definedName>
    <definedName name="NEUPOGEN___Growth_Expand" localSheetId="0">#REF!</definedName>
    <definedName name="NEUPOGEN___Growth_Expand" localSheetId="2">#REF!</definedName>
    <definedName name="NEUPOGEN___Growth_Expand" localSheetId="3">#REF!</definedName>
    <definedName name="NEUPOGEN___Growth_Expand">#REF!</definedName>
    <definedName name="new" localSheetId="0">#REF!</definedName>
    <definedName name="new" localSheetId="2">#REF!</definedName>
    <definedName name="new" localSheetId="3">#REF!</definedName>
    <definedName name="new">#REF!</definedName>
    <definedName name="New_Codes" localSheetId="0">#REF!</definedName>
    <definedName name="New_Codes" localSheetId="2">#REF!</definedName>
    <definedName name="New_Codes" localSheetId="3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2">#REF!</definedName>
    <definedName name="NewDrug_Prices2" localSheetId="3">#REF!</definedName>
    <definedName name="NewDrug_Prices2">#REF!</definedName>
    <definedName name="NewDrugs_Description" localSheetId="0">#REF!</definedName>
    <definedName name="NewDrugs_Description" localSheetId="2">#REF!</definedName>
    <definedName name="NewDrugs_Description" localSheetId="3">#REF!</definedName>
    <definedName name="NewDrugs_Description">#REF!</definedName>
    <definedName name="NewDrugs_Prices1" localSheetId="0">#REF!</definedName>
    <definedName name="NewDrugs_Prices1" localSheetId="2">#REF!</definedName>
    <definedName name="NewDrugs_Prices1" localSheetId="3">#REF!</definedName>
    <definedName name="NewDrugs_Prices1">#REF!</definedName>
    <definedName name="NewDrugs_Prices2" localSheetId="0">#REF!</definedName>
    <definedName name="NewDrugs_Prices2" localSheetId="2">#REF!</definedName>
    <definedName name="NewDrugs_Prices2" localSheetId="3">#REF!</definedName>
    <definedName name="NewDrugs_Prices2">#REF!</definedName>
    <definedName name="NHGrp" localSheetId="0">#REF!</definedName>
    <definedName name="NHGrp" localSheetId="2">#REF!</definedName>
    <definedName name="NHGrp" localSheetId="3">#REF!</definedName>
    <definedName name="NHGrp">#REF!</definedName>
    <definedName name="NHInd" localSheetId="0">#REF!</definedName>
    <definedName name="NHInd" localSheetId="2">#REF!</definedName>
    <definedName name="NHInd" localSheetId="3">#REF!</definedName>
    <definedName name="NHInd">#REF!</definedName>
    <definedName name="NM_MAC" localSheetId="0">#REF!</definedName>
    <definedName name="NM_MAC" localSheetId="2">#REF!</definedName>
    <definedName name="NM_MAC" localSheetId="3">#REF!</definedName>
    <definedName name="NM_MAC">#REF!</definedName>
    <definedName name="NVGrp" localSheetId="0">#REF!</definedName>
    <definedName name="NVGrp" localSheetId="2">#REF!</definedName>
    <definedName name="NVGrp" localSheetId="3">#REF!</definedName>
    <definedName name="NVGrp">#REF!</definedName>
    <definedName name="NVInd" localSheetId="0">#REF!</definedName>
    <definedName name="NVInd" localSheetId="2">#REF!</definedName>
    <definedName name="NVInd" localSheetId="3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2">#REF!</definedName>
    <definedName name="NYCity" localSheetId="3">#REF!</definedName>
    <definedName name="NYCity">#REF!</definedName>
    <definedName name="NYGrp" localSheetId="0">#REF!</definedName>
    <definedName name="NYGrp" localSheetId="2">#REF!</definedName>
    <definedName name="NYGrp" localSheetId="3">#REF!</definedName>
    <definedName name="NYGrp">#REF!</definedName>
    <definedName name="NYInd" localSheetId="0">#REF!</definedName>
    <definedName name="NYInd" localSheetId="2">#REF!</definedName>
    <definedName name="NYInd" localSheetId="3">#REF!</definedName>
    <definedName name="NYInd">#REF!</definedName>
    <definedName name="NYState" localSheetId="0">#REF!</definedName>
    <definedName name="NYState" localSheetId="2">#REF!</definedName>
    <definedName name="NYState" localSheetId="3">#REF!</definedName>
    <definedName name="NYState">#REF!</definedName>
    <definedName name="OBU" localSheetId="0">#REF!</definedName>
    <definedName name="OBU" localSheetId="2">#REF!</definedName>
    <definedName name="OBU" localSheetId="3">#REF!</definedName>
    <definedName name="OBU">#REF!</definedName>
    <definedName name="OBU_Aranesp_attain" localSheetId="0">#REF!</definedName>
    <definedName name="OBU_Aranesp_attain" localSheetId="2">#REF!</definedName>
    <definedName name="OBU_Aranesp_attain" localSheetId="3">#REF!</definedName>
    <definedName name="OBU_Aranesp_attain">#REF!</definedName>
    <definedName name="OBU_attain" localSheetId="0">#REF!</definedName>
    <definedName name="OBU_attain" localSheetId="2">#REF!</definedName>
    <definedName name="OBU_attain" localSheetId="3">#REF!</definedName>
    <definedName name="OBU_attain">#REF!</definedName>
    <definedName name="OBU_Neulasta_attain" localSheetId="0">#REF!</definedName>
    <definedName name="OBU_Neulasta_attain" localSheetId="2">#REF!</definedName>
    <definedName name="OBU_Neulasta_attain" localSheetId="3">#REF!</definedName>
    <definedName name="OBU_Neulasta_attain">#REF!</definedName>
    <definedName name="Occupancy" localSheetId="0">#REF!</definedName>
    <definedName name="Occupancy" localSheetId="2">#REF!</definedName>
    <definedName name="Occupancy" localSheetId="3">#REF!</definedName>
    <definedName name="Occupancy">#REF!</definedName>
    <definedName name="OHGrp" localSheetId="0">#REF!</definedName>
    <definedName name="OHGrp" localSheetId="2">#REF!</definedName>
    <definedName name="OHGrp" localSheetId="3">#REF!</definedName>
    <definedName name="OHGrp">#REF!</definedName>
    <definedName name="OHInd" localSheetId="0">#REF!</definedName>
    <definedName name="OHInd" localSheetId="2">#REF!</definedName>
    <definedName name="OHInd" localSheetId="3">#REF!</definedName>
    <definedName name="OHInd">#REF!</definedName>
    <definedName name="old" localSheetId="0">#REF!</definedName>
    <definedName name="old" localSheetId="2">#REF!</definedName>
    <definedName name="old" localSheetId="3">#REF!</definedName>
    <definedName name="old">#REF!</definedName>
    <definedName name="ONC_Mkt_Share1" localSheetId="0">#REF!</definedName>
    <definedName name="ONC_Mkt_Share1" localSheetId="2">#REF!</definedName>
    <definedName name="ONC_Mkt_Share1" localSheetId="3">#REF!</definedName>
    <definedName name="ONC_Mkt_Share1">#REF!</definedName>
    <definedName name="ONC_Mkt_Share2" localSheetId="0">#REF!</definedName>
    <definedName name="ONC_Mkt_Share2" localSheetId="2">#REF!</definedName>
    <definedName name="ONC_Mkt_Share2" localSheetId="3">#REF!</definedName>
    <definedName name="ONC_Mkt_Share2">#REF!</definedName>
    <definedName name="ONC_Mkt_Share3" localSheetId="0">#REF!</definedName>
    <definedName name="ONC_Mkt_Share3" localSheetId="2">#REF!</definedName>
    <definedName name="ONC_Mkt_Share3" localSheetId="3">#REF!</definedName>
    <definedName name="ONC_Mkt_Share3">#REF!</definedName>
    <definedName name="ONC_Mkt_Share4" localSheetId="0">#REF!</definedName>
    <definedName name="ONC_Mkt_Share4" localSheetId="2">#REF!</definedName>
    <definedName name="ONC_Mkt_Share4" localSheetId="3">#REF!</definedName>
    <definedName name="ONC_Mkt_Share4">#REF!</definedName>
    <definedName name="ONC_Mkt_Share5" localSheetId="0">#REF!</definedName>
    <definedName name="ONC_Mkt_Share5" localSheetId="2">#REF!</definedName>
    <definedName name="ONC_Mkt_Share5" localSheetId="3">#REF!</definedName>
    <definedName name="ONC_Mkt_Share5">#REF!</definedName>
    <definedName name="ONC_Mkt_Share6" localSheetId="0">#REF!</definedName>
    <definedName name="ONC_Mkt_Share6" localSheetId="2">#REF!</definedName>
    <definedName name="ONC_Mkt_Share6" localSheetId="3">#REF!</definedName>
    <definedName name="ONC_Mkt_Share6">#REF!</definedName>
    <definedName name="ONC_Mkt_Share7" localSheetId="0">#REF!</definedName>
    <definedName name="ONC_Mkt_Share7" localSheetId="2">#REF!</definedName>
    <definedName name="ONC_Mkt_Share7" localSheetId="3">#REF!</definedName>
    <definedName name="ONC_Mkt_Share7">#REF!</definedName>
    <definedName name="ONC_Mkt_Share8" localSheetId="0">#REF!</definedName>
    <definedName name="ONC_Mkt_Share8" localSheetId="2">#REF!</definedName>
    <definedName name="ONC_Mkt_Share8" localSheetId="3">#REF!</definedName>
    <definedName name="ONC_Mkt_Share8">#REF!</definedName>
    <definedName name="OncNetRev" localSheetId="0">#REF!</definedName>
    <definedName name="OncNetRev" localSheetId="2">#REF!</definedName>
    <definedName name="OncNetRev" localSheetId="3">#REF!</definedName>
    <definedName name="OncNetRev">#REF!</definedName>
    <definedName name="OncNPP" localSheetId="0">#REF!</definedName>
    <definedName name="OncNPP" localSheetId="2">#REF!</definedName>
    <definedName name="OncNPP" localSheetId="3">#REF!</definedName>
    <definedName name="OncNPP">#REF!</definedName>
    <definedName name="OncROI" localSheetId="0">#REF!</definedName>
    <definedName name="OncROI" localSheetId="2">#REF!</definedName>
    <definedName name="OncROI" localSheetId="3">#REF!</definedName>
    <definedName name="OncROI">#REF!</definedName>
    <definedName name="OTHER_Mkt_Share1" localSheetId="0">#REF!</definedName>
    <definedName name="OTHER_Mkt_Share1" localSheetId="2">#REF!</definedName>
    <definedName name="OTHER_Mkt_Share1" localSheetId="3">#REF!</definedName>
    <definedName name="OTHER_Mkt_Share1">#REF!</definedName>
    <definedName name="OTHER_Mkt_Share2" localSheetId="0">#REF!</definedName>
    <definedName name="OTHER_Mkt_Share2" localSheetId="2">#REF!</definedName>
    <definedName name="OTHER_Mkt_Share2" localSheetId="3">#REF!</definedName>
    <definedName name="OTHER_Mkt_Share2">#REF!</definedName>
    <definedName name="OTHER_Mkt_Share3" localSheetId="0">#REF!</definedName>
    <definedName name="OTHER_Mkt_Share3" localSheetId="2">#REF!</definedName>
    <definedName name="OTHER_Mkt_Share3" localSheetId="3">#REF!</definedName>
    <definedName name="OTHER_Mkt_Share3">#REF!</definedName>
    <definedName name="OTHER_Mkt_Share4" localSheetId="0">#REF!</definedName>
    <definedName name="OTHER_Mkt_Share4" localSheetId="2">#REF!</definedName>
    <definedName name="OTHER_Mkt_Share4" localSheetId="3">#REF!</definedName>
    <definedName name="OTHER_Mkt_Share4">#REF!</definedName>
    <definedName name="OTHER_Mkt_Share5" localSheetId="0">#REF!</definedName>
    <definedName name="OTHER_Mkt_Share5" localSheetId="2">#REF!</definedName>
    <definedName name="OTHER_Mkt_Share5" localSheetId="3">#REF!</definedName>
    <definedName name="OTHER_Mkt_Share5">#REF!</definedName>
    <definedName name="OTHER_Mkt_Share6" localSheetId="0">#REF!</definedName>
    <definedName name="OTHER_Mkt_Share6" localSheetId="2">#REF!</definedName>
    <definedName name="OTHER_Mkt_Share6" localSheetId="3">#REF!</definedName>
    <definedName name="OTHER_Mkt_Share6">#REF!</definedName>
    <definedName name="OTHER_Mkt_Share7" localSheetId="0">#REF!</definedName>
    <definedName name="OTHER_Mkt_Share7" localSheetId="2">#REF!</definedName>
    <definedName name="OTHER_Mkt_Share7" localSheetId="3">#REF!</definedName>
    <definedName name="OTHER_Mkt_Share7">#REF!</definedName>
    <definedName name="OTHER_Mkt_Share8" localSheetId="0">#REF!</definedName>
    <definedName name="OTHER_Mkt_Share8" localSheetId="2">#REF!</definedName>
    <definedName name="OTHER_Mkt_Share8" localSheetId="3">#REF!</definedName>
    <definedName name="OTHER_Mkt_Share8">#REF!</definedName>
    <definedName name="p" localSheetId="0">#REF!</definedName>
    <definedName name="p" localSheetId="2">#REF!</definedName>
    <definedName name="p" localSheetId="3">#REF!</definedName>
    <definedName name="p">#REF!</definedName>
    <definedName name="Parish_to_Region_Crosswalk" localSheetId="0">#REF!</definedName>
    <definedName name="Parish_to_Region_Crosswalk" localSheetId="2">#REF!</definedName>
    <definedName name="Parish_to_Region_Crosswalk" localSheetId="3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2">#REF!</definedName>
    <definedName name="Pay_table" localSheetId="3">#REF!</definedName>
    <definedName name="Pay_table">#REF!</definedName>
    <definedName name="PharmacyTeam" localSheetId="0">#REF!</definedName>
    <definedName name="PharmacyTeam" localSheetId="2">#REF!</definedName>
    <definedName name="PharmacyTeam" localSheetId="3">#REF!</definedName>
    <definedName name="PharmacyTeam">#REF!</definedName>
    <definedName name="plan" localSheetId="0">#REF!</definedName>
    <definedName name="plan" localSheetId="2">#REF!</definedName>
    <definedName name="plan" localSheetId="3">#REF!</definedName>
    <definedName name="plan">#REF!</definedName>
    <definedName name="pp">[0]!pp</definedName>
    <definedName name="ppm" localSheetId="0">#REF!</definedName>
    <definedName name="ppm" localSheetId="2">#REF!</definedName>
    <definedName name="ppm" localSheetId="3">#REF!</definedName>
    <definedName name="ppm">#REF!</definedName>
    <definedName name="ppmrank" localSheetId="0">#REF!</definedName>
    <definedName name="ppmrank" localSheetId="2">#REF!</definedName>
    <definedName name="ppmrank" localSheetId="3">#REF!</definedName>
    <definedName name="ppmrank">#REF!</definedName>
    <definedName name="Premier_Bldis_MM" localSheetId="0">#REF!</definedName>
    <definedName name="Premier_Bldis_MM" localSheetId="2">#REF!</definedName>
    <definedName name="Premier_Bldis_MM" localSheetId="3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2">#REF!</definedName>
    <definedName name="Premier_Tanf_MM" localSheetId="3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2">#REF!</definedName>
    <definedName name="Previous_Quarter" localSheetId="3">#REF!</definedName>
    <definedName name="Previous_Quarter">#REF!</definedName>
    <definedName name="PRICE_6" localSheetId="0">[16]SD01!#REF!</definedName>
    <definedName name="PRICE_6" localSheetId="2">[16]SD01!#REF!</definedName>
    <definedName name="PRICE_6" localSheetId="3">[16]SD01!#REF!</definedName>
    <definedName name="PRICE_6">[16]SD01!#REF!</definedName>
    <definedName name="PRICE_7" localSheetId="0">[16]SD01!#REF!</definedName>
    <definedName name="PRICE_7" localSheetId="2">[16]SD01!#REF!</definedName>
    <definedName name="PRICE_7" localSheetId="3">[16]SD01!#REF!</definedName>
    <definedName name="PRICE_7">[16]SD01!#REF!</definedName>
    <definedName name="PRICE_8" localSheetId="0">[16]SD01!#REF!</definedName>
    <definedName name="PRICE_8" localSheetId="2">[16]SD01!#REF!</definedName>
    <definedName name="PRICE_8" localSheetId="3">[16]SD01!#REF!</definedName>
    <definedName name="PRICE_8">[16]SD01!#REF!</definedName>
    <definedName name="Print" localSheetId="0">#REF!</definedName>
    <definedName name="Print" localSheetId="2">#REF!</definedName>
    <definedName name="Print" localSheetId="3">#REF!</definedName>
    <definedName name="Print">#REF!</definedName>
    <definedName name="Print_AccFin" localSheetId="0">#REF!</definedName>
    <definedName name="Print_AccFin" localSheetId="2">#REF!</definedName>
    <definedName name="Print_AccFin" localSheetId="3">#REF!</definedName>
    <definedName name="Print_AccFin">#REF!</definedName>
    <definedName name="Print_All" localSheetId="0">#REF!</definedName>
    <definedName name="Print_All" localSheetId="2">#REF!</definedName>
    <definedName name="Print_All" localSheetId="3">#REF!</definedName>
    <definedName name="Print_All">#REF!</definedName>
    <definedName name="Print_All_CY93_CY00" localSheetId="0">#REF!</definedName>
    <definedName name="Print_All_CY93_CY00" localSheetId="2">#REF!</definedName>
    <definedName name="Print_All_CY93_CY00" localSheetId="3">#REF!</definedName>
    <definedName name="Print_All_CY93_CY00">#REF!</definedName>
    <definedName name="PRINT_ALL_MFS_SCHEDULES__m" localSheetId="0">#REF!</definedName>
    <definedName name="PRINT_ALL_MFS_SCHEDULES__m" localSheetId="2">#REF!</definedName>
    <definedName name="PRINT_ALL_MFS_SCHEDULES__m" localSheetId="3">#REF!</definedName>
    <definedName name="PRINT_ALL_MFS_SCHEDULES__m">#REF!</definedName>
    <definedName name="PRINT_ALL_SCHEDULES__s" localSheetId="0">#REF!</definedName>
    <definedName name="PRINT_ALL_SCHEDULES__s" localSheetId="2">#REF!</definedName>
    <definedName name="PRINT_ALL_SCHEDULES__s" localSheetId="3">#REF!</definedName>
    <definedName name="PRINT_ALL_SCHEDULES__s">#REF!</definedName>
    <definedName name="_xlnm.Print_Area" localSheetId="0">#REF!</definedName>
    <definedName name="_xlnm.Print_Area" localSheetId="2">#REF!</definedName>
    <definedName name="_xlnm.Print_Area" localSheetId="3">#REF!</definedName>
    <definedName name="_xlnm.Print_Area">#REF!</definedName>
    <definedName name="Print_Area_CY92" localSheetId="0">#REF!</definedName>
    <definedName name="Print_Area_CY92" localSheetId="2">#REF!</definedName>
    <definedName name="Print_Area_CY92" localSheetId="3">#REF!</definedName>
    <definedName name="Print_Area_CY92">#REF!</definedName>
    <definedName name="Print_Area_CY93" localSheetId="0">#REF!</definedName>
    <definedName name="Print_Area_CY93" localSheetId="2">#REF!</definedName>
    <definedName name="Print_Area_CY93" localSheetId="3">#REF!</definedName>
    <definedName name="Print_Area_CY93">#REF!</definedName>
    <definedName name="Print_Area_CY94" localSheetId="0">#REF!</definedName>
    <definedName name="Print_Area_CY94" localSheetId="2">#REF!</definedName>
    <definedName name="Print_Area_CY94" localSheetId="3">#REF!</definedName>
    <definedName name="Print_Area_CY94">#REF!</definedName>
    <definedName name="PRINT_DOCUMENTATION" localSheetId="0">#REF!</definedName>
    <definedName name="PRINT_DOCUMENTATION" localSheetId="2">#REF!</definedName>
    <definedName name="PRINT_DOCUMENTATION" localSheetId="3">#REF!</definedName>
    <definedName name="PRINT_DOCUMENTATION">#REF!</definedName>
    <definedName name="PRINT_DOUG_S_LE" localSheetId="0">#REF!</definedName>
    <definedName name="PRINT_DOUG_S_LE" localSheetId="2">#REF!</definedName>
    <definedName name="PRINT_DOUG_S_LE" localSheetId="3">#REF!</definedName>
    <definedName name="PRINT_DOUG_S_LE">#REF!</definedName>
    <definedName name="Print_Growth" localSheetId="0">#REF!</definedName>
    <definedName name="Print_Growth" localSheetId="2">#REF!</definedName>
    <definedName name="Print_Growth" localSheetId="3">#REF!</definedName>
    <definedName name="Print_Growth">#REF!</definedName>
    <definedName name="PRINT_MARTY_S_LE" localSheetId="0">#REF!</definedName>
    <definedName name="PRINT_MARTY_S_LE" localSheetId="2">#REF!</definedName>
    <definedName name="PRINT_MARTY_S_LE" localSheetId="3">#REF!</definedName>
    <definedName name="PRINT_MARTY_S_LE">#REF!</definedName>
    <definedName name="PRINT_SARA_S_LE" localSheetId="0">#REF!</definedName>
    <definedName name="PRINT_SARA_S_LE" localSheetId="2">#REF!</definedName>
    <definedName name="PRINT_SARA_S_LE" localSheetId="3">#REF!</definedName>
    <definedName name="PRINT_SARA_S_LE">#REF!</definedName>
    <definedName name="Print_Schedule" localSheetId="0">#REF!</definedName>
    <definedName name="Print_Schedule" localSheetId="2">#REF!</definedName>
    <definedName name="Print_Schedule" localSheetId="3">#REF!</definedName>
    <definedName name="Print_Schedule">#REF!</definedName>
    <definedName name="PRINT_STAN_S_LE" localSheetId="0">#REF!</definedName>
    <definedName name="PRINT_STAN_S_LE" localSheetId="2">#REF!</definedName>
    <definedName name="PRINT_STAN_S_LE" localSheetId="3">#REF!</definedName>
    <definedName name="PRINT_STAN_S_LE">#REF!</definedName>
    <definedName name="PRINT_STEVE_S_LE" localSheetId="0">#REF!</definedName>
    <definedName name="PRINT_STEVE_S_LE" localSheetId="2">#REF!</definedName>
    <definedName name="PRINT_STEVE_S_LE" localSheetId="3">#REF!</definedName>
    <definedName name="PRINT_STEVE_S_LE">#REF!</definedName>
    <definedName name="_xlnm.Print_Titles" localSheetId="0">#REF!</definedName>
    <definedName name="_xlnm.Print_Titles" localSheetId="2">#REF!</definedName>
    <definedName name="_xlnm.Print_Titles" localSheetId="3">#REF!</definedName>
    <definedName name="_xlnm.Print_Titles">#REF!</definedName>
    <definedName name="PRINT_VARIANCE_SCHEDULES" localSheetId="0">#REF!</definedName>
    <definedName name="PRINT_VARIANCE_SCHEDULES" localSheetId="2">#REF!</definedName>
    <definedName name="PRINT_VARIANCE_SCHEDULES" localSheetId="3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2">#REF!</definedName>
    <definedName name="PRINTLEFLASH" localSheetId="3">#REF!</definedName>
    <definedName name="PRINTLEFLASH">#REF!</definedName>
    <definedName name="Procrit_ASP" localSheetId="0">#REF!</definedName>
    <definedName name="Procrit_ASP" localSheetId="2">#REF!</definedName>
    <definedName name="Procrit_ASP" localSheetId="3">#REF!</definedName>
    <definedName name="Procrit_ASP">#REF!</definedName>
    <definedName name="Procrit_AWP" localSheetId="0">#REF!</definedName>
    <definedName name="Procrit_AWP" localSheetId="2">#REF!</definedName>
    <definedName name="Procrit_AWP" localSheetId="3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2">#REF!</definedName>
    <definedName name="Prof_COS_Crosswalk" localSheetId="3">#REF!</definedName>
    <definedName name="Prof_COS_Crosswalk">#REF!</definedName>
    <definedName name="PSN_COS_Crosswalk" localSheetId="0">#REF!</definedName>
    <definedName name="PSN_COS_Crosswalk" localSheetId="2">#REF!</definedName>
    <definedName name="PSN_COS_Crosswalk" localSheetId="3">#REF!</definedName>
    <definedName name="PSN_COS_Crosswalk">#REF!</definedName>
    <definedName name="Q1_FX" localSheetId="0">'[2]Other Inc(Exp)'!#REF!</definedName>
    <definedName name="Q1_FX" localSheetId="2">'[2]Other Inc(Exp)'!#REF!</definedName>
    <definedName name="Q1_FX" localSheetId="3">'[2]Other Inc(Exp)'!#REF!</definedName>
    <definedName name="Q1_FX">'[2]Other Inc(Exp)'!#REF!</definedName>
    <definedName name="Q1_Interest_Income" localSheetId="0">'[2]Other Inc(Exp)'!#REF!</definedName>
    <definedName name="Q1_Interest_Income" localSheetId="2">'[2]Other Inc(Exp)'!#REF!</definedName>
    <definedName name="Q1_Interest_Income" localSheetId="3">'[2]Other Inc(Exp)'!#REF!</definedName>
    <definedName name="Q1_Interest_Income">'[2]Other Inc(Exp)'!#REF!</definedName>
    <definedName name="Q1_Print_Titles" localSheetId="0">#REF!,#REF!</definedName>
    <definedName name="Q1_Print_Titles" localSheetId="2">#REF!,#REF!</definedName>
    <definedName name="Q1_Print_Titles" localSheetId="3">#REF!,#REF!</definedName>
    <definedName name="Q1_Print_Titles">#REF!,#REF!</definedName>
    <definedName name="Q1_Taxes_Thousands" localSheetId="0">'[2]Assumptions &amp; Calculations'!#REF!</definedName>
    <definedName name="Q1_Taxes_Thousands" localSheetId="2">'[2]Assumptions &amp; Calculations'!#REF!</definedName>
    <definedName name="Q1_Taxes_Thousands" localSheetId="3">'[2]Assumptions &amp; Calculations'!#REF!</definedName>
    <definedName name="Q1_Taxes_Thousands">'[2]Assumptions &amp; Calculations'!#REF!</definedName>
    <definedName name="Q106WB" localSheetId="0">#REF!</definedName>
    <definedName name="Q106WB" localSheetId="2">#REF!</definedName>
    <definedName name="Q106WB" localSheetId="3">#REF!</definedName>
    <definedName name="Q106WB">#REF!</definedName>
    <definedName name="Q2_FX" localSheetId="0">'[2]Other Inc(Exp)'!#REF!</definedName>
    <definedName name="Q2_FX" localSheetId="2">'[2]Other Inc(Exp)'!#REF!</definedName>
    <definedName name="Q2_FX" localSheetId="3">'[2]Other Inc(Exp)'!#REF!</definedName>
    <definedName name="Q2_FX">'[2]Other Inc(Exp)'!#REF!</definedName>
    <definedName name="Q2_Interest_Income" localSheetId="0">'[2]Other Inc(Exp)'!#REF!</definedName>
    <definedName name="Q2_Interest_Income" localSheetId="2">'[2]Other Inc(Exp)'!#REF!</definedName>
    <definedName name="Q2_Interest_Income" localSheetId="3">'[2]Other Inc(Exp)'!#REF!</definedName>
    <definedName name="Q2_Interest_Income">'[2]Other Inc(Exp)'!#REF!</definedName>
    <definedName name="Q2_Print_Titles" localSheetId="0">#REF!,#REF!</definedName>
    <definedName name="Q2_Print_Titles" localSheetId="2">#REF!,#REF!</definedName>
    <definedName name="Q2_Print_Titles" localSheetId="3">#REF!,#REF!</definedName>
    <definedName name="Q2_Print_Titles">#REF!,#REF!</definedName>
    <definedName name="Q2_Taxes_Thousands" localSheetId="0">'[2]Assumptions &amp; Calculations'!#REF!</definedName>
    <definedName name="Q2_Taxes_Thousands" localSheetId="2">'[2]Assumptions &amp; Calculations'!#REF!</definedName>
    <definedName name="Q2_Taxes_Thousands" localSheetId="3">'[2]Assumptions &amp; Calculations'!#REF!</definedName>
    <definedName name="Q2_Taxes_Thousands">'[2]Assumptions &amp; Calculations'!#REF!</definedName>
    <definedName name="Q206WB" localSheetId="0">#REF!</definedName>
    <definedName name="Q206WB" localSheetId="2">#REF!</definedName>
    <definedName name="Q206WB" localSheetId="3">#REF!</definedName>
    <definedName name="Q206WB">#REF!</definedName>
    <definedName name="Q3_FX" localSheetId="0">'[2]Other Inc(Exp)'!#REF!</definedName>
    <definedName name="Q3_FX" localSheetId="2">'[2]Other Inc(Exp)'!#REF!</definedName>
    <definedName name="Q3_FX" localSheetId="3">'[2]Other Inc(Exp)'!#REF!</definedName>
    <definedName name="Q3_FX">'[2]Other Inc(Exp)'!#REF!</definedName>
    <definedName name="Q3_Interest_Income" localSheetId="0">'[2]Other Inc(Exp)'!#REF!</definedName>
    <definedName name="Q3_Interest_Income" localSheetId="2">'[2]Other Inc(Exp)'!#REF!</definedName>
    <definedName name="Q3_Interest_Income" localSheetId="3">'[2]Other Inc(Exp)'!#REF!</definedName>
    <definedName name="Q3_Interest_Income">'[2]Other Inc(Exp)'!#REF!</definedName>
    <definedName name="Q3_Print_Titles" localSheetId="0">#REF!,#REF!</definedName>
    <definedName name="Q3_Print_Titles" localSheetId="2">#REF!,#REF!</definedName>
    <definedName name="Q3_Print_Titles" localSheetId="3">#REF!,#REF!</definedName>
    <definedName name="Q3_Print_Titles">#REF!,#REF!</definedName>
    <definedName name="Q3_Taxes_Thousands" localSheetId="0">'[2]Assumptions &amp; Calculations'!#REF!</definedName>
    <definedName name="Q3_Taxes_Thousands" localSheetId="2">'[2]Assumptions &amp; Calculations'!#REF!</definedName>
    <definedName name="Q3_Taxes_Thousands" localSheetId="3">'[2]Assumptions &amp; Calculations'!#REF!</definedName>
    <definedName name="Q3_Taxes_Thousands">'[2]Assumptions &amp; Calculations'!#REF!</definedName>
    <definedName name="Q306WB" localSheetId="0">#REF!</definedName>
    <definedName name="Q306WB" localSheetId="2">#REF!</definedName>
    <definedName name="Q306WB" localSheetId="3">#REF!</definedName>
    <definedName name="Q306WB">#REF!</definedName>
    <definedName name="Q4_FX" localSheetId="0">'[2]Other Inc(Exp)'!#REF!</definedName>
    <definedName name="Q4_FX" localSheetId="2">'[2]Other Inc(Exp)'!#REF!</definedName>
    <definedName name="Q4_FX" localSheetId="3">'[2]Other Inc(Exp)'!#REF!</definedName>
    <definedName name="Q4_FX">'[2]Other Inc(Exp)'!#REF!</definedName>
    <definedName name="Q4_Interest_Income" localSheetId="0">'[2]Other Inc(Exp)'!#REF!</definedName>
    <definedName name="Q4_Interest_Income" localSheetId="2">'[2]Other Inc(Exp)'!#REF!</definedName>
    <definedName name="Q4_Interest_Income" localSheetId="3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2">'[18]Other Inc(Exp)'!#REF!</definedName>
    <definedName name="Q4_Minority_Interest" localSheetId="3">'[18]Other Inc(Exp)'!#REF!</definedName>
    <definedName name="Q4_Minority_Interest">'[18]Other Inc(Exp)'!#REF!</definedName>
    <definedName name="Q4_Print_Titles" localSheetId="0">#REF!,#REF!</definedName>
    <definedName name="Q4_Print_Titles" localSheetId="2">#REF!,#REF!</definedName>
    <definedName name="Q4_Print_Titles" localSheetId="3">#REF!,#REF!</definedName>
    <definedName name="Q4_Print_Titles">#REF!,#REF!</definedName>
    <definedName name="Q4_Taxes_Thousands" localSheetId="0">'[2]Assumptions &amp; Calculations'!#REF!</definedName>
    <definedName name="Q4_Taxes_Thousands" localSheetId="2">'[2]Assumptions &amp; Calculations'!#REF!</definedName>
    <definedName name="Q4_Taxes_Thousands" localSheetId="3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2">#REF!</definedName>
    <definedName name="qry_2Q05ASPCMSMethod_AllWithASP6Percent_090705" localSheetId="3">#REF!</definedName>
    <definedName name="qry_2Q05ASPCMSMethod_AllWithASP6Percent_090705">#REF!</definedName>
    <definedName name="qry_File1" localSheetId="0">#REF!</definedName>
    <definedName name="qry_File1" localSheetId="2">#REF!</definedName>
    <definedName name="qry_File1" localSheetId="3">#REF!</definedName>
    <definedName name="qry_File1">#REF!</definedName>
    <definedName name="Query1" localSheetId="0">#REF!</definedName>
    <definedName name="Query1" localSheetId="2">#REF!</definedName>
    <definedName name="Query1" localSheetId="3">#REF!</definedName>
    <definedName name="Query1">#REF!</definedName>
    <definedName name="Rate_Cell_Crosswalk_Table" localSheetId="0">#REF!</definedName>
    <definedName name="Rate_Cell_Crosswalk_Table" localSheetId="2">#REF!</definedName>
    <definedName name="Rate_Cell_Crosswalk_Table" localSheetId="3">#REF!</definedName>
    <definedName name="Rate_Cell_Crosswalk_Table">#REF!</definedName>
    <definedName name="RawDDD" localSheetId="0">'[6]Wk DDD &amp; Ex-Fact'!#REF!</definedName>
    <definedName name="RawDDD" localSheetId="2">'[6]Wk DDD &amp; Ex-Fact'!#REF!</definedName>
    <definedName name="RawDDD" localSheetId="3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2">#REF!</definedName>
    <definedName name="Rebates" localSheetId="3">#REF!</definedName>
    <definedName name="Rebates">#REF!</definedName>
    <definedName name="REN">24188000</definedName>
    <definedName name="rhs" localSheetId="0">#REF!</definedName>
    <definedName name="rhs" localSheetId="2">#REF!</definedName>
    <definedName name="rhs" localSheetId="3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2">#REF!</definedName>
    <definedName name="rx_miss" localSheetId="3">#REF!</definedName>
    <definedName name="rx_miss">#REF!</definedName>
    <definedName name="rx_trend" localSheetId="0">#REF!</definedName>
    <definedName name="rx_trend" localSheetId="2">#REF!</definedName>
    <definedName name="rx_trend" localSheetId="3">#REF!</definedName>
    <definedName name="rx_trend">#REF!</definedName>
    <definedName name="Sales">'[31]Net Sales'!$W$1:$AQ$78</definedName>
    <definedName name="sample" localSheetId="0">#REF!</definedName>
    <definedName name="sample" localSheetId="2">#REF!</definedName>
    <definedName name="sample" localSheetId="3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2">#REF!</definedName>
    <definedName name="Schedule_2" localSheetId="3">#REF!</definedName>
    <definedName name="Schedule_2">#REF!</definedName>
    <definedName name="Schedule_3" localSheetId="0">#REF!</definedName>
    <definedName name="Schedule_3" localSheetId="2">#REF!</definedName>
    <definedName name="Schedule_3" localSheetId="3">#REF!</definedName>
    <definedName name="Schedule_3">#REF!</definedName>
    <definedName name="Segment_Cont_type" localSheetId="0">#REF!</definedName>
    <definedName name="Segment_Cont_type" localSheetId="2">#REF!</definedName>
    <definedName name="Segment_Cont_type" localSheetId="3">#REF!</definedName>
    <definedName name="Segment_Cont_type">#REF!</definedName>
    <definedName name="Sentara_Bldis_MM" localSheetId="0">#REF!</definedName>
    <definedName name="Sentara_Bldis_MM" localSheetId="2">#REF!</definedName>
    <definedName name="Sentara_Bldis_MM" localSheetId="3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2">#REF!</definedName>
    <definedName name="Sentara_Tanf_MM" localSheetId="3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2">'[33]Plan Number'!#REF!</definedName>
    <definedName name="ServCenter_to_PlanName" localSheetId="3">'[33]Plan Number'!#REF!</definedName>
    <definedName name="ServCenter_to_PlanName">'[33]Plan Number'!#REF!</definedName>
    <definedName name="SignatureSanitizer_SafeHtmlFilter_UNIQUE_ID_SafeHtmlFilter__MailAutoSig" localSheetId="1">'APR-JUN 2023'!$Y$128</definedName>
    <definedName name="SINGLE">#N/A</definedName>
    <definedName name="SMAC200911_paid200912" localSheetId="0">#REF!</definedName>
    <definedName name="SMAC200911_paid200912" localSheetId="2">#REF!</definedName>
    <definedName name="SMAC200911_paid200912" localSheetId="3">#REF!</definedName>
    <definedName name="SMAC200911_paid200912">#REF!</definedName>
    <definedName name="SMAC200912_paid200912" localSheetId="0">#REF!</definedName>
    <definedName name="SMAC200912_paid200912" localSheetId="2">#REF!</definedName>
    <definedName name="SMAC200912_paid200912" localSheetId="3">#REF!</definedName>
    <definedName name="SMAC200912_paid200912">#REF!</definedName>
    <definedName name="Sort" localSheetId="0">#REF!</definedName>
    <definedName name="Sort" localSheetId="2">#REF!</definedName>
    <definedName name="Sort" localSheetId="3">#REF!</definedName>
    <definedName name="Sort">#REF!</definedName>
    <definedName name="Studs" localSheetId="0">#REF!</definedName>
    <definedName name="Studs" localSheetId="2">#REF!</definedName>
    <definedName name="Studs" localSheetId="3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2">#REF!</definedName>
    <definedName name="Tanf_HMO_Total" localSheetId="3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2">#REF!</definedName>
    <definedName name="terr" localSheetId="3">#REF!</definedName>
    <definedName name="terr">#REF!</definedName>
    <definedName name="Terriotry_Level_2003_NNF_HSF_Quota" localSheetId="0">#REF!</definedName>
    <definedName name="Terriotry_Level_2003_NNF_HSF_Quota" localSheetId="2">#REF!</definedName>
    <definedName name="Terriotry_Level_2003_NNF_HSF_Quota" localSheetId="3">#REF!</definedName>
    <definedName name="Terriotry_Level_2003_NNF_HSF_Quota">#REF!</definedName>
    <definedName name="Territory" localSheetId="0">#REF!</definedName>
    <definedName name="Territory" localSheetId="2">#REF!</definedName>
    <definedName name="Territory" localSheetId="3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2">#REF!</definedName>
    <definedName name="Total_Current" localSheetId="3">#REF!</definedName>
    <definedName name="Total_Current">#REF!</definedName>
    <definedName name="Total_FX" localSheetId="0">'[2]Other Inc(Exp)'!#REF!</definedName>
    <definedName name="Total_FX" localSheetId="2">'[2]Other Inc(Exp)'!#REF!</definedName>
    <definedName name="Total_FX" localSheetId="3">'[2]Other Inc(Exp)'!#REF!</definedName>
    <definedName name="Total_FX">'[2]Other Inc(Exp)'!#REF!</definedName>
    <definedName name="Total_Int_Income" localSheetId="0">'[2]Other Inc(Exp)'!#REF!</definedName>
    <definedName name="Total_Int_Income" localSheetId="2">'[2]Other Inc(Exp)'!#REF!</definedName>
    <definedName name="Total_Int_Income" localSheetId="3">'[2]Other Inc(Exp)'!#REF!</definedName>
    <definedName name="Total_Int_Income">'[2]Other Inc(Exp)'!#REF!</definedName>
    <definedName name="Total_LE" localSheetId="0">'[6]Wk DDD &amp; Ex-Fact'!#REF!</definedName>
    <definedName name="Total_LE" localSheetId="2">'[6]Wk DDD &amp; Ex-Fact'!#REF!</definedName>
    <definedName name="Total_LE" localSheetId="3">'[6]Wk DDD &amp; Ex-Fact'!#REF!</definedName>
    <definedName name="Total_LE">'[6]Wk DDD &amp; Ex-Fact'!#REF!</definedName>
    <definedName name="Total_Previous" localSheetId="0">#REF!</definedName>
    <definedName name="Total_Previous" localSheetId="2">#REF!</definedName>
    <definedName name="Total_Previous" localSheetId="3">#REF!</definedName>
    <definedName name="Total_Previous">#REF!</definedName>
    <definedName name="Total_Taxes_Thousands" localSheetId="0">'[2]Assumptions &amp; Calculations'!#REF!</definedName>
    <definedName name="Total_Taxes_Thousands" localSheetId="2">'[2]Assumptions &amp; Calculations'!#REF!</definedName>
    <definedName name="Total_Taxes_Thousands" localSheetId="3">'[2]Assumptions &amp; Calculations'!#REF!</definedName>
    <definedName name="Total_Taxes_Thousands">'[2]Assumptions &amp; Calculations'!#REF!</definedName>
    <definedName name="TotalCCB" localSheetId="0">#REF!</definedName>
    <definedName name="TotalCCB" localSheetId="2">#REF!</definedName>
    <definedName name="TotalCCB" localSheetId="3">#REF!</definedName>
    <definedName name="TotalCCB">#REF!</definedName>
    <definedName name="TotalGRP" localSheetId="0">#REF!</definedName>
    <definedName name="TotalGRP" localSheetId="2">#REF!</definedName>
    <definedName name="TotalGRP" localSheetId="3">#REF!</definedName>
    <definedName name="TotalGRP">#REF!</definedName>
    <definedName name="TotalRebates" localSheetId="0">#REF!</definedName>
    <definedName name="TotalRebates" localSheetId="2">#REF!</definedName>
    <definedName name="TotalRebates" localSheetId="3">#REF!</definedName>
    <definedName name="TotalRebates">#REF!</definedName>
    <definedName name="TRANS_MEMMO" localSheetId="0">#REF!</definedName>
    <definedName name="TRANS_MEMMO" localSheetId="2">#REF!</definedName>
    <definedName name="TRANS_MEMMO" localSheetId="3">#REF!</definedName>
    <definedName name="TRANS_MEMMO">#REF!</definedName>
    <definedName name="Translate" localSheetId="0">#REF!</definedName>
    <definedName name="Translate" localSheetId="2">#REF!</definedName>
    <definedName name="Translate" localSheetId="3">#REF!</definedName>
    <definedName name="Translate">#REF!</definedName>
    <definedName name="Trigon_Bldis_MM" localSheetId="0">#REF!</definedName>
    <definedName name="Trigon_Bldis_MM" localSheetId="2">#REF!</definedName>
    <definedName name="Trigon_Bldis_MM" localSheetId="3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2">#REF!</definedName>
    <definedName name="Trigon_Tanf_MM" localSheetId="3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2">#REF!</definedName>
    <definedName name="TURN_ON_ROW_AND_COLUMN_HEADINGS" localSheetId="3">#REF!</definedName>
    <definedName name="TURN_ON_ROW_AND_COLUMN_HEADINGS">#REF!</definedName>
    <definedName name="UniTotal" localSheetId="0">#REF!</definedName>
    <definedName name="UniTotal" localSheetId="2">#REF!</definedName>
    <definedName name="UniTotal" localSheetId="3">#REF!</definedName>
    <definedName name="UniTotal">#REF!</definedName>
    <definedName name="Units_Purchased___5__Waste" localSheetId="0">#REF!</definedName>
    <definedName name="Units_Purchased___5__Waste" localSheetId="2">#REF!</definedName>
    <definedName name="Units_Purchased___5__Waste" localSheetId="3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2">'[6]Wk DDD &amp; Ex-Fact'!#REF!</definedName>
    <definedName name="Uplift" localSheetId="3">'[6]Wk DDD &amp; Ex-Fact'!#REF!</definedName>
    <definedName name="Uplift">'[6]Wk DDD &amp; Ex-Fact'!#REF!</definedName>
    <definedName name="VAGrp" localSheetId="0">#REF!</definedName>
    <definedName name="VAGrp" localSheetId="2">#REF!</definedName>
    <definedName name="VAGrp" localSheetId="3">#REF!</definedName>
    <definedName name="VAGrp">#REF!</definedName>
    <definedName name="VAInd" localSheetId="0">#REF!</definedName>
    <definedName name="VAInd" localSheetId="2">#REF!</definedName>
    <definedName name="VAInd" localSheetId="3">#REF!</definedName>
    <definedName name="VAInd">#REF!</definedName>
    <definedName name="Variance_List">[39]Variance!$A$7:$C$102</definedName>
    <definedName name="Weekly_Dates" localSheetId="0">#REF!</definedName>
    <definedName name="Weekly_Dates" localSheetId="2">#REF!</definedName>
    <definedName name="Weekly_Dates" localSheetId="3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2">#REF!</definedName>
    <definedName name="WIGrp" localSheetId="3">#REF!</definedName>
    <definedName name="WIGrp">#REF!</definedName>
    <definedName name="WIInd" localSheetId="0">#REF!</definedName>
    <definedName name="WIInd" localSheetId="2">#REF!</definedName>
    <definedName name="WIInd" localSheetId="3">#REF!</definedName>
    <definedName name="WIInd">#REF!</definedName>
    <definedName name="working" localSheetId="0">#REF!</definedName>
    <definedName name="working" localSheetId="2">#REF!</definedName>
    <definedName name="working" localSheetId="3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2">#REF!</definedName>
    <definedName name="x" localSheetId="3">#REF!</definedName>
    <definedName name="x">#REF!</definedName>
    <definedName name="xxx">[0]!xxx</definedName>
    <definedName name="YOY_Schedule">'[31]Qtrly Analysis'!$Q$59:$W$140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6" i="56" l="1"/>
  <c r="H77" i="56"/>
  <c r="H78" i="56"/>
  <c r="H79" i="56"/>
  <c r="H80" i="56"/>
  <c r="H81" i="56"/>
  <c r="H95" i="56" s="1"/>
  <c r="H96" i="56" s="1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75" i="56"/>
  <c r="F101" i="56"/>
  <c r="F102" i="56" s="1"/>
  <c r="D102" i="56"/>
  <c r="D101" i="56"/>
  <c r="F95" i="56"/>
  <c r="F96" i="56" s="1"/>
  <c r="D96" i="56"/>
  <c r="D95" i="56"/>
  <c r="H101" i="56" l="1"/>
  <c r="H102" i="56" s="1"/>
  <c r="DJ168" i="54" l="1"/>
  <c r="DJ167" i="54"/>
  <c r="DJ166" i="54"/>
  <c r="D143" i="54" l="1"/>
  <c r="D134" i="54"/>
  <c r="D130" i="54"/>
  <c r="D129" i="54"/>
  <c r="CL166" i="52" l="1"/>
  <c r="CL168" i="52" s="1"/>
  <c r="CL157" i="52"/>
  <c r="CL139" i="52"/>
  <c r="CL177" i="52" s="1"/>
  <c r="CL134" i="52"/>
  <c r="CL136" i="52" s="1"/>
  <c r="CL151" i="52" s="1"/>
  <c r="CL130" i="52"/>
  <c r="CL162" i="52" s="1"/>
  <c r="CL129" i="52"/>
  <c r="CL161" i="52" s="1"/>
  <c r="CL163" i="52" s="1"/>
  <c r="CF139" i="52"/>
  <c r="CF177" i="52" s="1"/>
  <c r="CF157" i="52"/>
  <c r="CF134" i="52"/>
  <c r="CF136" i="52" s="1"/>
  <c r="CF151" i="52" s="1"/>
  <c r="CF130" i="52"/>
  <c r="CF162" i="52" s="1"/>
  <c r="CF129" i="52"/>
  <c r="CF161" i="52" s="1"/>
  <c r="BV166" i="52"/>
  <c r="BV168" i="52" s="1"/>
  <c r="BV139" i="52"/>
  <c r="BV177" i="52" s="1"/>
  <c r="BV135" i="52"/>
  <c r="BV157" i="52" s="1"/>
  <c r="BV134" i="52"/>
  <c r="BV156" i="52" s="1"/>
  <c r="BV130" i="52"/>
  <c r="BV162" i="52" s="1"/>
  <c r="BV129" i="52"/>
  <c r="BV161" i="52" s="1"/>
  <c r="BP166" i="52"/>
  <c r="BP168" i="52" s="1"/>
  <c r="BP139" i="52"/>
  <c r="BP177" i="52" s="1"/>
  <c r="BP135" i="52"/>
  <c r="BP157" i="52" s="1"/>
  <c r="BP134" i="52"/>
  <c r="BP130" i="52"/>
  <c r="BP162" i="52" s="1"/>
  <c r="BP129" i="52"/>
  <c r="BP161" i="52" s="1"/>
  <c r="BF166" i="52"/>
  <c r="BF168" i="52" s="1"/>
  <c r="BF139" i="52"/>
  <c r="BF148" i="52" s="1"/>
  <c r="BF157" i="52"/>
  <c r="BF134" i="52"/>
  <c r="BF136" i="52" s="1"/>
  <c r="BF151" i="52" s="1"/>
  <c r="BF130" i="52"/>
  <c r="BF162" i="52" s="1"/>
  <c r="BF129" i="52"/>
  <c r="BF161" i="52" s="1"/>
  <c r="AZ166" i="52"/>
  <c r="AZ168" i="52" s="1"/>
  <c r="AZ139" i="52"/>
  <c r="AZ177" i="52" s="1"/>
  <c r="AZ157" i="52"/>
  <c r="AZ134" i="52"/>
  <c r="AZ136" i="52" s="1"/>
  <c r="AZ151" i="52" s="1"/>
  <c r="AZ130" i="52"/>
  <c r="AZ162" i="52" s="1"/>
  <c r="AZ129" i="52"/>
  <c r="AZ161" i="52" s="1"/>
  <c r="AZ163" i="52" s="1"/>
  <c r="AP166" i="52"/>
  <c r="AP168" i="52" s="1"/>
  <c r="AP139" i="52"/>
  <c r="AP177" i="52" s="1"/>
  <c r="AP135" i="52"/>
  <c r="AP157" i="52" s="1"/>
  <c r="AP134" i="52"/>
  <c r="AP156" i="52" s="1"/>
  <c r="AP130" i="52"/>
  <c r="AP162" i="52" s="1"/>
  <c r="AP129" i="52"/>
  <c r="AP161" i="52" s="1"/>
  <c r="AJ166" i="52"/>
  <c r="AJ168" i="52" s="1"/>
  <c r="AJ139" i="52"/>
  <c r="AJ177" i="52" s="1"/>
  <c r="AJ135" i="52"/>
  <c r="AJ157" i="52" s="1"/>
  <c r="AJ134" i="52"/>
  <c r="AJ156" i="52" s="1"/>
  <c r="AJ130" i="52"/>
  <c r="AJ162" i="52" s="1"/>
  <c r="AJ129" i="52"/>
  <c r="AJ161" i="52" s="1"/>
  <c r="Z166" i="52"/>
  <c r="Z168" i="52" s="1"/>
  <c r="Z139" i="52"/>
  <c r="Z177" i="52" s="1"/>
  <c r="Z135" i="52"/>
  <c r="Z157" i="52" s="1"/>
  <c r="Z134" i="52"/>
  <c r="Z130" i="52"/>
  <c r="Z162" i="52" s="1"/>
  <c r="Z129" i="52"/>
  <c r="T166" i="52"/>
  <c r="T168" i="52" s="1"/>
  <c r="T139" i="52"/>
  <c r="T177" i="52" s="1"/>
  <c r="T135" i="52"/>
  <c r="T157" i="52" s="1"/>
  <c r="T134" i="52"/>
  <c r="T156" i="52" s="1"/>
  <c r="T130" i="52"/>
  <c r="T162" i="52" s="1"/>
  <c r="T129" i="52"/>
  <c r="T161" i="52" s="1"/>
  <c r="J166" i="52"/>
  <c r="J168" i="52" s="1"/>
  <c r="J139" i="52"/>
  <c r="J177" i="52" s="1"/>
  <c r="J135" i="52"/>
  <c r="J157" i="52" s="1"/>
  <c r="J134" i="52"/>
  <c r="J130" i="52"/>
  <c r="J162" i="52" s="1"/>
  <c r="J129" i="52"/>
  <c r="J161" i="52" s="1"/>
  <c r="D134" i="52"/>
  <c r="D156" i="52" s="1"/>
  <c r="D134" i="56"/>
  <c r="D166" i="52"/>
  <c r="D168" i="52" s="1"/>
  <c r="D139" i="52"/>
  <c r="D177" i="52" s="1"/>
  <c r="D135" i="52"/>
  <c r="D157" i="52" s="1"/>
  <c r="D130" i="52"/>
  <c r="D162" i="52" s="1"/>
  <c r="D129" i="52"/>
  <c r="D161" i="52" s="1"/>
  <c r="H194" i="52"/>
  <c r="G194" i="52"/>
  <c r="H193" i="52"/>
  <c r="G193" i="52"/>
  <c r="H192" i="52"/>
  <c r="G192" i="52"/>
  <c r="H191" i="52"/>
  <c r="G191" i="52"/>
  <c r="H190" i="52"/>
  <c r="G190" i="52"/>
  <c r="H189" i="52"/>
  <c r="G189" i="52"/>
  <c r="A178" i="52"/>
  <c r="A179" i="52" s="1"/>
  <c r="A180" i="52" s="1"/>
  <c r="A172" i="52"/>
  <c r="A173" i="52" s="1"/>
  <c r="A174" i="52" s="1"/>
  <c r="A167" i="52"/>
  <c r="A168" i="52" s="1"/>
  <c r="A162" i="52"/>
  <c r="A163" i="52" s="1"/>
  <c r="CL166" i="56"/>
  <c r="CL168" i="56" s="1"/>
  <c r="CL157" i="56"/>
  <c r="CL139" i="56"/>
  <c r="CL177" i="56" s="1"/>
  <c r="CL134" i="56"/>
  <c r="CL136" i="56" s="1"/>
  <c r="CL151" i="56" s="1"/>
  <c r="CL130" i="56"/>
  <c r="CL162" i="56" s="1"/>
  <c r="CL129" i="56"/>
  <c r="CL161" i="56" s="1"/>
  <c r="CL163" i="56" s="1"/>
  <c r="CF166" i="56"/>
  <c r="CF168" i="56" s="1"/>
  <c r="CF157" i="56"/>
  <c r="CF139" i="56"/>
  <c r="CF177" i="56" s="1"/>
  <c r="CF134" i="56"/>
  <c r="CF136" i="56" s="1"/>
  <c r="CF130" i="56"/>
  <c r="CF162" i="56" s="1"/>
  <c r="CF129" i="56"/>
  <c r="CF161" i="56" s="1"/>
  <c r="BF166" i="56"/>
  <c r="BF168" i="56" s="1"/>
  <c r="BF157" i="56"/>
  <c r="BF139" i="56"/>
  <c r="BF177" i="56" s="1"/>
  <c r="BF134" i="56"/>
  <c r="BF136" i="56" s="1"/>
  <c r="BF151" i="56" s="1"/>
  <c r="BF130" i="56"/>
  <c r="BF162" i="56" s="1"/>
  <c r="BF129" i="56"/>
  <c r="BF161" i="56" s="1"/>
  <c r="AZ166" i="56"/>
  <c r="AZ168" i="56" s="1"/>
  <c r="AZ157" i="56"/>
  <c r="AZ139" i="56"/>
  <c r="AZ177" i="56" s="1"/>
  <c r="AZ134" i="56"/>
  <c r="AZ156" i="56" s="1"/>
  <c r="AZ130" i="56"/>
  <c r="AZ162" i="56" s="1"/>
  <c r="AZ129" i="56"/>
  <c r="AZ161" i="56" s="1"/>
  <c r="BV166" i="56"/>
  <c r="BV168" i="56" s="1"/>
  <c r="BV139" i="56"/>
  <c r="BV148" i="56" s="1"/>
  <c r="BV135" i="56"/>
  <c r="BV157" i="56" s="1"/>
  <c r="BV134" i="56"/>
  <c r="BV130" i="56"/>
  <c r="BV162" i="56" s="1"/>
  <c r="BV129" i="56"/>
  <c r="BV161" i="56" s="1"/>
  <c r="BP166" i="56"/>
  <c r="BP168" i="56" s="1"/>
  <c r="BP139" i="56"/>
  <c r="BP148" i="56" s="1"/>
  <c r="BP135" i="56"/>
  <c r="BP157" i="56" s="1"/>
  <c r="BP134" i="56"/>
  <c r="BP130" i="56"/>
  <c r="BP162" i="56" s="1"/>
  <c r="BP129" i="56"/>
  <c r="BP161" i="56" s="1"/>
  <c r="AP166" i="56"/>
  <c r="AP168" i="56" s="1"/>
  <c r="AP139" i="56"/>
  <c r="AP177" i="56" s="1"/>
  <c r="AP135" i="56"/>
  <c r="AP157" i="56" s="1"/>
  <c r="AP134" i="56"/>
  <c r="AP130" i="56"/>
  <c r="AP162" i="56" s="1"/>
  <c r="AP129" i="56"/>
  <c r="AP161" i="56" s="1"/>
  <c r="AJ166" i="56"/>
  <c r="AJ168" i="56" s="1"/>
  <c r="AJ139" i="56"/>
  <c r="AJ177" i="56" s="1"/>
  <c r="AJ135" i="56"/>
  <c r="AJ157" i="56" s="1"/>
  <c r="AJ134" i="56"/>
  <c r="AJ156" i="56" s="1"/>
  <c r="AJ130" i="56"/>
  <c r="AJ162" i="56" s="1"/>
  <c r="AJ129" i="56"/>
  <c r="Z166" i="56"/>
  <c r="Z168" i="56" s="1"/>
  <c r="Z139" i="56"/>
  <c r="Z148" i="56" s="1"/>
  <c r="Z135" i="56"/>
  <c r="Z157" i="56" s="1"/>
  <c r="Z134" i="56"/>
  <c r="Z130" i="56"/>
  <c r="Z162" i="56" s="1"/>
  <c r="Z129" i="56"/>
  <c r="Z161" i="56" s="1"/>
  <c r="T166" i="56"/>
  <c r="T168" i="56" s="1"/>
  <c r="T139" i="56"/>
  <c r="T148" i="56" s="1"/>
  <c r="T135" i="56"/>
  <c r="T157" i="56" s="1"/>
  <c r="T134" i="56"/>
  <c r="T130" i="56"/>
  <c r="T162" i="56" s="1"/>
  <c r="T129" i="56"/>
  <c r="T161" i="56" s="1"/>
  <c r="BV136" i="56" l="1"/>
  <c r="BV151" i="56" s="1"/>
  <c r="Z136" i="56"/>
  <c r="Z151" i="56" s="1"/>
  <c r="AP148" i="56"/>
  <c r="AP149" i="56" s="1"/>
  <c r="AZ158" i="56"/>
  <c r="Z131" i="56"/>
  <c r="AJ158" i="52"/>
  <c r="AJ131" i="56"/>
  <c r="BP136" i="56"/>
  <c r="BP151" i="56" s="1"/>
  <c r="AP163" i="52"/>
  <c r="J163" i="52"/>
  <c r="CF163" i="56"/>
  <c r="CL148" i="52"/>
  <c r="CL140" i="52" s="1"/>
  <c r="CL144" i="52" s="1"/>
  <c r="BP148" i="52"/>
  <c r="BP140" i="52" s="1"/>
  <c r="BP144" i="52" s="1"/>
  <c r="BP136" i="52"/>
  <c r="BP151" i="52" s="1"/>
  <c r="BV158" i="52"/>
  <c r="AZ156" i="52"/>
  <c r="AZ158" i="52" s="1"/>
  <c r="AZ171" i="52" s="1"/>
  <c r="AJ158" i="56"/>
  <c r="AJ163" i="52"/>
  <c r="Z131" i="52"/>
  <c r="T158" i="52"/>
  <c r="Z143" i="56"/>
  <c r="J136" i="52"/>
  <c r="J151" i="52" s="1"/>
  <c r="CL156" i="52"/>
  <c r="CL158" i="52" s="1"/>
  <c r="CL171" i="52" s="1"/>
  <c r="CF156" i="52"/>
  <c r="CF158" i="52" s="1"/>
  <c r="CF131" i="56"/>
  <c r="CF143" i="56" s="1"/>
  <c r="CL156" i="56"/>
  <c r="CL158" i="56" s="1"/>
  <c r="CL171" i="56" s="1"/>
  <c r="CF163" i="52"/>
  <c r="CF156" i="56"/>
  <c r="CF158" i="56" s="1"/>
  <c r="CF171" i="56" s="1"/>
  <c r="BV136" i="52"/>
  <c r="BV151" i="52" s="1"/>
  <c r="BP156" i="56"/>
  <c r="BP158" i="56" s="1"/>
  <c r="BP177" i="56"/>
  <c r="BV131" i="52"/>
  <c r="AZ136" i="56"/>
  <c r="AZ151" i="56" s="1"/>
  <c r="BF163" i="52"/>
  <c r="BF177" i="52"/>
  <c r="BF163" i="56"/>
  <c r="AP163" i="56"/>
  <c r="AP131" i="56"/>
  <c r="AJ136" i="52"/>
  <c r="AJ151" i="52" s="1"/>
  <c r="AP136" i="52"/>
  <c r="AP151" i="52" s="1"/>
  <c r="AJ136" i="56"/>
  <c r="AJ151" i="56" s="1"/>
  <c r="AP136" i="56"/>
  <c r="AP151" i="56" s="1"/>
  <c r="Z148" i="52"/>
  <c r="Z140" i="52" s="1"/>
  <c r="Z144" i="52" s="1"/>
  <c r="Z161" i="52"/>
  <c r="Z163" i="52" s="1"/>
  <c r="T136" i="56"/>
  <c r="T151" i="56" s="1"/>
  <c r="T136" i="52"/>
  <c r="T151" i="52" s="1"/>
  <c r="Z136" i="52"/>
  <c r="Z151" i="52" s="1"/>
  <c r="CL131" i="52"/>
  <c r="CL143" i="52" s="1"/>
  <c r="CF131" i="52"/>
  <c r="CF143" i="52" s="1"/>
  <c r="CF148" i="52"/>
  <c r="BV163" i="52"/>
  <c r="BV148" i="52"/>
  <c r="BP163" i="52"/>
  <c r="BP156" i="52"/>
  <c r="BP158" i="52" s="1"/>
  <c r="BP131" i="52"/>
  <c r="BF149" i="52"/>
  <c r="BF140" i="52"/>
  <c r="BF144" i="52" s="1"/>
  <c r="BF156" i="52"/>
  <c r="BF158" i="52" s="1"/>
  <c r="BF131" i="52"/>
  <c r="BF143" i="52" s="1"/>
  <c r="AZ131" i="52"/>
  <c r="AZ143" i="52" s="1"/>
  <c r="AZ148" i="52"/>
  <c r="AP158" i="52"/>
  <c r="AP131" i="52"/>
  <c r="AP148" i="52"/>
  <c r="AJ131" i="52"/>
  <c r="AJ148" i="52"/>
  <c r="Z156" i="52"/>
  <c r="Z158" i="52" s="1"/>
  <c r="T163" i="52"/>
  <c r="T131" i="52"/>
  <c r="T148" i="52"/>
  <c r="J156" i="52"/>
  <c r="J158" i="52" s="1"/>
  <c r="J131" i="52"/>
  <c r="J148" i="52"/>
  <c r="D158" i="52"/>
  <c r="D163" i="52"/>
  <c r="D131" i="52"/>
  <c r="D136" i="52"/>
  <c r="D151" i="52" s="1"/>
  <c r="D148" i="52"/>
  <c r="CL131" i="56"/>
  <c r="CL143" i="56" s="1"/>
  <c r="CL148" i="56"/>
  <c r="CF151" i="56"/>
  <c r="CF148" i="56"/>
  <c r="BF156" i="56"/>
  <c r="BF158" i="56" s="1"/>
  <c r="BF131" i="56"/>
  <c r="BF143" i="56" s="1"/>
  <c r="BF148" i="56"/>
  <c r="AZ163" i="56"/>
  <c r="AZ171" i="56" s="1"/>
  <c r="AZ148" i="56"/>
  <c r="AZ131" i="56"/>
  <c r="BV163" i="56"/>
  <c r="BV149" i="56"/>
  <c r="BV156" i="56"/>
  <c r="BV158" i="56" s="1"/>
  <c r="BV131" i="56"/>
  <c r="BV143" i="56" s="1"/>
  <c r="BV177" i="56"/>
  <c r="BP163" i="56"/>
  <c r="BP149" i="56"/>
  <c r="BP131" i="56"/>
  <c r="BP143" i="56" s="1"/>
  <c r="AP156" i="56"/>
  <c r="AP158" i="56" s="1"/>
  <c r="AJ148" i="56"/>
  <c r="AJ161" i="56"/>
  <c r="AJ163" i="56" s="1"/>
  <c r="Z163" i="56"/>
  <c r="Z149" i="56"/>
  <c r="Z156" i="56"/>
  <c r="Z158" i="56" s="1"/>
  <c r="Z177" i="56"/>
  <c r="T163" i="56"/>
  <c r="T149" i="56"/>
  <c r="T156" i="56"/>
  <c r="T158" i="56" s="1"/>
  <c r="T131" i="56"/>
  <c r="T177" i="56"/>
  <c r="Z149" i="52" l="1"/>
  <c r="J171" i="52"/>
  <c r="AJ171" i="52"/>
  <c r="AJ171" i="56"/>
  <c r="BV171" i="56"/>
  <c r="AP171" i="52"/>
  <c r="BV143" i="52"/>
  <c r="AP171" i="56"/>
  <c r="BF171" i="56"/>
  <c r="BP171" i="52"/>
  <c r="BP171" i="56"/>
  <c r="BV171" i="52"/>
  <c r="Z143" i="52"/>
  <c r="Z145" i="52" s="1"/>
  <c r="Z150" i="52" s="1"/>
  <c r="Z152" i="52" s="1"/>
  <c r="Z172" i="52" s="1"/>
  <c r="J143" i="52"/>
  <c r="CL149" i="52"/>
  <c r="BP149" i="52"/>
  <c r="BP143" i="52"/>
  <c r="BP145" i="52" s="1"/>
  <c r="BP150" i="52" s="1"/>
  <c r="BP152" i="52" s="1"/>
  <c r="BP172" i="52" s="1"/>
  <c r="AJ143" i="52"/>
  <c r="Z171" i="56"/>
  <c r="T143" i="56"/>
  <c r="T171" i="52"/>
  <c r="CL145" i="52"/>
  <c r="CL150" i="52" s="1"/>
  <c r="AZ143" i="56"/>
  <c r="BF171" i="52"/>
  <c r="AP143" i="56"/>
  <c r="AP143" i="52"/>
  <c r="AJ143" i="56"/>
  <c r="T143" i="52"/>
  <c r="Z171" i="52"/>
  <c r="CF149" i="52"/>
  <c r="CF140" i="52"/>
  <c r="CF144" i="52" s="1"/>
  <c r="CF145" i="52" s="1"/>
  <c r="CF150" i="52" s="1"/>
  <c r="CF152" i="52" s="1"/>
  <c r="CF172" i="52" s="1"/>
  <c r="BV149" i="52"/>
  <c r="BV140" i="52"/>
  <c r="BV144" i="52" s="1"/>
  <c r="BF145" i="52"/>
  <c r="BF150" i="52" s="1"/>
  <c r="BF152" i="52" s="1"/>
  <c r="BF172" i="52" s="1"/>
  <c r="AZ149" i="52"/>
  <c r="AZ140" i="52"/>
  <c r="AZ144" i="52" s="1"/>
  <c r="AZ145" i="52" s="1"/>
  <c r="AZ150" i="52" s="1"/>
  <c r="AP149" i="52"/>
  <c r="AP140" i="52"/>
  <c r="AP144" i="52" s="1"/>
  <c r="AJ140" i="52"/>
  <c r="AJ144" i="52" s="1"/>
  <c r="AJ149" i="52"/>
  <c r="T149" i="52"/>
  <c r="T140" i="52"/>
  <c r="T144" i="52" s="1"/>
  <c r="J149" i="52"/>
  <c r="J140" i="52"/>
  <c r="J144" i="52" s="1"/>
  <c r="D171" i="52"/>
  <c r="D143" i="52"/>
  <c r="D149" i="52"/>
  <c r="D140" i="52"/>
  <c r="D144" i="52" s="1"/>
  <c r="CL149" i="56"/>
  <c r="CF149" i="56"/>
  <c r="BF149" i="56"/>
  <c r="AZ149" i="56"/>
  <c r="AJ149" i="56"/>
  <c r="T171" i="56"/>
  <c r="BV145" i="52" l="1"/>
  <c r="BV150" i="52" s="1"/>
  <c r="BV152" i="52" s="1"/>
  <c r="BV172" i="52" s="1"/>
  <c r="BV173" i="52" s="1"/>
  <c r="BV174" i="52" s="1"/>
  <c r="BV179" i="52" s="1"/>
  <c r="BV180" i="52" s="1"/>
  <c r="J145" i="52"/>
  <c r="J150" i="52" s="1"/>
  <c r="J152" i="52" s="1"/>
  <c r="J172" i="52" s="1"/>
  <c r="J173" i="52" s="1"/>
  <c r="J174" i="52" s="1"/>
  <c r="J179" i="52" s="1"/>
  <c r="J180" i="52" s="1"/>
  <c r="BP173" i="52"/>
  <c r="BP174" i="52" s="1"/>
  <c r="BP179" i="52" s="1"/>
  <c r="BP180" i="52" s="1"/>
  <c r="AJ145" i="52"/>
  <c r="AJ150" i="52" s="1"/>
  <c r="AJ152" i="52" s="1"/>
  <c r="AJ172" i="52" s="1"/>
  <c r="AJ173" i="52" s="1"/>
  <c r="AJ174" i="52" s="1"/>
  <c r="AJ179" i="52" s="1"/>
  <c r="AJ180" i="52" s="1"/>
  <c r="AP145" i="52"/>
  <c r="AP150" i="52" s="1"/>
  <c r="AP152" i="52" s="1"/>
  <c r="AP172" i="52" s="1"/>
  <c r="AP173" i="52" s="1"/>
  <c r="AP174" i="52" s="1"/>
  <c r="AP179" i="52" s="1"/>
  <c r="AP180" i="52" s="1"/>
  <c r="Z173" i="52"/>
  <c r="Z174" i="52" s="1"/>
  <c r="Z179" i="52" s="1"/>
  <c r="Z180" i="52" s="1"/>
  <c r="AZ152" i="52"/>
  <c r="AZ172" i="52" s="1"/>
  <c r="AZ173" i="52" s="1"/>
  <c r="AZ174" i="52" s="1"/>
  <c r="AZ179" i="52" s="1"/>
  <c r="AZ180" i="52" s="1"/>
  <c r="CL152" i="52"/>
  <c r="CL172" i="52" s="1"/>
  <c r="CL173" i="52" s="1"/>
  <c r="CL174" i="52" s="1"/>
  <c r="CL179" i="52" s="1"/>
  <c r="CL180" i="52" s="1"/>
  <c r="T145" i="52"/>
  <c r="T150" i="52" s="1"/>
  <c r="T152" i="52" s="1"/>
  <c r="T172" i="52" s="1"/>
  <c r="T173" i="52" s="1"/>
  <c r="T174" i="52" s="1"/>
  <c r="T179" i="52" s="1"/>
  <c r="T180" i="52" s="1"/>
  <c r="BF173" i="52"/>
  <c r="BF174" i="52" s="1"/>
  <c r="BF179" i="52" s="1"/>
  <c r="BF180" i="52" s="1"/>
  <c r="D145" i="52"/>
  <c r="D150" i="52" s="1"/>
  <c r="D152" i="52" s="1"/>
  <c r="D172" i="52" s="1"/>
  <c r="D173" i="52" s="1"/>
  <c r="D174" i="52" s="1"/>
  <c r="D179" i="52" s="1"/>
  <c r="D180" i="52" s="1"/>
  <c r="J166" i="56" l="1"/>
  <c r="J168" i="56" s="1"/>
  <c r="J139" i="56"/>
  <c r="J148" i="56" s="1"/>
  <c r="J135" i="56"/>
  <c r="J157" i="56" s="1"/>
  <c r="J134" i="56"/>
  <c r="J156" i="56" s="1"/>
  <c r="J130" i="56"/>
  <c r="J129" i="56"/>
  <c r="J161" i="56" s="1"/>
  <c r="D166" i="56"/>
  <c r="D139" i="56"/>
  <c r="D135" i="56"/>
  <c r="D130" i="56"/>
  <c r="J158" i="56" l="1"/>
  <c r="J131" i="56"/>
  <c r="J177" i="56"/>
  <c r="J149" i="56"/>
  <c r="J162" i="56"/>
  <c r="J163" i="56" s="1"/>
  <c r="J136" i="56"/>
  <c r="J151" i="56" s="1"/>
  <c r="J171" i="56" l="1"/>
  <c r="J143" i="56"/>
  <c r="D129" i="56" l="1"/>
  <c r="H194" i="56" l="1"/>
  <c r="G194" i="56"/>
  <c r="H193" i="56"/>
  <c r="G193" i="56"/>
  <c r="H192" i="56"/>
  <c r="G192" i="56"/>
  <c r="H191" i="56"/>
  <c r="G191" i="56"/>
  <c r="H190" i="56"/>
  <c r="G190" i="56"/>
  <c r="H189" i="56"/>
  <c r="G189" i="56"/>
  <c r="A178" i="56"/>
  <c r="A179" i="56" s="1"/>
  <c r="A180" i="56" s="1"/>
  <c r="A172" i="56"/>
  <c r="A173" i="56" s="1"/>
  <c r="A174" i="56" s="1"/>
  <c r="D168" i="56"/>
  <c r="A167" i="56"/>
  <c r="A168" i="56" s="1"/>
  <c r="A162" i="56"/>
  <c r="A163" i="56" s="1"/>
  <c r="D177" i="56"/>
  <c r="D157" i="56"/>
  <c r="D156" i="56"/>
  <c r="D162" i="56"/>
  <c r="D161" i="56"/>
  <c r="BP140" i="56" l="1"/>
  <c r="BP144" i="56" s="1"/>
  <c r="BP145" i="56" s="1"/>
  <c r="BP150" i="56" s="1"/>
  <c r="BP152" i="56" s="1"/>
  <c r="BP172" i="56" s="1"/>
  <c r="BP173" i="56" s="1"/>
  <c r="BP174" i="56" s="1"/>
  <c r="BP179" i="56" s="1"/>
  <c r="BP180" i="56" s="1"/>
  <c r="BV140" i="56"/>
  <c r="BV144" i="56" s="1"/>
  <c r="BV145" i="56" s="1"/>
  <c r="BV150" i="56" s="1"/>
  <c r="BV152" i="56" s="1"/>
  <c r="BV172" i="56" s="1"/>
  <c r="BV173" i="56" s="1"/>
  <c r="BV174" i="56" s="1"/>
  <c r="BV179" i="56" s="1"/>
  <c r="BV180" i="56" s="1"/>
  <c r="AP140" i="56"/>
  <c r="AP144" i="56" s="1"/>
  <c r="AP145" i="56" s="1"/>
  <c r="AP150" i="56" s="1"/>
  <c r="AP152" i="56" s="1"/>
  <c r="AP172" i="56" s="1"/>
  <c r="AP173" i="56" s="1"/>
  <c r="AP174" i="56" s="1"/>
  <c r="AP179" i="56" s="1"/>
  <c r="AP180" i="56" s="1"/>
  <c r="T140" i="56"/>
  <c r="T144" i="56" s="1"/>
  <c r="T145" i="56" s="1"/>
  <c r="T150" i="56" s="1"/>
  <c r="T152" i="56" s="1"/>
  <c r="T172" i="56" s="1"/>
  <c r="T173" i="56" s="1"/>
  <c r="T174" i="56" s="1"/>
  <c r="T179" i="56" s="1"/>
  <c r="T180" i="56" s="1"/>
  <c r="Z140" i="56"/>
  <c r="Z144" i="56" s="1"/>
  <c r="Z145" i="56" s="1"/>
  <c r="Z150" i="56" s="1"/>
  <c r="Z152" i="56" s="1"/>
  <c r="Z172" i="56" s="1"/>
  <c r="Z173" i="56" s="1"/>
  <c r="Z174" i="56" s="1"/>
  <c r="Z179" i="56" s="1"/>
  <c r="Z180" i="56" s="1"/>
  <c r="CF140" i="56"/>
  <c r="CF144" i="56" s="1"/>
  <c r="CF145" i="56" s="1"/>
  <c r="CF150" i="56" s="1"/>
  <c r="CF152" i="56" s="1"/>
  <c r="CF172" i="56" s="1"/>
  <c r="CF173" i="56" s="1"/>
  <c r="CF174" i="56" s="1"/>
  <c r="CF179" i="56" s="1"/>
  <c r="CF180" i="56" s="1"/>
  <c r="AJ140" i="56"/>
  <c r="AJ144" i="56" s="1"/>
  <c r="AJ145" i="56" s="1"/>
  <c r="AJ150" i="56" s="1"/>
  <c r="AJ152" i="56" s="1"/>
  <c r="AJ172" i="56" s="1"/>
  <c r="AJ173" i="56" s="1"/>
  <c r="AJ174" i="56" s="1"/>
  <c r="AJ179" i="56" s="1"/>
  <c r="AJ180" i="56" s="1"/>
  <c r="AZ140" i="56"/>
  <c r="AZ144" i="56" s="1"/>
  <c r="AZ145" i="56" s="1"/>
  <c r="AZ150" i="56" s="1"/>
  <c r="AZ152" i="56" s="1"/>
  <c r="AZ172" i="56" s="1"/>
  <c r="AZ173" i="56" s="1"/>
  <c r="AZ174" i="56" s="1"/>
  <c r="AZ179" i="56" s="1"/>
  <c r="AZ180" i="56" s="1"/>
  <c r="BF140" i="56"/>
  <c r="BF144" i="56" s="1"/>
  <c r="BF145" i="56" s="1"/>
  <c r="BF150" i="56" s="1"/>
  <c r="BF152" i="56" s="1"/>
  <c r="BF172" i="56" s="1"/>
  <c r="BF173" i="56" s="1"/>
  <c r="BF174" i="56" s="1"/>
  <c r="BF179" i="56" s="1"/>
  <c r="BF180" i="56" s="1"/>
  <c r="CL140" i="56"/>
  <c r="CL144" i="56" s="1"/>
  <c r="CL145" i="56" s="1"/>
  <c r="CL150" i="56" s="1"/>
  <c r="CL152" i="56" s="1"/>
  <c r="CL172" i="56" s="1"/>
  <c r="CL173" i="56" s="1"/>
  <c r="CL174" i="56" s="1"/>
  <c r="CL179" i="56" s="1"/>
  <c r="CL180" i="56" s="1"/>
  <c r="J140" i="56"/>
  <c r="J144" i="56" s="1"/>
  <c r="J145" i="56" s="1"/>
  <c r="J150" i="56" s="1"/>
  <c r="J152" i="56" s="1"/>
  <c r="J172" i="56" s="1"/>
  <c r="J173" i="56" s="1"/>
  <c r="J174" i="56" s="1"/>
  <c r="J179" i="56" s="1"/>
  <c r="J180" i="56" s="1"/>
  <c r="D163" i="56"/>
  <c r="D158" i="56"/>
  <c r="D131" i="56"/>
  <c r="D136" i="56"/>
  <c r="D151" i="56" s="1"/>
  <c r="D148" i="56"/>
  <c r="D171" i="56" l="1"/>
  <c r="D149" i="56"/>
  <c r="D140" i="56"/>
  <c r="D144" i="56" s="1"/>
  <c r="D143" i="56"/>
  <c r="D145" i="56" l="1"/>
  <c r="D150" i="56" l="1"/>
  <c r="D152" i="56" s="1"/>
  <c r="D172" i="56" s="1"/>
  <c r="D173" i="56" s="1"/>
  <c r="D174" i="56" s="1"/>
  <c r="D179" i="56" s="1"/>
  <c r="D180" i="56" s="1"/>
  <c r="CL166" i="54"/>
  <c r="CL168" i="54" s="1"/>
  <c r="CL157" i="54"/>
  <c r="CL139" i="54"/>
  <c r="CL177" i="54" s="1"/>
  <c r="CL134" i="54"/>
  <c r="CL156" i="54" s="1"/>
  <c r="CL130" i="54"/>
  <c r="CL162" i="54" s="1"/>
  <c r="CL129" i="54"/>
  <c r="CL131" i="54" s="1"/>
  <c r="CF166" i="54"/>
  <c r="CF168" i="54" s="1"/>
  <c r="CF157" i="54"/>
  <c r="CF139" i="54"/>
  <c r="CF177" i="54" s="1"/>
  <c r="CF134" i="54"/>
  <c r="CF156" i="54" s="1"/>
  <c r="CF158" i="54" s="1"/>
  <c r="CF130" i="54"/>
  <c r="CF162" i="54" s="1"/>
  <c r="CF129" i="54"/>
  <c r="CF161" i="54" s="1"/>
  <c r="CF163" i="54" s="1"/>
  <c r="BV166" i="54"/>
  <c r="BV168" i="54" s="1"/>
  <c r="BV139" i="54"/>
  <c r="BV177" i="54" s="1"/>
  <c r="BV135" i="54"/>
  <c r="BV157" i="54" s="1"/>
  <c r="BV134" i="54"/>
  <c r="BV130" i="54"/>
  <c r="BV162" i="54" s="1"/>
  <c r="BV129" i="54"/>
  <c r="BV161" i="54" s="1"/>
  <c r="BP166" i="54"/>
  <c r="BP168" i="54" s="1"/>
  <c r="BP139" i="54"/>
  <c r="BP177" i="54" s="1"/>
  <c r="BP135" i="54"/>
  <c r="BP157" i="54" s="1"/>
  <c r="BP134" i="54"/>
  <c r="BP130" i="54"/>
  <c r="BP162" i="54" s="1"/>
  <c r="BP129" i="54"/>
  <c r="BP161" i="54" s="1"/>
  <c r="BP163" i="54" s="1"/>
  <c r="BF166" i="54"/>
  <c r="BF168" i="54" s="1"/>
  <c r="BF157" i="54"/>
  <c r="BF139" i="54"/>
  <c r="BF177" i="54" s="1"/>
  <c r="BF134" i="54"/>
  <c r="BF156" i="54" s="1"/>
  <c r="BF158" i="54" s="1"/>
  <c r="BF130" i="54"/>
  <c r="BF162" i="54" s="1"/>
  <c r="BF129" i="54"/>
  <c r="BF161" i="54" s="1"/>
  <c r="AZ166" i="54"/>
  <c r="AZ168" i="54" s="1"/>
  <c r="AZ139" i="54"/>
  <c r="AZ177" i="54" s="1"/>
  <c r="AZ157" i="54"/>
  <c r="AZ134" i="54"/>
  <c r="AZ156" i="54" s="1"/>
  <c r="AZ130" i="54"/>
  <c r="AZ162" i="54" s="1"/>
  <c r="AZ129" i="54"/>
  <c r="AZ161" i="54" s="1"/>
  <c r="AP166" i="54"/>
  <c r="AP168" i="54" s="1"/>
  <c r="AP139" i="54"/>
  <c r="AP177" i="54" s="1"/>
  <c r="AP135" i="54"/>
  <c r="AP157" i="54" s="1"/>
  <c r="AP134" i="54"/>
  <c r="AP130" i="54"/>
  <c r="AP162" i="54" s="1"/>
  <c r="AP129" i="54"/>
  <c r="AP161" i="54" s="1"/>
  <c r="AJ166" i="54"/>
  <c r="AJ168" i="54" s="1"/>
  <c r="AJ162" i="54"/>
  <c r="AJ139" i="54"/>
  <c r="AJ148" i="54" s="1"/>
  <c r="AJ135" i="54"/>
  <c r="AJ134" i="54"/>
  <c r="AJ156" i="54" s="1"/>
  <c r="AJ130" i="54"/>
  <c r="AJ129" i="54"/>
  <c r="AJ161" i="54" s="1"/>
  <c r="Z166" i="54"/>
  <c r="Z168" i="54" s="1"/>
  <c r="Z139" i="54"/>
  <c r="Z177" i="54" s="1"/>
  <c r="Z135" i="54"/>
  <c r="Z157" i="54" s="1"/>
  <c r="Z134" i="54"/>
  <c r="Z156" i="54" s="1"/>
  <c r="Z130" i="54"/>
  <c r="Z162" i="54" s="1"/>
  <c r="Z129" i="54"/>
  <c r="Z161" i="54" s="1"/>
  <c r="Z163" i="54" s="1"/>
  <c r="T166" i="54"/>
  <c r="T168" i="54" s="1"/>
  <c r="T139" i="54"/>
  <c r="T177" i="54" s="1"/>
  <c r="T135" i="54"/>
  <c r="T157" i="54" s="1"/>
  <c r="T134" i="54"/>
  <c r="T156" i="54" s="1"/>
  <c r="T130" i="54"/>
  <c r="T162" i="54" s="1"/>
  <c r="T129" i="54"/>
  <c r="T161" i="54" s="1"/>
  <c r="J166" i="54"/>
  <c r="J168" i="54" s="1"/>
  <c r="J139" i="54"/>
  <c r="J177" i="54" s="1"/>
  <c r="J135" i="54"/>
  <c r="J157" i="54" s="1"/>
  <c r="J134" i="54"/>
  <c r="J136" i="54" s="1"/>
  <c r="J151" i="54" s="1"/>
  <c r="J130" i="54"/>
  <c r="J162" i="54" s="1"/>
  <c r="J129" i="54"/>
  <c r="J161" i="54" s="1"/>
  <c r="D166" i="54"/>
  <c r="D168" i="54" s="1"/>
  <c r="D139" i="54"/>
  <c r="D148" i="54" s="1"/>
  <c r="D149" i="54" s="1"/>
  <c r="D135" i="54"/>
  <c r="D157" i="54" s="1"/>
  <c r="D156" i="54"/>
  <c r="D161" i="54"/>
  <c r="H194" i="54"/>
  <c r="G194" i="54"/>
  <c r="H193" i="54"/>
  <c r="G193" i="54"/>
  <c r="H192" i="54"/>
  <c r="G192" i="54"/>
  <c r="H191" i="54"/>
  <c r="G191" i="54"/>
  <c r="H190" i="54"/>
  <c r="G190" i="54"/>
  <c r="H189" i="54"/>
  <c r="G189" i="54"/>
  <c r="A179" i="54"/>
  <c r="A180" i="54" s="1"/>
  <c r="A178" i="54"/>
  <c r="A172" i="54"/>
  <c r="A173" i="54" s="1"/>
  <c r="A174" i="54" s="1"/>
  <c r="A168" i="54"/>
  <c r="A167" i="54"/>
  <c r="D162" i="54"/>
  <c r="A162" i="54"/>
  <c r="A163" i="54" s="1"/>
  <c r="DJ161" i="54"/>
  <c r="DJ153" i="54"/>
  <c r="DJ145" i="54"/>
  <c r="DJ137" i="54"/>
  <c r="DJ129" i="54"/>
  <c r="CF136" i="54" l="1"/>
  <c r="CF151" i="54" s="1"/>
  <c r="BF163" i="54"/>
  <c r="BP136" i="54"/>
  <c r="BP151" i="54" s="1"/>
  <c r="CL158" i="54"/>
  <c r="BV148" i="54"/>
  <c r="BV149" i="54" s="1"/>
  <c r="AJ136" i="54"/>
  <c r="AJ151" i="54" s="1"/>
  <c r="D131" i="54"/>
  <c r="BP156" i="54"/>
  <c r="BP158" i="54" s="1"/>
  <c r="BP171" i="54" s="1"/>
  <c r="CL161" i="54"/>
  <c r="CL163" i="54" s="1"/>
  <c r="AP136" i="54"/>
  <c r="AP151" i="54" s="1"/>
  <c r="CL136" i="54"/>
  <c r="CL151" i="54" s="1"/>
  <c r="BV163" i="54"/>
  <c r="BV136" i="54"/>
  <c r="BV151" i="54" s="1"/>
  <c r="AZ136" i="54"/>
  <c r="AZ151" i="54" s="1"/>
  <c r="BF136" i="54"/>
  <c r="BF151" i="54" s="1"/>
  <c r="AP156" i="54"/>
  <c r="AP158" i="54" s="1"/>
  <c r="AJ163" i="54"/>
  <c r="AJ177" i="54"/>
  <c r="Z158" i="54"/>
  <c r="T158" i="54"/>
  <c r="T136" i="54"/>
  <c r="T151" i="54" s="1"/>
  <c r="Z136" i="54"/>
  <c r="Z151" i="54" s="1"/>
  <c r="T163" i="54"/>
  <c r="J148" i="54"/>
  <c r="J140" i="54" s="1"/>
  <c r="J144" i="54" s="1"/>
  <c r="D136" i="54"/>
  <c r="D151" i="54" s="1"/>
  <c r="J163" i="54"/>
  <c r="CL143" i="54"/>
  <c r="CL148" i="54"/>
  <c r="CF171" i="54"/>
  <c r="CF131" i="54"/>
  <c r="CF143" i="54" s="1"/>
  <c r="CF148" i="54"/>
  <c r="BV156" i="54"/>
  <c r="BV158" i="54" s="1"/>
  <c r="BV131" i="54"/>
  <c r="BP131" i="54"/>
  <c r="BP143" i="54" s="1"/>
  <c r="BP148" i="54"/>
  <c r="BF171" i="54"/>
  <c r="BF131" i="54"/>
  <c r="BF143" i="54" s="1"/>
  <c r="BF148" i="54"/>
  <c r="AZ158" i="54"/>
  <c r="AZ163" i="54"/>
  <c r="AZ131" i="54"/>
  <c r="AZ148" i="54"/>
  <c r="AP163" i="54"/>
  <c r="AP131" i="54"/>
  <c r="AP143" i="54" s="1"/>
  <c r="AP148" i="54"/>
  <c r="AJ140" i="54"/>
  <c r="AJ144" i="54" s="1"/>
  <c r="AJ149" i="54"/>
  <c r="AJ157" i="54"/>
  <c r="AJ158" i="54" s="1"/>
  <c r="AJ171" i="54" s="1"/>
  <c r="AJ131" i="54"/>
  <c r="Z171" i="54"/>
  <c r="Z131" i="54"/>
  <c r="Z148" i="54"/>
  <c r="T131" i="54"/>
  <c r="T148" i="54"/>
  <c r="J156" i="54"/>
  <c r="J158" i="54" s="1"/>
  <c r="J131" i="54"/>
  <c r="J143" i="54" s="1"/>
  <c r="D177" i="54"/>
  <c r="D163" i="54"/>
  <c r="D158" i="54"/>
  <c r="D140" i="54"/>
  <c r="D144" i="54" s="1"/>
  <c r="CL157" i="53"/>
  <c r="CF157" i="53"/>
  <c r="BF157" i="53"/>
  <c r="AZ157" i="53"/>
  <c r="CL171" i="54" l="1"/>
  <c r="BV140" i="54"/>
  <c r="BV144" i="54" s="1"/>
  <c r="Z143" i="54"/>
  <c r="AJ143" i="54"/>
  <c r="AJ145" i="54" s="1"/>
  <c r="AJ150" i="54" s="1"/>
  <c r="AJ152" i="54" s="1"/>
  <c r="AJ172" i="54" s="1"/>
  <c r="AJ173" i="54" s="1"/>
  <c r="AJ174" i="54" s="1"/>
  <c r="AJ179" i="54" s="1"/>
  <c r="AJ180" i="54" s="1"/>
  <c r="J149" i="54"/>
  <c r="BV143" i="54"/>
  <c r="T143" i="54"/>
  <c r="BV171" i="54"/>
  <c r="BV145" i="54"/>
  <c r="BV150" i="54" s="1"/>
  <c r="BV152" i="54" s="1"/>
  <c r="BV172" i="54" s="1"/>
  <c r="BV173" i="54" s="1"/>
  <c r="BV174" i="54" s="1"/>
  <c r="BV179" i="54" s="1"/>
  <c r="BV180" i="54" s="1"/>
  <c r="AZ143" i="54"/>
  <c r="AZ145" i="54" s="1"/>
  <c r="AZ150" i="54" s="1"/>
  <c r="AZ152" i="54" s="1"/>
  <c r="AZ172" i="54" s="1"/>
  <c r="T171" i="54"/>
  <c r="J145" i="54"/>
  <c r="J150" i="54" s="1"/>
  <c r="J152" i="54" s="1"/>
  <c r="J172" i="54" s="1"/>
  <c r="J173" i="54" s="1"/>
  <c r="J174" i="54" s="1"/>
  <c r="J179" i="54" s="1"/>
  <c r="J180" i="54" s="1"/>
  <c r="J171" i="54"/>
  <c r="D171" i="54"/>
  <c r="CL149" i="54"/>
  <c r="CL140" i="54"/>
  <c r="CL144" i="54" s="1"/>
  <c r="CL145" i="54" s="1"/>
  <c r="CL150" i="54" s="1"/>
  <c r="CL152" i="54" s="1"/>
  <c r="CL172" i="54" s="1"/>
  <c r="CL173" i="54" s="1"/>
  <c r="CL174" i="54" s="1"/>
  <c r="CL179" i="54" s="1"/>
  <c r="CL180" i="54" s="1"/>
  <c r="CF149" i="54"/>
  <c r="CF140" i="54"/>
  <c r="CF144" i="54" s="1"/>
  <c r="CF145" i="54" s="1"/>
  <c r="CF150" i="54" s="1"/>
  <c r="CF152" i="54" s="1"/>
  <c r="CF172" i="54" s="1"/>
  <c r="CF173" i="54" s="1"/>
  <c r="CF174" i="54" s="1"/>
  <c r="CF179" i="54" s="1"/>
  <c r="CF180" i="54" s="1"/>
  <c r="BP149" i="54"/>
  <c r="BP140" i="54"/>
  <c r="BP144" i="54" s="1"/>
  <c r="BP145" i="54" s="1"/>
  <c r="BP150" i="54" s="1"/>
  <c r="BP152" i="54" s="1"/>
  <c r="BP172" i="54" s="1"/>
  <c r="BP173" i="54" s="1"/>
  <c r="BP174" i="54" s="1"/>
  <c r="BP179" i="54" s="1"/>
  <c r="BP180" i="54" s="1"/>
  <c r="BF149" i="54"/>
  <c r="BF140" i="54"/>
  <c r="BF144" i="54" s="1"/>
  <c r="BF145" i="54" s="1"/>
  <c r="BF150" i="54" s="1"/>
  <c r="BF152" i="54" s="1"/>
  <c r="BF172" i="54" s="1"/>
  <c r="BF173" i="54" s="1"/>
  <c r="BF174" i="54" s="1"/>
  <c r="BF179" i="54" s="1"/>
  <c r="BF180" i="54" s="1"/>
  <c r="AZ140" i="54"/>
  <c r="AZ144" i="54" s="1"/>
  <c r="AZ149" i="54"/>
  <c r="AZ171" i="54"/>
  <c r="AP149" i="54"/>
  <c r="AP140" i="54"/>
  <c r="AP144" i="54" s="1"/>
  <c r="AP145" i="54" s="1"/>
  <c r="AP150" i="54" s="1"/>
  <c r="AP152" i="54" s="1"/>
  <c r="AP172" i="54" s="1"/>
  <c r="AP171" i="54"/>
  <c r="Z149" i="54"/>
  <c r="Z140" i="54"/>
  <c r="Z144" i="54" s="1"/>
  <c r="Z145" i="54" s="1"/>
  <c r="Z150" i="54" s="1"/>
  <c r="Z152" i="54" s="1"/>
  <c r="Z172" i="54" s="1"/>
  <c r="Z173" i="54" s="1"/>
  <c r="Z174" i="54" s="1"/>
  <c r="Z179" i="54" s="1"/>
  <c r="Z180" i="54" s="1"/>
  <c r="T149" i="54"/>
  <c r="T140" i="54"/>
  <c r="T144" i="54" s="1"/>
  <c r="T145" i="54" s="1"/>
  <c r="T150" i="54" s="1"/>
  <c r="T152" i="54" s="1"/>
  <c r="T172" i="54" s="1"/>
  <c r="D145" i="54"/>
  <c r="D150" i="54" s="1"/>
  <c r="D152" i="54" s="1"/>
  <c r="D172" i="54" s="1"/>
  <c r="D173" i="54" s="1"/>
  <c r="D174" i="54" s="1"/>
  <c r="D179" i="54" s="1"/>
  <c r="D180" i="54" s="1"/>
  <c r="T173" i="54" l="1"/>
  <c r="T174" i="54" s="1"/>
  <c r="T179" i="54" s="1"/>
  <c r="T180" i="54" s="1"/>
  <c r="AZ173" i="54"/>
  <c r="AZ174" i="54" s="1"/>
  <c r="AZ179" i="54" s="1"/>
  <c r="AZ180" i="54" s="1"/>
  <c r="AP173" i="54"/>
  <c r="AP174" i="54" s="1"/>
  <c r="AP179" i="54" s="1"/>
  <c r="AP180" i="54" s="1"/>
  <c r="H194" i="53" l="1"/>
  <c r="G194" i="53"/>
  <c r="H193" i="53"/>
  <c r="G193" i="53"/>
  <c r="H192" i="53"/>
  <c r="G192" i="53"/>
  <c r="H191" i="53"/>
  <c r="G191" i="53"/>
  <c r="H190" i="53"/>
  <c r="G190" i="53"/>
  <c r="H189" i="53"/>
  <c r="G189" i="53"/>
  <c r="A178" i="53"/>
  <c r="A179" i="53" s="1"/>
  <c r="A180" i="53" s="1"/>
  <c r="A172" i="53"/>
  <c r="A173" i="53" s="1"/>
  <c r="A174" i="53" s="1"/>
  <c r="A167" i="53"/>
  <c r="A168" i="53" s="1"/>
  <c r="A162" i="53"/>
  <c r="A163" i="53" s="1"/>
  <c r="CL134" i="44"/>
  <c r="CF134" i="44"/>
  <c r="BV134" i="44"/>
  <c r="BP134" i="44"/>
  <c r="BF134" i="44"/>
  <c r="AZ134" i="44"/>
  <c r="AP134" i="44"/>
  <c r="AJ134" i="44"/>
  <c r="Z134" i="44"/>
  <c r="T134" i="44"/>
  <c r="J134" i="44"/>
  <c r="D134" i="44"/>
  <c r="BV135" i="44"/>
  <c r="BP135" i="44"/>
  <c r="AP135" i="44"/>
  <c r="AJ135" i="44"/>
  <c r="Z135" i="44"/>
  <c r="T135" i="44"/>
  <c r="J135" i="44"/>
  <c r="D135" i="44"/>
  <c r="CF166" i="52" l="1"/>
  <c r="CF168" i="52" s="1"/>
  <c r="CF171" i="52" s="1"/>
  <c r="CF173" i="52" s="1"/>
  <c r="CF174" i="52" s="1"/>
  <c r="CF179" i="52" s="1"/>
  <c r="CF180" i="52" s="1"/>
  <c r="CL166" i="44"/>
  <c r="CL139" i="44"/>
  <c r="CL114" i="52" l="1"/>
  <c r="CN114" i="52"/>
  <c r="CP114" i="52"/>
  <c r="CL116" i="52"/>
  <c r="CN116" i="52"/>
  <c r="CP116" i="52"/>
  <c r="CL118" i="52"/>
  <c r="CN118" i="52"/>
  <c r="CP118" i="52"/>
  <c r="CL120" i="52"/>
  <c r="CN120" i="52"/>
  <c r="CP120" i="52"/>
  <c r="CL122" i="52"/>
  <c r="CN122" i="52"/>
  <c r="CP122" i="52"/>
  <c r="CL130" i="44" l="1"/>
  <c r="CL129" i="44"/>
  <c r="CF139" i="44"/>
  <c r="CF130" i="44"/>
  <c r="BV166" i="44"/>
  <c r="BV130" i="44"/>
  <c r="BV129" i="44"/>
  <c r="BP166" i="44"/>
  <c r="BP139" i="44"/>
  <c r="BP130" i="44"/>
  <c r="BP129" i="44"/>
  <c r="BF166" i="44"/>
  <c r="BF139" i="44"/>
  <c r="BF130" i="44"/>
  <c r="BF129" i="44"/>
  <c r="AZ139" i="44"/>
  <c r="AZ130" i="44"/>
  <c r="AZ129" i="44"/>
  <c r="AP139" i="44"/>
  <c r="AP129" i="44"/>
  <c r="AJ139" i="44"/>
  <c r="AJ129" i="44"/>
  <c r="Z166" i="44"/>
  <c r="Z139" i="44"/>
  <c r="Z130" i="44"/>
  <c r="Z129" i="44"/>
  <c r="T166" i="44"/>
  <c r="T139" i="44"/>
  <c r="T130" i="44"/>
  <c r="T129" i="44"/>
  <c r="BV136" i="44" l="1"/>
  <c r="J139" i="44"/>
  <c r="J129" i="44"/>
  <c r="D136" i="44"/>
  <c r="D139" i="44"/>
  <c r="D129" i="44"/>
  <c r="H194" i="44" l="1"/>
  <c r="G194" i="44"/>
  <c r="H193" i="44"/>
  <c r="G193" i="44"/>
  <c r="H192" i="44"/>
  <c r="G192" i="44"/>
  <c r="H191" i="44"/>
  <c r="G191" i="44"/>
  <c r="H190" i="44"/>
  <c r="G190" i="44"/>
  <c r="H189" i="44"/>
  <c r="G189" i="44"/>
  <c r="A178" i="44"/>
  <c r="A179" i="44" s="1"/>
  <c r="A180" i="44" s="1"/>
  <c r="CL177" i="44"/>
  <c r="AJ177" i="44"/>
  <c r="Z177" i="44"/>
  <c r="A172" i="44"/>
  <c r="A173" i="44" s="1"/>
  <c r="A174" i="44" s="1"/>
  <c r="CL168" i="44"/>
  <c r="Z168" i="44"/>
  <c r="T168" i="44"/>
  <c r="A167" i="44"/>
  <c r="A168" i="44" s="1"/>
  <c r="BV168" i="44"/>
  <c r="BP168" i="44"/>
  <c r="BF168" i="44"/>
  <c r="CF162" i="44"/>
  <c r="T162" i="44"/>
  <c r="A162" i="44"/>
  <c r="A163" i="44" s="1"/>
  <c r="CL148" i="44"/>
  <c r="CL149" i="44" s="1"/>
  <c r="AJ148" i="44"/>
  <c r="AJ149" i="44" s="1"/>
  <c r="Z148" i="44"/>
  <c r="Z149" i="44" s="1"/>
  <c r="CF177" i="44"/>
  <c r="BV139" i="44"/>
  <c r="BV177" i="44" s="1"/>
  <c r="BP177" i="44"/>
  <c r="BF177" i="44"/>
  <c r="AZ177" i="44"/>
  <c r="AP177" i="44"/>
  <c r="T177" i="44"/>
  <c r="J177" i="44"/>
  <c r="D177" i="44"/>
  <c r="AP136" i="44"/>
  <c r="AP151" i="44" s="1"/>
  <c r="AJ136" i="44"/>
  <c r="AJ151" i="44" s="1"/>
  <c r="CL157" i="44"/>
  <c r="CF157" i="44"/>
  <c r="BV157" i="44"/>
  <c r="BP157" i="44"/>
  <c r="BF157" i="44"/>
  <c r="AZ157" i="44"/>
  <c r="AP157" i="44"/>
  <c r="AJ157" i="44"/>
  <c r="Z157" i="44"/>
  <c r="T157" i="44"/>
  <c r="J157" i="44"/>
  <c r="D157" i="44"/>
  <c r="CL136" i="44"/>
  <c r="CL151" i="44" s="1"/>
  <c r="CF136" i="44"/>
  <c r="CF151" i="44" s="1"/>
  <c r="BV156" i="44"/>
  <c r="BP156" i="44"/>
  <c r="AZ156" i="44"/>
  <c r="AP156" i="44"/>
  <c r="AJ156" i="44"/>
  <c r="Z136" i="44"/>
  <c r="Z151" i="44" s="1"/>
  <c r="T136" i="44"/>
  <c r="T151" i="44" s="1"/>
  <c r="J156" i="44"/>
  <c r="D156" i="44"/>
  <c r="CL162" i="44"/>
  <c r="BV162" i="44"/>
  <c r="BP162" i="44"/>
  <c r="BF162" i="44"/>
  <c r="AZ162" i="44"/>
  <c r="Z162" i="44"/>
  <c r="J162" i="44"/>
  <c r="CL131" i="44"/>
  <c r="BV161" i="44"/>
  <c r="BP161" i="44"/>
  <c r="BF161" i="44"/>
  <c r="AZ161" i="44"/>
  <c r="AP161" i="44"/>
  <c r="AJ161" i="44"/>
  <c r="Z131" i="44"/>
  <c r="T131" i="44"/>
  <c r="J161" i="44"/>
  <c r="D161" i="44"/>
  <c r="CL143" i="44" l="1"/>
  <c r="BV158" i="44"/>
  <c r="BV163" i="44"/>
  <c r="BV171" i="44"/>
  <c r="BP158" i="44"/>
  <c r="BP163" i="44"/>
  <c r="Z143" i="44"/>
  <c r="T143" i="44"/>
  <c r="J163" i="44"/>
  <c r="J158" i="44"/>
  <c r="D158" i="44"/>
  <c r="AZ163" i="44"/>
  <c r="AJ158" i="44"/>
  <c r="BF163" i="44"/>
  <c r="AP158" i="44"/>
  <c r="AZ158" i="44"/>
  <c r="AZ131" i="44"/>
  <c r="AZ136" i="44"/>
  <c r="AZ151" i="44" s="1"/>
  <c r="AP148" i="44"/>
  <c r="CL156" i="44"/>
  <c r="CL158" i="44" s="1"/>
  <c r="BF131" i="44"/>
  <c r="Z140" i="44"/>
  <c r="Z144" i="44" s="1"/>
  <c r="CL140" i="44"/>
  <c r="CL144" i="44" s="1"/>
  <c r="CL145" i="44" s="1"/>
  <c r="CL150" i="44" s="1"/>
  <c r="CL152" i="44" s="1"/>
  <c r="CL172" i="44" s="1"/>
  <c r="AZ148" i="44"/>
  <c r="BP131" i="44"/>
  <c r="BP136" i="44"/>
  <c r="BP151" i="44" s="1"/>
  <c r="AJ140" i="44"/>
  <c r="AJ144" i="44" s="1"/>
  <c r="BF148" i="44"/>
  <c r="T156" i="44"/>
  <c r="T158" i="44" s="1"/>
  <c r="Z156" i="44"/>
  <c r="Z158" i="44" s="1"/>
  <c r="Z161" i="44"/>
  <c r="Z163" i="44" s="1"/>
  <c r="J131" i="44"/>
  <c r="BV131" i="44"/>
  <c r="J136" i="44"/>
  <c r="J151" i="44" s="1"/>
  <c r="BV151" i="44"/>
  <c r="D148" i="44"/>
  <c r="D140" i="44" s="1"/>
  <c r="BP148" i="44"/>
  <c r="CF156" i="44"/>
  <c r="CF158" i="44" s="1"/>
  <c r="T161" i="44"/>
  <c r="T163" i="44" s="1"/>
  <c r="J148" i="44"/>
  <c r="BV148" i="44"/>
  <c r="CL161" i="44"/>
  <c r="CL163" i="44" s="1"/>
  <c r="T148" i="44"/>
  <c r="CF148" i="44"/>
  <c r="CN111" i="53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N110" i="53"/>
  <c r="CL110" i="53"/>
  <c r="CL111" i="53"/>
  <c r="CL139" i="53" s="1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0" i="53"/>
  <c r="CH111" i="53"/>
  <c r="CH107" i="53"/>
  <c r="CH106" i="53"/>
  <c r="CH105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10" i="53"/>
  <c r="CF111" i="53"/>
  <c r="CF139" i="53" s="1"/>
  <c r="CF107" i="53"/>
  <c r="CF106" i="53"/>
  <c r="CF105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0" i="53"/>
  <c r="BX111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0" i="53"/>
  <c r="BV111" i="53"/>
  <c r="BV139" i="53" s="1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0" i="53"/>
  <c r="BR111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0" i="53"/>
  <c r="BP111" i="53"/>
  <c r="BP139" i="53" s="1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/>
  <c r="BP15" i="53"/>
  <c r="BR14" i="53"/>
  <c r="BP14" i="53"/>
  <c r="BR13" i="53"/>
  <c r="BP13" i="53"/>
  <c r="BR12" i="53"/>
  <c r="BP12" i="53"/>
  <c r="BR11" i="53"/>
  <c r="BP11" i="53"/>
  <c r="BR8" i="53"/>
  <c r="BP8" i="53"/>
  <c r="BH110" i="53"/>
  <c r="BH111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0" i="53"/>
  <c r="BF111" i="53"/>
  <c r="BF139" i="53" s="1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110" i="53"/>
  <c r="BB111" i="53"/>
  <c r="BB107" i="53"/>
  <c r="BB106" i="53"/>
  <c r="BB105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AZ110" i="53"/>
  <c r="AZ111" i="53"/>
  <c r="AZ139" i="53" s="1"/>
  <c r="AZ107" i="53"/>
  <c r="AZ106" i="53"/>
  <c r="AZ105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5" i="53"/>
  <c r="AZ72" i="53"/>
  <c r="AZ71" i="53"/>
  <c r="AZ70" i="53"/>
  <c r="AZ69" i="53"/>
  <c r="AZ68" i="53"/>
  <c r="AZ67" i="53"/>
  <c r="AZ66" i="53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0" i="53"/>
  <c r="AR111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0" i="53"/>
  <c r="AP111" i="53"/>
  <c r="AP139" i="53" s="1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AL110" i="53"/>
  <c r="AL111" i="53"/>
  <c r="AL107" i="53"/>
  <c r="AL106" i="53"/>
  <c r="AL105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0" i="53"/>
  <c r="AJ111" i="53"/>
  <c r="AJ139" i="53" s="1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0" i="53"/>
  <c r="AB111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0" i="53"/>
  <c r="Z111" i="53"/>
  <c r="Z139" i="53" s="1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0" i="53"/>
  <c r="V111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110" i="53"/>
  <c r="T111" i="53"/>
  <c r="T139" i="53" s="1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2" i="53"/>
  <c r="T71" i="53"/>
  <c r="T70" i="53"/>
  <c r="T69" i="53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V15" i="53"/>
  <c r="V14" i="53"/>
  <c r="V13" i="53"/>
  <c r="V12" i="53"/>
  <c r="V11" i="53"/>
  <c r="T15" i="53"/>
  <c r="T14" i="53"/>
  <c r="T13" i="53"/>
  <c r="T12" i="53"/>
  <c r="T11" i="53"/>
  <c r="V8" i="53"/>
  <c r="T8" i="53"/>
  <c r="L110" i="53"/>
  <c r="L111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J110" i="53"/>
  <c r="J111" i="53"/>
  <c r="J139" i="53" s="1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L15" i="53"/>
  <c r="J15" i="53"/>
  <c r="L14" i="53"/>
  <c r="J14" i="53"/>
  <c r="L13" i="53"/>
  <c r="J13" i="53"/>
  <c r="L12" i="53"/>
  <c r="J12" i="53"/>
  <c r="L11" i="53"/>
  <c r="J11" i="53"/>
  <c r="L8" i="53"/>
  <c r="J8" i="53"/>
  <c r="F110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D110" i="53"/>
  <c r="D111" i="53"/>
  <c r="D139" i="53" s="1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60" i="53"/>
  <c r="D59" i="53"/>
  <c r="D58" i="53"/>
  <c r="D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F15" i="53"/>
  <c r="D15" i="53"/>
  <c r="F14" i="53"/>
  <c r="D14" i="53"/>
  <c r="F13" i="53"/>
  <c r="D13" i="53"/>
  <c r="F12" i="53"/>
  <c r="D12" i="53"/>
  <c r="F11" i="53"/>
  <c r="D11" i="53"/>
  <c r="F8" i="53"/>
  <c r="D8" i="53"/>
  <c r="J177" i="53" l="1"/>
  <c r="J148" i="53"/>
  <c r="BV177" i="53"/>
  <c r="BV148" i="53"/>
  <c r="AP148" i="53"/>
  <c r="AP177" i="53"/>
  <c r="D177" i="53"/>
  <c r="D148" i="53"/>
  <c r="AJ177" i="53"/>
  <c r="AJ148" i="53"/>
  <c r="BP177" i="53"/>
  <c r="BP148" i="53"/>
  <c r="Z177" i="53"/>
  <c r="Z148" i="53"/>
  <c r="BF177" i="53"/>
  <c r="BF148" i="53"/>
  <c r="CL177" i="53"/>
  <c r="CL148" i="53"/>
  <c r="T177" i="53"/>
  <c r="T148" i="53"/>
  <c r="AZ148" i="53"/>
  <c r="AZ177" i="53"/>
  <c r="CF177" i="53"/>
  <c r="CF148" i="53"/>
  <c r="BP171" i="44"/>
  <c r="Z145" i="44"/>
  <c r="Z150" i="44" s="1"/>
  <c r="Z152" i="44" s="1"/>
  <c r="Z172" i="44" s="1"/>
  <c r="T171" i="44"/>
  <c r="AZ143" i="44"/>
  <c r="D151" i="44"/>
  <c r="BV140" i="44"/>
  <c r="BV144" i="44" s="1"/>
  <c r="BV149" i="44"/>
  <c r="BV143" i="44"/>
  <c r="T149" i="44"/>
  <c r="T140" i="44"/>
  <c r="T144" i="44" s="1"/>
  <c r="T145" i="44" s="1"/>
  <c r="T150" i="44" s="1"/>
  <c r="AZ140" i="44"/>
  <c r="AZ144" i="44" s="1"/>
  <c r="AZ149" i="44"/>
  <c r="J149" i="44"/>
  <c r="J140" i="44"/>
  <c r="J144" i="44" s="1"/>
  <c r="J143" i="44"/>
  <c r="BP143" i="44"/>
  <c r="Z171" i="44"/>
  <c r="CL171" i="44"/>
  <c r="CL173" i="44" s="1"/>
  <c r="CL174" i="44" s="1"/>
  <c r="CL179" i="44" s="1"/>
  <c r="CL180" i="44" s="1"/>
  <c r="BP149" i="44"/>
  <c r="BP140" i="44"/>
  <c r="BP144" i="44" s="1"/>
  <c r="AP149" i="44"/>
  <c r="AP140" i="44"/>
  <c r="AP144" i="44" s="1"/>
  <c r="CF149" i="44"/>
  <c r="CF140" i="44"/>
  <c r="CF144" i="44" s="1"/>
  <c r="D144" i="44"/>
  <c r="D149" i="44"/>
  <c r="BF140" i="44"/>
  <c r="BF144" i="44" s="1"/>
  <c r="BF149" i="44"/>
  <c r="N122" i="44"/>
  <c r="DK159" i="44" s="1"/>
  <c r="DB71" i="44"/>
  <c r="P53" i="44"/>
  <c r="DB37" i="44"/>
  <c r="N120" i="44"/>
  <c r="DK151" i="44" s="1"/>
  <c r="Q14" i="44"/>
  <c r="Q11" i="44"/>
  <c r="DD8" i="44"/>
  <c r="DD10" i="44" s="1"/>
  <c r="Q102" i="44"/>
  <c r="Q110" i="44"/>
  <c r="P110" i="44"/>
  <c r="R110" i="44" s="1"/>
  <c r="CP122" i="44"/>
  <c r="DK164" i="44" s="1"/>
  <c r="CN122" i="44"/>
  <c r="CL122" i="44"/>
  <c r="CJ122" i="44"/>
  <c r="DJ164" i="44" s="1"/>
  <c r="CH122" i="44"/>
  <c r="CF122" i="44"/>
  <c r="BZ122" i="44"/>
  <c r="DK163" i="44" s="1"/>
  <c r="BX122" i="44"/>
  <c r="BV122" i="44"/>
  <c r="BT122" i="44"/>
  <c r="DJ163" i="44" s="1"/>
  <c r="BR122" i="44"/>
  <c r="BP122" i="44"/>
  <c r="BJ122" i="44"/>
  <c r="DK162" i="44" s="1"/>
  <c r="BH122" i="44"/>
  <c r="BF122" i="44"/>
  <c r="BD122" i="44"/>
  <c r="DJ162" i="44" s="1"/>
  <c r="BB122" i="44"/>
  <c r="AZ122" i="44"/>
  <c r="AT122" i="44"/>
  <c r="DK161" i="44" s="1"/>
  <c r="AR122" i="44"/>
  <c r="AP122" i="44"/>
  <c r="AN122" i="44"/>
  <c r="DJ161" i="44" s="1"/>
  <c r="AL122" i="44"/>
  <c r="AJ122" i="44"/>
  <c r="AD122" i="44"/>
  <c r="DK160" i="44" s="1"/>
  <c r="AB122" i="44"/>
  <c r="Z122" i="44"/>
  <c r="X122" i="44"/>
  <c r="DJ160" i="44" s="1"/>
  <c r="V122" i="44"/>
  <c r="T122" i="44"/>
  <c r="H122" i="44"/>
  <c r="DJ159" i="44" s="1"/>
  <c r="F122" i="44"/>
  <c r="D122" i="44"/>
  <c r="CP120" i="44"/>
  <c r="DK156" i="44" s="1"/>
  <c r="CN120" i="44"/>
  <c r="CL120" i="44"/>
  <c r="CJ120" i="44"/>
  <c r="DJ156" i="44" s="1"/>
  <c r="CH120" i="44"/>
  <c r="CF120" i="44"/>
  <c r="BZ120" i="44"/>
  <c r="DK155" i="44" s="1"/>
  <c r="BX120" i="44"/>
  <c r="BV120" i="44"/>
  <c r="BT120" i="44"/>
  <c r="DJ155" i="44" s="1"/>
  <c r="BR120" i="44"/>
  <c r="BP120" i="44"/>
  <c r="BJ120" i="44"/>
  <c r="DK154" i="44" s="1"/>
  <c r="BH120" i="44"/>
  <c r="BF120" i="44"/>
  <c r="BD120" i="44"/>
  <c r="DJ154" i="44" s="1"/>
  <c r="BB120" i="44"/>
  <c r="AZ120" i="44"/>
  <c r="AT120" i="44"/>
  <c r="DK153" i="44" s="1"/>
  <c r="AR120" i="44"/>
  <c r="AP120" i="44"/>
  <c r="AN120" i="44"/>
  <c r="DJ153" i="44" s="1"/>
  <c r="AL120" i="44"/>
  <c r="AJ120" i="44"/>
  <c r="AD120" i="44"/>
  <c r="DK152" i="44" s="1"/>
  <c r="AB120" i="44"/>
  <c r="Z120" i="44"/>
  <c r="X120" i="44"/>
  <c r="DJ152" i="44" s="1"/>
  <c r="V120" i="44"/>
  <c r="T120" i="44"/>
  <c r="L120" i="44"/>
  <c r="J120" i="44"/>
  <c r="H120" i="44"/>
  <c r="DJ151" i="44" s="1"/>
  <c r="F120" i="44"/>
  <c r="D120" i="44"/>
  <c r="CP118" i="44"/>
  <c r="DK148" i="44" s="1"/>
  <c r="CN118" i="44"/>
  <c r="CL118" i="44"/>
  <c r="CJ118" i="44"/>
  <c r="DJ148" i="44" s="1"/>
  <c r="CH118" i="44"/>
  <c r="CF118" i="44"/>
  <c r="BZ118" i="44"/>
  <c r="DK147" i="44" s="1"/>
  <c r="BX118" i="44"/>
  <c r="BV118" i="44"/>
  <c r="BT118" i="44"/>
  <c r="DJ147" i="44" s="1"/>
  <c r="BR118" i="44"/>
  <c r="BP118" i="44"/>
  <c r="BJ118" i="44"/>
  <c r="DK146" i="44" s="1"/>
  <c r="BH118" i="44"/>
  <c r="BF118" i="44"/>
  <c r="BD118" i="44"/>
  <c r="DJ146" i="44" s="1"/>
  <c r="BB118" i="44"/>
  <c r="AZ118" i="44"/>
  <c r="AT118" i="44"/>
  <c r="DK145" i="44" s="1"/>
  <c r="AR118" i="44"/>
  <c r="AP118" i="44"/>
  <c r="AN118" i="44"/>
  <c r="DJ145" i="44" s="1"/>
  <c r="AL118" i="44"/>
  <c r="AJ118" i="44"/>
  <c r="AD118" i="44"/>
  <c r="DK144" i="44" s="1"/>
  <c r="AB118" i="44"/>
  <c r="Z118" i="44"/>
  <c r="X118" i="44"/>
  <c r="DJ144" i="44" s="1"/>
  <c r="V118" i="44"/>
  <c r="T118" i="44"/>
  <c r="J118" i="44"/>
  <c r="H118" i="44"/>
  <c r="DJ143" i="44" s="1"/>
  <c r="F118" i="44"/>
  <c r="D118" i="44"/>
  <c r="CP116" i="44"/>
  <c r="DK140" i="44" s="1"/>
  <c r="CN116" i="44"/>
  <c r="CL116" i="44"/>
  <c r="CJ116" i="44"/>
  <c r="DJ140" i="44" s="1"/>
  <c r="CH116" i="44"/>
  <c r="CF116" i="44"/>
  <c r="BZ116" i="44"/>
  <c r="DK139" i="44" s="1"/>
  <c r="BX116" i="44"/>
  <c r="BV116" i="44"/>
  <c r="BT116" i="44"/>
  <c r="DJ139" i="44" s="1"/>
  <c r="BR116" i="44"/>
  <c r="BP116" i="44"/>
  <c r="BJ116" i="44"/>
  <c r="DK138" i="44" s="1"/>
  <c r="BH116" i="44"/>
  <c r="BF116" i="44"/>
  <c r="BD116" i="44"/>
  <c r="DJ138" i="44" s="1"/>
  <c r="BB116" i="44"/>
  <c r="AZ116" i="44"/>
  <c r="AT116" i="44"/>
  <c r="DK137" i="44" s="1"/>
  <c r="AR116" i="44"/>
  <c r="AP116" i="44"/>
  <c r="AN116" i="44"/>
  <c r="DJ137" i="44" s="1"/>
  <c r="AL116" i="44"/>
  <c r="AJ116" i="44"/>
  <c r="AD116" i="44"/>
  <c r="DK136" i="44" s="1"/>
  <c r="AB116" i="44"/>
  <c r="Z116" i="44"/>
  <c r="X116" i="44"/>
  <c r="DJ136" i="44" s="1"/>
  <c r="V116" i="44"/>
  <c r="T116" i="44"/>
  <c r="H116" i="44"/>
  <c r="DJ135" i="44" s="1"/>
  <c r="F116" i="44"/>
  <c r="D116" i="44"/>
  <c r="CP114" i="44"/>
  <c r="DK132" i="44" s="1"/>
  <c r="CN114" i="44"/>
  <c r="CL114" i="44"/>
  <c r="CJ114" i="44"/>
  <c r="DJ132" i="44" s="1"/>
  <c r="CH114" i="44"/>
  <c r="CF114" i="44"/>
  <c r="BZ114" i="44"/>
  <c r="DK131" i="44" s="1"/>
  <c r="BX114" i="44"/>
  <c r="BV114" i="44"/>
  <c r="BT114" i="44"/>
  <c r="DJ131" i="44" s="1"/>
  <c r="BR114" i="44"/>
  <c r="BP114" i="44"/>
  <c r="BJ114" i="44"/>
  <c r="DK130" i="44" s="1"/>
  <c r="BH114" i="44"/>
  <c r="BF114" i="44"/>
  <c r="BD114" i="44"/>
  <c r="DJ130" i="44" s="1"/>
  <c r="BB114" i="44"/>
  <c r="AZ114" i="44"/>
  <c r="AT114" i="44"/>
  <c r="DK129" i="44" s="1"/>
  <c r="AR114" i="44"/>
  <c r="AP114" i="44"/>
  <c r="AN114" i="44"/>
  <c r="DJ129" i="44" s="1"/>
  <c r="AL114" i="44"/>
  <c r="AJ114" i="44"/>
  <c r="AD114" i="44"/>
  <c r="DK128" i="44" s="1"/>
  <c r="AB114" i="44"/>
  <c r="Z114" i="44"/>
  <c r="X114" i="44"/>
  <c r="DJ128" i="44" s="1"/>
  <c r="V114" i="44"/>
  <c r="T114" i="44"/>
  <c r="L114" i="44"/>
  <c r="H114" i="44"/>
  <c r="DJ127" i="44" s="1"/>
  <c r="F114" i="44"/>
  <c r="D114" i="44"/>
  <c r="CS111" i="44"/>
  <c r="CR111" i="44"/>
  <c r="CS110" i="44"/>
  <c r="CR110" i="44"/>
  <c r="CT110" i="44" s="1"/>
  <c r="CS107" i="44"/>
  <c r="CR107" i="44"/>
  <c r="CS106" i="44"/>
  <c r="CR106" i="44"/>
  <c r="CS105" i="44"/>
  <c r="CR105" i="44"/>
  <c r="CS102" i="44"/>
  <c r="CR102" i="44"/>
  <c r="CS101" i="44"/>
  <c r="CR101" i="44"/>
  <c r="CS100" i="44"/>
  <c r="CR100" i="44"/>
  <c r="CS99" i="44"/>
  <c r="CR99" i="44"/>
  <c r="CS98" i="44"/>
  <c r="CR98" i="44"/>
  <c r="CS96" i="44"/>
  <c r="CR96" i="44"/>
  <c r="CS95" i="44"/>
  <c r="CS120" i="44" s="1"/>
  <c r="CR95" i="44"/>
  <c r="CS94" i="44"/>
  <c r="CR94" i="44"/>
  <c r="CS93" i="44"/>
  <c r="CR93" i="44"/>
  <c r="CT93" i="44" s="1"/>
  <c r="CS92" i="44"/>
  <c r="CR92" i="44"/>
  <c r="CS91" i="44"/>
  <c r="CR91" i="44"/>
  <c r="CS90" i="44"/>
  <c r="CR90" i="44"/>
  <c r="CS89" i="44"/>
  <c r="CR89" i="44"/>
  <c r="CS88" i="44"/>
  <c r="CR88" i="44"/>
  <c r="CS87" i="44"/>
  <c r="CR87" i="44"/>
  <c r="CS86" i="44"/>
  <c r="CR86" i="44"/>
  <c r="CS85" i="44"/>
  <c r="CR85" i="44"/>
  <c r="CT85" i="44" s="1"/>
  <c r="CS84" i="44"/>
  <c r="CR84" i="44"/>
  <c r="CS83" i="44"/>
  <c r="CR83" i="44"/>
  <c r="CS82" i="44"/>
  <c r="CR82" i="44"/>
  <c r="CS81" i="44"/>
  <c r="CR81" i="44"/>
  <c r="CT81" i="44" s="1"/>
  <c r="CS80" i="44"/>
  <c r="CR80" i="44"/>
  <c r="CS79" i="44"/>
  <c r="CR79" i="44"/>
  <c r="CS78" i="44"/>
  <c r="CR78" i="44"/>
  <c r="CS77" i="44"/>
  <c r="CR77" i="44"/>
  <c r="CT77" i="44" s="1"/>
  <c r="CS76" i="44"/>
  <c r="CR76" i="44"/>
  <c r="CS75" i="44"/>
  <c r="CR75" i="44"/>
  <c r="CS73" i="44"/>
  <c r="CR73" i="44"/>
  <c r="CS72" i="44"/>
  <c r="CR72" i="44"/>
  <c r="CS71" i="44"/>
  <c r="CR71" i="44"/>
  <c r="CS70" i="44"/>
  <c r="CR70" i="44"/>
  <c r="CS69" i="44"/>
  <c r="CR69" i="44"/>
  <c r="CS68" i="44"/>
  <c r="CR68" i="44"/>
  <c r="CT68" i="44" s="1"/>
  <c r="CS67" i="44"/>
  <c r="CR67" i="44"/>
  <c r="CS66" i="44"/>
  <c r="CR66" i="44"/>
  <c r="CS63" i="44"/>
  <c r="CR63" i="44"/>
  <c r="CS62" i="44"/>
  <c r="CR62" i="44"/>
  <c r="CT62" i="44" s="1"/>
  <c r="CS61" i="44"/>
  <c r="CR61" i="44"/>
  <c r="CS60" i="44"/>
  <c r="CR60" i="44"/>
  <c r="CS59" i="44"/>
  <c r="CR59" i="44"/>
  <c r="CS58" i="44"/>
  <c r="CR58" i="44"/>
  <c r="CT58" i="44" s="1"/>
  <c r="CS57" i="44"/>
  <c r="CR57" i="44"/>
  <c r="CS56" i="44"/>
  <c r="CR56" i="44"/>
  <c r="CS55" i="44"/>
  <c r="CR55" i="44"/>
  <c r="CS54" i="44"/>
  <c r="CR54" i="44"/>
  <c r="CT54" i="44" s="1"/>
  <c r="CS53" i="44"/>
  <c r="CR53" i="44"/>
  <c r="CS52" i="44"/>
  <c r="CR52" i="44"/>
  <c r="CS51" i="44"/>
  <c r="CR51" i="44"/>
  <c r="CS50" i="44"/>
  <c r="CR50" i="44"/>
  <c r="CT50" i="44" s="1"/>
  <c r="CS49" i="44"/>
  <c r="CR49" i="44"/>
  <c r="CS48" i="44"/>
  <c r="CR48" i="44"/>
  <c r="CS47" i="44"/>
  <c r="CR47" i="44"/>
  <c r="CS46" i="44"/>
  <c r="CR46" i="44"/>
  <c r="CT46" i="44" s="1"/>
  <c r="CS45" i="44"/>
  <c r="CR45" i="44"/>
  <c r="CS44" i="44"/>
  <c r="CR44" i="44"/>
  <c r="CS43" i="44"/>
  <c r="CR43" i="44"/>
  <c r="CS42" i="44"/>
  <c r="CR42" i="44"/>
  <c r="CT42" i="44" s="1"/>
  <c r="CS41" i="44"/>
  <c r="CR41" i="44"/>
  <c r="CS40" i="44"/>
  <c r="CR40" i="44"/>
  <c r="CS39" i="44"/>
  <c r="CR39" i="44"/>
  <c r="CS38" i="44"/>
  <c r="CR38" i="44"/>
  <c r="CT38" i="44" s="1"/>
  <c r="CS37" i="44"/>
  <c r="CR37" i="44"/>
  <c r="CS36" i="44"/>
  <c r="CR36" i="44"/>
  <c r="CS35" i="44"/>
  <c r="CR35" i="44"/>
  <c r="CS34" i="44"/>
  <c r="CR34" i="44"/>
  <c r="CT34" i="44" s="1"/>
  <c r="CS33" i="44"/>
  <c r="CR33" i="44"/>
  <c r="CS32" i="44"/>
  <c r="CR32" i="44"/>
  <c r="CS31" i="44"/>
  <c r="CR31" i="44"/>
  <c r="CS30" i="44"/>
  <c r="CR30" i="44"/>
  <c r="CT30" i="44" s="1"/>
  <c r="CS29" i="44"/>
  <c r="CR29" i="44"/>
  <c r="CS28" i="44"/>
  <c r="CR28" i="44"/>
  <c r="CS27" i="44"/>
  <c r="CR27" i="44"/>
  <c r="CS26" i="44"/>
  <c r="CR26" i="44"/>
  <c r="CT26" i="44" s="1"/>
  <c r="CS25" i="44"/>
  <c r="CR25" i="44"/>
  <c r="CS24" i="44"/>
  <c r="CR24" i="44"/>
  <c r="CS23" i="44"/>
  <c r="CR23" i="44"/>
  <c r="CS22" i="44"/>
  <c r="CR22" i="44"/>
  <c r="CT22" i="44" s="1"/>
  <c r="CS21" i="44"/>
  <c r="CR21" i="44"/>
  <c r="CS20" i="44"/>
  <c r="CR20" i="44"/>
  <c r="CS16" i="44"/>
  <c r="CR16" i="44"/>
  <c r="CS15" i="44"/>
  <c r="CR15" i="44"/>
  <c r="CT15" i="44" s="1"/>
  <c r="CS14" i="44"/>
  <c r="CR14" i="44"/>
  <c r="CS13" i="44"/>
  <c r="CR13" i="44"/>
  <c r="CS12" i="44"/>
  <c r="CR12" i="44"/>
  <c r="CS11" i="44"/>
  <c r="CR11" i="44"/>
  <c r="CT11" i="44" s="1"/>
  <c r="CS10" i="44"/>
  <c r="CS112" i="44" s="1"/>
  <c r="CR10" i="44"/>
  <c r="CS9" i="44"/>
  <c r="CR9" i="44"/>
  <c r="CS8" i="44"/>
  <c r="CR8" i="44"/>
  <c r="CC111" i="44"/>
  <c r="CB111" i="44"/>
  <c r="BM111" i="44"/>
  <c r="BL111" i="44"/>
  <c r="AW111" i="44"/>
  <c r="AV111" i="44"/>
  <c r="AG111" i="44"/>
  <c r="AF111" i="44"/>
  <c r="CC110" i="44"/>
  <c r="CB110" i="44"/>
  <c r="BM110" i="44"/>
  <c r="BL110" i="44"/>
  <c r="AW110" i="44"/>
  <c r="AX110" i="44" s="1"/>
  <c r="AV110" i="44"/>
  <c r="AG110" i="44"/>
  <c r="AF110" i="44"/>
  <c r="CC107" i="44"/>
  <c r="CB107" i="44"/>
  <c r="BM107" i="44"/>
  <c r="BN107" i="44" s="1"/>
  <c r="BL107" i="44"/>
  <c r="AW107" i="44"/>
  <c r="AV107" i="44"/>
  <c r="AG107" i="44"/>
  <c r="AF107" i="44"/>
  <c r="Q107" i="44"/>
  <c r="CC106" i="44"/>
  <c r="CB106" i="44"/>
  <c r="BM106" i="44"/>
  <c r="BL106" i="44"/>
  <c r="AW106" i="44"/>
  <c r="AV106" i="44"/>
  <c r="AG106" i="44"/>
  <c r="AF106" i="44"/>
  <c r="Q106" i="44"/>
  <c r="P106" i="44"/>
  <c r="CC105" i="44"/>
  <c r="CB105" i="44"/>
  <c r="BM105" i="44"/>
  <c r="BL105" i="44"/>
  <c r="AW105" i="44"/>
  <c r="AV105" i="44"/>
  <c r="AG105" i="44"/>
  <c r="AF105" i="44"/>
  <c r="P105" i="44"/>
  <c r="CC102" i="44"/>
  <c r="CB102" i="44"/>
  <c r="BM102" i="44"/>
  <c r="BL102" i="44"/>
  <c r="AW102" i="44"/>
  <c r="AV102" i="44"/>
  <c r="AG102" i="44"/>
  <c r="AF102" i="44"/>
  <c r="CC101" i="44"/>
  <c r="CB101" i="44"/>
  <c r="BM101" i="44"/>
  <c r="BL101" i="44"/>
  <c r="AW101" i="44"/>
  <c r="AV101" i="44"/>
  <c r="AG101" i="44"/>
  <c r="AF101" i="44"/>
  <c r="Q101" i="44"/>
  <c r="P101" i="44"/>
  <c r="CC100" i="44"/>
  <c r="CB100" i="44"/>
  <c r="BM100" i="44"/>
  <c r="BL100" i="44"/>
  <c r="AW100" i="44"/>
  <c r="AV100" i="44"/>
  <c r="AG100" i="44"/>
  <c r="AF100" i="44"/>
  <c r="P100" i="44"/>
  <c r="CC99" i="44"/>
  <c r="CB99" i="44"/>
  <c r="BM99" i="44"/>
  <c r="BL99" i="44"/>
  <c r="AW99" i="44"/>
  <c r="AV99" i="44"/>
  <c r="AG99" i="44"/>
  <c r="AF99" i="44"/>
  <c r="Q99" i="44"/>
  <c r="P99" i="44"/>
  <c r="CC98" i="44"/>
  <c r="CB98" i="44"/>
  <c r="BM98" i="44"/>
  <c r="BL98" i="44"/>
  <c r="BN98" i="44" s="1"/>
  <c r="AW98" i="44"/>
  <c r="AV98" i="44"/>
  <c r="AG98" i="44"/>
  <c r="AF98" i="44"/>
  <c r="Q98" i="44"/>
  <c r="P98" i="44"/>
  <c r="CC96" i="44"/>
  <c r="CB96" i="44"/>
  <c r="BM96" i="44"/>
  <c r="BL96" i="44"/>
  <c r="AW96" i="44"/>
  <c r="AV96" i="44"/>
  <c r="AG96" i="44"/>
  <c r="AF96" i="44"/>
  <c r="Q96" i="44"/>
  <c r="CC95" i="44"/>
  <c r="CB95" i="44"/>
  <c r="BM95" i="44"/>
  <c r="BL95" i="44"/>
  <c r="AW95" i="44"/>
  <c r="AV95" i="44"/>
  <c r="AG95" i="44"/>
  <c r="AF95" i="44"/>
  <c r="Q95" i="44"/>
  <c r="P95" i="44"/>
  <c r="CC94" i="44"/>
  <c r="CB94" i="44"/>
  <c r="BM94" i="44"/>
  <c r="BL94" i="44"/>
  <c r="AW94" i="44"/>
  <c r="AV94" i="44"/>
  <c r="AG94" i="44"/>
  <c r="AF94" i="44"/>
  <c r="P94" i="44"/>
  <c r="CC93" i="44"/>
  <c r="CB93" i="44"/>
  <c r="CD93" i="44" s="1"/>
  <c r="BM93" i="44"/>
  <c r="BL93" i="44"/>
  <c r="AW93" i="44"/>
  <c r="AV93" i="44"/>
  <c r="AG93" i="44"/>
  <c r="AF93" i="44"/>
  <c r="Q93" i="44"/>
  <c r="P93" i="44"/>
  <c r="CC92" i="44"/>
  <c r="CB92" i="44"/>
  <c r="BM92" i="44"/>
  <c r="BL92" i="44"/>
  <c r="AW92" i="44"/>
  <c r="AV92" i="44"/>
  <c r="AG92" i="44"/>
  <c r="AF92" i="44"/>
  <c r="Q92" i="44"/>
  <c r="P92" i="44"/>
  <c r="CC91" i="44"/>
  <c r="CB91" i="44"/>
  <c r="BM91" i="44"/>
  <c r="BL91" i="44"/>
  <c r="AW91" i="44"/>
  <c r="AV91" i="44"/>
  <c r="AG91" i="44"/>
  <c r="AF91" i="44"/>
  <c r="P91" i="44"/>
  <c r="CC90" i="44"/>
  <c r="CB90" i="44"/>
  <c r="BM90" i="44"/>
  <c r="BL90" i="44"/>
  <c r="AW90" i="44"/>
  <c r="AV90" i="44"/>
  <c r="AX90" i="44" s="1"/>
  <c r="AG90" i="44"/>
  <c r="AF90" i="44"/>
  <c r="Q90" i="44"/>
  <c r="P90" i="44"/>
  <c r="CC89" i="44"/>
  <c r="CB89" i="44"/>
  <c r="BM89" i="44"/>
  <c r="BL89" i="44"/>
  <c r="AW89" i="44"/>
  <c r="AV89" i="44"/>
  <c r="AG89" i="44"/>
  <c r="AF89" i="44"/>
  <c r="Q89" i="44"/>
  <c r="P89" i="44"/>
  <c r="CC88" i="44"/>
  <c r="CB88" i="44"/>
  <c r="BM88" i="44"/>
  <c r="BL88" i="44"/>
  <c r="AW88" i="44"/>
  <c r="AV88" i="44"/>
  <c r="AG88" i="44"/>
  <c r="AF88" i="44"/>
  <c r="Q88" i="44"/>
  <c r="CC87" i="44"/>
  <c r="CB87" i="44"/>
  <c r="BM87" i="44"/>
  <c r="BL87" i="44"/>
  <c r="AW87" i="44"/>
  <c r="AV87" i="44"/>
  <c r="AG87" i="44"/>
  <c r="AF87" i="44"/>
  <c r="Q87" i="44"/>
  <c r="P87" i="44"/>
  <c r="CC86" i="44"/>
  <c r="CB86" i="44"/>
  <c r="BM86" i="44"/>
  <c r="BL86" i="44"/>
  <c r="AW86" i="44"/>
  <c r="AV86" i="44"/>
  <c r="AG86" i="44"/>
  <c r="AF86" i="44"/>
  <c r="P86" i="44"/>
  <c r="CC85" i="44"/>
  <c r="CB85" i="44"/>
  <c r="BM85" i="44"/>
  <c r="BL85" i="44"/>
  <c r="AW85" i="44"/>
  <c r="AV85" i="44"/>
  <c r="AG85" i="44"/>
  <c r="AF85" i="44"/>
  <c r="Q85" i="44"/>
  <c r="CC84" i="44"/>
  <c r="CB84" i="44"/>
  <c r="BM84" i="44"/>
  <c r="BN84" i="44" s="1"/>
  <c r="BL84" i="44"/>
  <c r="AW84" i="44"/>
  <c r="AV84" i="44"/>
  <c r="AG84" i="44"/>
  <c r="AF84" i="44"/>
  <c r="Q84" i="44"/>
  <c r="P84" i="44"/>
  <c r="CC83" i="44"/>
  <c r="CB83" i="44"/>
  <c r="BM83" i="44"/>
  <c r="BL83" i="44"/>
  <c r="AW83" i="44"/>
  <c r="AV83" i="44"/>
  <c r="AG83" i="44"/>
  <c r="AF83" i="44"/>
  <c r="Q83" i="44"/>
  <c r="P83" i="44"/>
  <c r="CC82" i="44"/>
  <c r="CB82" i="44"/>
  <c r="BM82" i="44"/>
  <c r="BL82" i="44"/>
  <c r="AW82" i="44"/>
  <c r="AV82" i="44"/>
  <c r="AX82" i="44" s="1"/>
  <c r="AG82" i="44"/>
  <c r="AF82" i="44"/>
  <c r="Q82" i="44"/>
  <c r="P82" i="44"/>
  <c r="CC81" i="44"/>
  <c r="CB81" i="44"/>
  <c r="BM81" i="44"/>
  <c r="BL81" i="44"/>
  <c r="AW81" i="44"/>
  <c r="AV81" i="44"/>
  <c r="AG81" i="44"/>
  <c r="AF81" i="44"/>
  <c r="Q81" i="44"/>
  <c r="P81" i="44"/>
  <c r="CC80" i="44"/>
  <c r="CB80" i="44"/>
  <c r="CD80" i="44" s="1"/>
  <c r="BM80" i="44"/>
  <c r="BL80" i="44"/>
  <c r="AW80" i="44"/>
  <c r="AV80" i="44"/>
  <c r="AG80" i="44"/>
  <c r="AF80" i="44"/>
  <c r="Q80" i="44"/>
  <c r="P80" i="44"/>
  <c r="CC79" i="44"/>
  <c r="CB79" i="44"/>
  <c r="CD79" i="44" s="1"/>
  <c r="BM79" i="44"/>
  <c r="BL79" i="44"/>
  <c r="AW79" i="44"/>
  <c r="AV79" i="44"/>
  <c r="AX79" i="44" s="1"/>
  <c r="AG79" i="44"/>
  <c r="AF79" i="44"/>
  <c r="Q79" i="44"/>
  <c r="P79" i="44"/>
  <c r="CC78" i="44"/>
  <c r="CB78" i="44"/>
  <c r="BM78" i="44"/>
  <c r="BL78" i="44"/>
  <c r="AW78" i="44"/>
  <c r="AV78" i="44"/>
  <c r="AG78" i="44"/>
  <c r="AF78" i="44"/>
  <c r="P78" i="44"/>
  <c r="CC77" i="44"/>
  <c r="CB77" i="44"/>
  <c r="BM77" i="44"/>
  <c r="BL77" i="44"/>
  <c r="AW77" i="44"/>
  <c r="AV77" i="44"/>
  <c r="AG77" i="44"/>
  <c r="AF77" i="44"/>
  <c r="Q77" i="44"/>
  <c r="CC76" i="44"/>
  <c r="CB76" i="44"/>
  <c r="BM76" i="44"/>
  <c r="BL76" i="44"/>
  <c r="BN76" i="44" s="1"/>
  <c r="AW76" i="44"/>
  <c r="AX76" i="44" s="1"/>
  <c r="AV76" i="44"/>
  <c r="AG76" i="44"/>
  <c r="AF76" i="44"/>
  <c r="Q76" i="44"/>
  <c r="P76" i="44"/>
  <c r="CC75" i="44"/>
  <c r="CB75" i="44"/>
  <c r="CD75" i="44" s="1"/>
  <c r="BM75" i="44"/>
  <c r="BL75" i="44"/>
  <c r="AW75" i="44"/>
  <c r="AV75" i="44"/>
  <c r="AG75" i="44"/>
  <c r="AF75" i="44"/>
  <c r="Q75" i="44"/>
  <c r="P75" i="44"/>
  <c r="CC73" i="44"/>
  <c r="CB73" i="44"/>
  <c r="BM73" i="44"/>
  <c r="BL73" i="44"/>
  <c r="AW73" i="44"/>
  <c r="AV73" i="44"/>
  <c r="AG73" i="44"/>
  <c r="AF73" i="44"/>
  <c r="Q73" i="44"/>
  <c r="P73" i="44"/>
  <c r="CC72" i="44"/>
  <c r="CB72" i="44"/>
  <c r="BM72" i="44"/>
  <c r="BL72" i="44"/>
  <c r="BN72" i="44" s="1"/>
  <c r="AW72" i="44"/>
  <c r="AV72" i="44"/>
  <c r="AX72" i="44" s="1"/>
  <c r="AG72" i="44"/>
  <c r="AF72" i="44"/>
  <c r="Q72" i="44"/>
  <c r="P72" i="44"/>
  <c r="CC71" i="44"/>
  <c r="CB71" i="44"/>
  <c r="BM71" i="44"/>
  <c r="BL71" i="44"/>
  <c r="BN71" i="44" s="1"/>
  <c r="AW71" i="44"/>
  <c r="AV71" i="44"/>
  <c r="AG71" i="44"/>
  <c r="AF71" i="44"/>
  <c r="Q71" i="44"/>
  <c r="CC70" i="44"/>
  <c r="CB70" i="44"/>
  <c r="BM70" i="44"/>
  <c r="BL70" i="44"/>
  <c r="AW70" i="44"/>
  <c r="AV70" i="44"/>
  <c r="AG70" i="44"/>
  <c r="AF70" i="44"/>
  <c r="Q70" i="44"/>
  <c r="P70" i="44"/>
  <c r="CC69" i="44"/>
  <c r="CB69" i="44"/>
  <c r="BM69" i="44"/>
  <c r="BL69" i="44"/>
  <c r="AW69" i="44"/>
  <c r="AV69" i="44"/>
  <c r="AG69" i="44"/>
  <c r="AF69" i="44"/>
  <c r="P69" i="44"/>
  <c r="CC68" i="44"/>
  <c r="CB68" i="44"/>
  <c r="BM68" i="44"/>
  <c r="BL68" i="44"/>
  <c r="AW68" i="44"/>
  <c r="AV68" i="44"/>
  <c r="AX68" i="44" s="1"/>
  <c r="AG68" i="44"/>
  <c r="AF68" i="44"/>
  <c r="Q68" i="44"/>
  <c r="CC67" i="44"/>
  <c r="CB67" i="44"/>
  <c r="BM67" i="44"/>
  <c r="BL67" i="44"/>
  <c r="AX67" i="44"/>
  <c r="AW67" i="44"/>
  <c r="AV67" i="44"/>
  <c r="AG67" i="44"/>
  <c r="AF67" i="44"/>
  <c r="Q67" i="44"/>
  <c r="P67" i="44"/>
  <c r="CC66" i="44"/>
  <c r="CB66" i="44"/>
  <c r="BM66" i="44"/>
  <c r="BL66" i="44"/>
  <c r="AW66" i="44"/>
  <c r="AV66" i="44"/>
  <c r="AX66" i="44" s="1"/>
  <c r="AG66" i="44"/>
  <c r="AF66" i="44"/>
  <c r="P66" i="44"/>
  <c r="CC63" i="44"/>
  <c r="CB63" i="44"/>
  <c r="BM63" i="44"/>
  <c r="BL63" i="44"/>
  <c r="AW63" i="44"/>
  <c r="AV63" i="44"/>
  <c r="AG63" i="44"/>
  <c r="AF63" i="44"/>
  <c r="Q63" i="44"/>
  <c r="P63" i="44"/>
  <c r="CC62" i="44"/>
  <c r="CB62" i="44"/>
  <c r="BM62" i="44"/>
  <c r="BL62" i="44"/>
  <c r="AW62" i="44"/>
  <c r="AV62" i="44"/>
  <c r="AG62" i="44"/>
  <c r="AF62" i="44"/>
  <c r="Q62" i="44"/>
  <c r="P62" i="44"/>
  <c r="CC61" i="44"/>
  <c r="CB61" i="44"/>
  <c r="BM61" i="44"/>
  <c r="BL61" i="44"/>
  <c r="AW61" i="44"/>
  <c r="AV61" i="44"/>
  <c r="AG61" i="44"/>
  <c r="AF61" i="44"/>
  <c r="Q61" i="44"/>
  <c r="CC60" i="44"/>
  <c r="CB60" i="44"/>
  <c r="BM60" i="44"/>
  <c r="BL60" i="44"/>
  <c r="AW60" i="44"/>
  <c r="AV60" i="44"/>
  <c r="AG60" i="44"/>
  <c r="AF60" i="44"/>
  <c r="Q60" i="44"/>
  <c r="P60" i="44"/>
  <c r="CC59" i="44"/>
  <c r="CB59" i="44"/>
  <c r="BM59" i="44"/>
  <c r="BL59" i="44"/>
  <c r="AW59" i="44"/>
  <c r="AV59" i="44"/>
  <c r="AG59" i="44"/>
  <c r="AF59" i="44"/>
  <c r="P59" i="44"/>
  <c r="CC58" i="44"/>
  <c r="CB58" i="44"/>
  <c r="BM58" i="44"/>
  <c r="BL58" i="44"/>
  <c r="AW58" i="44"/>
  <c r="AV58" i="44"/>
  <c r="AG58" i="44"/>
  <c r="AF58" i="44"/>
  <c r="Q58" i="44"/>
  <c r="CC57" i="44"/>
  <c r="CB57" i="44"/>
  <c r="BM57" i="44"/>
  <c r="BL57" i="44"/>
  <c r="AW57" i="44"/>
  <c r="AV57" i="44"/>
  <c r="AG57" i="44"/>
  <c r="AF57" i="44"/>
  <c r="Q57" i="44"/>
  <c r="P57" i="44"/>
  <c r="CC56" i="44"/>
  <c r="CB56" i="44"/>
  <c r="CD56" i="44" s="1"/>
  <c r="BM56" i="44"/>
  <c r="BL56" i="44"/>
  <c r="AW56" i="44"/>
  <c r="AV56" i="44"/>
  <c r="AG56" i="44"/>
  <c r="AF56" i="44"/>
  <c r="Q56" i="44"/>
  <c r="P56" i="44"/>
  <c r="CC55" i="44"/>
  <c r="CB55" i="44"/>
  <c r="BM55" i="44"/>
  <c r="BL55" i="44"/>
  <c r="AW55" i="44"/>
  <c r="AV55" i="44"/>
  <c r="AG55" i="44"/>
  <c r="AF55" i="44"/>
  <c r="Q55" i="44"/>
  <c r="P55" i="44"/>
  <c r="CC54" i="44"/>
  <c r="CB54" i="44"/>
  <c r="BM54" i="44"/>
  <c r="BL54" i="44"/>
  <c r="AW54" i="44"/>
  <c r="AV54" i="44"/>
  <c r="AX54" i="44" s="1"/>
  <c r="AG54" i="44"/>
  <c r="AF54" i="44"/>
  <c r="Q54" i="44"/>
  <c r="P54" i="44"/>
  <c r="R54" i="44" s="1"/>
  <c r="CC53" i="44"/>
  <c r="CB53" i="44"/>
  <c r="BM53" i="44"/>
  <c r="BL53" i="44"/>
  <c r="AW53" i="44"/>
  <c r="AV53" i="44"/>
  <c r="AG53" i="44"/>
  <c r="AF53" i="44"/>
  <c r="Q53" i="44"/>
  <c r="CC52" i="44"/>
  <c r="CB52" i="44"/>
  <c r="BM52" i="44"/>
  <c r="BL52" i="44"/>
  <c r="AW52" i="44"/>
  <c r="AV52" i="44"/>
  <c r="AG52" i="44"/>
  <c r="AF52" i="44"/>
  <c r="Q52" i="44"/>
  <c r="P52" i="44"/>
  <c r="CC51" i="44"/>
  <c r="CD51" i="44" s="1"/>
  <c r="CB51" i="44"/>
  <c r="BM51" i="44"/>
  <c r="BL51" i="44"/>
  <c r="AW51" i="44"/>
  <c r="AV51" i="44"/>
  <c r="AG51" i="44"/>
  <c r="AF51" i="44"/>
  <c r="P51" i="44"/>
  <c r="CC50" i="44"/>
  <c r="CB50" i="44"/>
  <c r="BM50" i="44"/>
  <c r="BL50" i="44"/>
  <c r="AW50" i="44"/>
  <c r="AV50" i="44"/>
  <c r="AG50" i="44"/>
  <c r="AF50" i="44"/>
  <c r="Q50" i="44"/>
  <c r="CC49" i="44"/>
  <c r="CB49" i="44"/>
  <c r="BM49" i="44"/>
  <c r="BL49" i="44"/>
  <c r="AW49" i="44"/>
  <c r="AV49" i="44"/>
  <c r="AG49" i="44"/>
  <c r="AF49" i="44"/>
  <c r="Q49" i="44"/>
  <c r="P49" i="44"/>
  <c r="CC48" i="44"/>
  <c r="CB48" i="44"/>
  <c r="BM48" i="44"/>
  <c r="BL48" i="44"/>
  <c r="AW48" i="44"/>
  <c r="AV48" i="44"/>
  <c r="AG48" i="44"/>
  <c r="AF48" i="44"/>
  <c r="P48" i="44"/>
  <c r="CC47" i="44"/>
  <c r="CB47" i="44"/>
  <c r="BM47" i="44"/>
  <c r="BL47" i="44"/>
  <c r="AW47" i="44"/>
  <c r="AV47" i="44"/>
  <c r="AX47" i="44" s="1"/>
  <c r="AG47" i="44"/>
  <c r="AF47" i="44"/>
  <c r="AH47" i="44" s="1"/>
  <c r="Q47" i="44"/>
  <c r="P47" i="44"/>
  <c r="CC46" i="44"/>
  <c r="CB46" i="44"/>
  <c r="BM46" i="44"/>
  <c r="BL46" i="44"/>
  <c r="AW46" i="44"/>
  <c r="AV46" i="44"/>
  <c r="AG46" i="44"/>
  <c r="AF46" i="44"/>
  <c r="Q46" i="44"/>
  <c r="P46" i="44"/>
  <c r="CC45" i="44"/>
  <c r="CB45" i="44"/>
  <c r="BM45" i="44"/>
  <c r="BL45" i="44"/>
  <c r="AW45" i="44"/>
  <c r="AV45" i="44"/>
  <c r="AG45" i="44"/>
  <c r="AF45" i="44"/>
  <c r="Q45" i="44"/>
  <c r="CC44" i="44"/>
  <c r="CB44" i="44"/>
  <c r="BM44" i="44"/>
  <c r="BL44" i="44"/>
  <c r="AW44" i="44"/>
  <c r="AV44" i="44"/>
  <c r="AG44" i="44"/>
  <c r="AF44" i="44"/>
  <c r="Q44" i="44"/>
  <c r="P44" i="44"/>
  <c r="CC43" i="44"/>
  <c r="CB43" i="44"/>
  <c r="BM43" i="44"/>
  <c r="BL43" i="44"/>
  <c r="AW43" i="44"/>
  <c r="AV43" i="44"/>
  <c r="AX43" i="44" s="1"/>
  <c r="AG43" i="44"/>
  <c r="AF43" i="44"/>
  <c r="P43" i="44"/>
  <c r="CC42" i="44"/>
  <c r="CB42" i="44"/>
  <c r="BM42" i="44"/>
  <c r="BL42" i="44"/>
  <c r="AW42" i="44"/>
  <c r="AV42" i="44"/>
  <c r="AG42" i="44"/>
  <c r="AF42" i="44"/>
  <c r="Q42" i="44"/>
  <c r="P42" i="44"/>
  <c r="CC41" i="44"/>
  <c r="CB41" i="44"/>
  <c r="BM41" i="44"/>
  <c r="BL41" i="44"/>
  <c r="AW41" i="44"/>
  <c r="AV41" i="44"/>
  <c r="AG41" i="44"/>
  <c r="AF41" i="44"/>
  <c r="Q41" i="44"/>
  <c r="P41" i="44"/>
  <c r="CC40" i="44"/>
  <c r="CB40" i="44"/>
  <c r="BM40" i="44"/>
  <c r="BL40" i="44"/>
  <c r="AW40" i="44"/>
  <c r="AV40" i="44"/>
  <c r="AG40" i="44"/>
  <c r="AF40" i="44"/>
  <c r="P40" i="44"/>
  <c r="CC39" i="44"/>
  <c r="CB39" i="44"/>
  <c r="BM39" i="44"/>
  <c r="BL39" i="44"/>
  <c r="AW39" i="44"/>
  <c r="AV39" i="44"/>
  <c r="AG39" i="44"/>
  <c r="AF39" i="44"/>
  <c r="Q39" i="44"/>
  <c r="P39" i="44"/>
  <c r="CC38" i="44"/>
  <c r="CB38" i="44"/>
  <c r="BM38" i="44"/>
  <c r="BL38" i="44"/>
  <c r="AW38" i="44"/>
  <c r="AV38" i="44"/>
  <c r="AG38" i="44"/>
  <c r="AF38" i="44"/>
  <c r="Q38" i="44"/>
  <c r="P38" i="44"/>
  <c r="CC37" i="44"/>
  <c r="CB37" i="44"/>
  <c r="BM37" i="44"/>
  <c r="BL37" i="44"/>
  <c r="AW37" i="44"/>
  <c r="AV37" i="44"/>
  <c r="AG37" i="44"/>
  <c r="AF37" i="44"/>
  <c r="Q37" i="44"/>
  <c r="CC36" i="44"/>
  <c r="CB36" i="44"/>
  <c r="BM36" i="44"/>
  <c r="BL36" i="44"/>
  <c r="AW36" i="44"/>
  <c r="AV36" i="44"/>
  <c r="AG36" i="44"/>
  <c r="AF36" i="44"/>
  <c r="Q36" i="44"/>
  <c r="P36" i="44"/>
  <c r="R36" i="44" s="1"/>
  <c r="CC35" i="44"/>
  <c r="CB35" i="44"/>
  <c r="BM35" i="44"/>
  <c r="BL35" i="44"/>
  <c r="BN35" i="44" s="1"/>
  <c r="AW35" i="44"/>
  <c r="AV35" i="44"/>
  <c r="AX35" i="44" s="1"/>
  <c r="AG35" i="44"/>
  <c r="AF35" i="44"/>
  <c r="Q35" i="44"/>
  <c r="P35" i="44"/>
  <c r="CC34" i="44"/>
  <c r="CB34" i="44"/>
  <c r="BM34" i="44"/>
  <c r="BL34" i="44"/>
  <c r="AW34" i="44"/>
  <c r="AV34" i="44"/>
  <c r="AG34" i="44"/>
  <c r="AF34" i="44"/>
  <c r="Q34" i="44"/>
  <c r="CC33" i="44"/>
  <c r="CB33" i="44"/>
  <c r="BM33" i="44"/>
  <c r="BL33" i="44"/>
  <c r="AW33" i="44"/>
  <c r="AV33" i="44"/>
  <c r="AX33" i="44" s="1"/>
  <c r="AG33" i="44"/>
  <c r="AF33" i="44"/>
  <c r="Q33" i="44"/>
  <c r="P33" i="44"/>
  <c r="CC32" i="44"/>
  <c r="CB32" i="44"/>
  <c r="BM32" i="44"/>
  <c r="BL32" i="44"/>
  <c r="AW32" i="44"/>
  <c r="AV32" i="44"/>
  <c r="AG32" i="44"/>
  <c r="AF32" i="44"/>
  <c r="Q32" i="44"/>
  <c r="P32" i="44"/>
  <c r="CC31" i="44"/>
  <c r="CB31" i="44"/>
  <c r="BM31" i="44"/>
  <c r="BL31" i="44"/>
  <c r="AW31" i="44"/>
  <c r="AV31" i="44"/>
  <c r="AG31" i="44"/>
  <c r="AF31" i="44"/>
  <c r="Q31" i="44"/>
  <c r="P31" i="44"/>
  <c r="CC30" i="44"/>
  <c r="CB30" i="44"/>
  <c r="BM30" i="44"/>
  <c r="BL30" i="44"/>
  <c r="AW30" i="44"/>
  <c r="AV30" i="44"/>
  <c r="AG30" i="44"/>
  <c r="AF30" i="44"/>
  <c r="Q30" i="44"/>
  <c r="P30" i="44"/>
  <c r="CC29" i="44"/>
  <c r="CB29" i="44"/>
  <c r="BM29" i="44"/>
  <c r="BL29" i="44"/>
  <c r="AW29" i="44"/>
  <c r="AV29" i="44"/>
  <c r="AG29" i="44"/>
  <c r="AF29" i="44"/>
  <c r="Q29" i="44"/>
  <c r="CC28" i="44"/>
  <c r="CB28" i="44"/>
  <c r="BM28" i="44"/>
  <c r="BN28" i="44" s="1"/>
  <c r="BL28" i="44"/>
  <c r="AW28" i="44"/>
  <c r="AV28" i="44"/>
  <c r="AG28" i="44"/>
  <c r="AF28" i="44"/>
  <c r="Q28" i="44"/>
  <c r="P28" i="44"/>
  <c r="CC27" i="44"/>
  <c r="CB27" i="44"/>
  <c r="BM27" i="44"/>
  <c r="BL27" i="44"/>
  <c r="AW27" i="44"/>
  <c r="AV27" i="44"/>
  <c r="AG27" i="44"/>
  <c r="AF27" i="44"/>
  <c r="P27" i="44"/>
  <c r="CC26" i="44"/>
  <c r="CB26" i="44"/>
  <c r="BM26" i="44"/>
  <c r="BL26" i="44"/>
  <c r="AW26" i="44"/>
  <c r="AV26" i="44"/>
  <c r="AG26" i="44"/>
  <c r="AF26" i="44"/>
  <c r="Q26" i="44"/>
  <c r="CC25" i="44"/>
  <c r="CB25" i="44"/>
  <c r="BM25" i="44"/>
  <c r="BL25" i="44"/>
  <c r="AW25" i="44"/>
  <c r="AV25" i="44"/>
  <c r="AG25" i="44"/>
  <c r="AF25" i="44"/>
  <c r="Q25" i="44"/>
  <c r="P25" i="44"/>
  <c r="CC24" i="44"/>
  <c r="CB24" i="44"/>
  <c r="BM24" i="44"/>
  <c r="BL24" i="44"/>
  <c r="BN24" i="44" s="1"/>
  <c r="AW24" i="44"/>
  <c r="AV24" i="44"/>
  <c r="AG24" i="44"/>
  <c r="AF24" i="44"/>
  <c r="P24" i="44"/>
  <c r="CC23" i="44"/>
  <c r="CB23" i="44"/>
  <c r="BM23" i="44"/>
  <c r="BL23" i="44"/>
  <c r="AW23" i="44"/>
  <c r="AV23" i="44"/>
  <c r="AX23" i="44" s="1"/>
  <c r="AG23" i="44"/>
  <c r="AF23" i="44"/>
  <c r="Q23" i="44"/>
  <c r="P23" i="44"/>
  <c r="CC22" i="44"/>
  <c r="CB22" i="44"/>
  <c r="BM22" i="44"/>
  <c r="BL22" i="44"/>
  <c r="BN22" i="44" s="1"/>
  <c r="AW22" i="44"/>
  <c r="AV22" i="44"/>
  <c r="AG22" i="44"/>
  <c r="AF22" i="44"/>
  <c r="Q22" i="44"/>
  <c r="P22" i="44"/>
  <c r="CC21" i="44"/>
  <c r="CB21" i="44"/>
  <c r="BM21" i="44"/>
  <c r="BL21" i="44"/>
  <c r="AW21" i="44"/>
  <c r="AV21" i="44"/>
  <c r="AG21" i="44"/>
  <c r="AF21" i="44"/>
  <c r="Q21" i="44"/>
  <c r="CC20" i="44"/>
  <c r="CB20" i="44"/>
  <c r="BM20" i="44"/>
  <c r="BL20" i="44"/>
  <c r="AW20" i="44"/>
  <c r="AV20" i="44"/>
  <c r="AG20" i="44"/>
  <c r="AF20" i="44"/>
  <c r="Q20" i="44"/>
  <c r="P20" i="44"/>
  <c r="CC16" i="44"/>
  <c r="CB16" i="44"/>
  <c r="BM16" i="44"/>
  <c r="BM114" i="44" s="1"/>
  <c r="BL16" i="44"/>
  <c r="BL120" i="44" s="1"/>
  <c r="AW16" i="44"/>
  <c r="AW114" i="44" s="1"/>
  <c r="AV16" i="44"/>
  <c r="AG16" i="44"/>
  <c r="AF16" i="44"/>
  <c r="Q16" i="44"/>
  <c r="P16" i="44"/>
  <c r="P114" i="44" s="1"/>
  <c r="CC15" i="44"/>
  <c r="CB15" i="44"/>
  <c r="BM15" i="44"/>
  <c r="BL15" i="44"/>
  <c r="AW15" i="44"/>
  <c r="AV15" i="44"/>
  <c r="AG15" i="44"/>
  <c r="AF15" i="44"/>
  <c r="AH15" i="44" s="1"/>
  <c r="Q15" i="44"/>
  <c r="P15" i="44"/>
  <c r="CC14" i="44"/>
  <c r="CB14" i="44"/>
  <c r="BM14" i="44"/>
  <c r="BL14" i="44"/>
  <c r="AW14" i="44"/>
  <c r="AV14" i="44"/>
  <c r="AG14" i="44"/>
  <c r="AF14" i="44"/>
  <c r="CC13" i="44"/>
  <c r="CB13" i="44"/>
  <c r="BM13" i="44"/>
  <c r="BL13" i="44"/>
  <c r="AW13" i="44"/>
  <c r="AV13" i="44"/>
  <c r="AG13" i="44"/>
  <c r="AF13" i="44"/>
  <c r="Q13" i="44"/>
  <c r="P13" i="44"/>
  <c r="CC12" i="44"/>
  <c r="CB12" i="44"/>
  <c r="BM12" i="44"/>
  <c r="BL12" i="44"/>
  <c r="BN12" i="44" s="1"/>
  <c r="AW12" i="44"/>
  <c r="AV12" i="44"/>
  <c r="AG12" i="44"/>
  <c r="AF12" i="44"/>
  <c r="Q12" i="44"/>
  <c r="P12" i="44"/>
  <c r="R12" i="44" s="1"/>
  <c r="CC11" i="44"/>
  <c r="CB11" i="44"/>
  <c r="BM11" i="44"/>
  <c r="BL11" i="44"/>
  <c r="AW11" i="44"/>
  <c r="AV11" i="44"/>
  <c r="AG11" i="44"/>
  <c r="AF11" i="44"/>
  <c r="P11" i="44"/>
  <c r="CC10" i="44"/>
  <c r="CC112" i="44" s="1"/>
  <c r="CB10" i="44"/>
  <c r="BM10" i="44"/>
  <c r="BM112" i="44" s="1"/>
  <c r="BL10" i="44"/>
  <c r="BL112" i="44" s="1"/>
  <c r="AW10" i="44"/>
  <c r="AV10" i="44"/>
  <c r="AV112" i="44" s="1"/>
  <c r="AG10" i="44"/>
  <c r="AG112" i="44" s="1"/>
  <c r="AF10" i="44"/>
  <c r="AF112" i="44" s="1"/>
  <c r="Q10" i="44"/>
  <c r="P10" i="44"/>
  <c r="CC9" i="44"/>
  <c r="CB9" i="44"/>
  <c r="BM9" i="44"/>
  <c r="BL9" i="44"/>
  <c r="AW9" i="44"/>
  <c r="AV9" i="44"/>
  <c r="AG9" i="44"/>
  <c r="AF9" i="44"/>
  <c r="Q9" i="44"/>
  <c r="P9" i="44"/>
  <c r="CC8" i="44"/>
  <c r="CB8" i="44"/>
  <c r="BM8" i="44"/>
  <c r="BL8" i="44"/>
  <c r="AW8" i="44"/>
  <c r="AV8" i="44"/>
  <c r="AG8" i="44"/>
  <c r="AF8" i="44"/>
  <c r="P8" i="44"/>
  <c r="AG62" i="52"/>
  <c r="AG63" i="52"/>
  <c r="CV8" i="44"/>
  <c r="CX8" i="44"/>
  <c r="DB8" i="44"/>
  <c r="CV9" i="44"/>
  <c r="CX9" i="44"/>
  <c r="CV10" i="44"/>
  <c r="CX10" i="44"/>
  <c r="CV11" i="44"/>
  <c r="CX11" i="44"/>
  <c r="DB11" i="44"/>
  <c r="CV12" i="44"/>
  <c r="CX12" i="44"/>
  <c r="DB12" i="44"/>
  <c r="DD12" i="44"/>
  <c r="CV13" i="44"/>
  <c r="CX13" i="44"/>
  <c r="DB13" i="44"/>
  <c r="DD13" i="44"/>
  <c r="CV14" i="44"/>
  <c r="CX14" i="44"/>
  <c r="DD14" i="44"/>
  <c r="CV15" i="44"/>
  <c r="CX15" i="44"/>
  <c r="DB15" i="44"/>
  <c r="DD15" i="44"/>
  <c r="CV20" i="44"/>
  <c r="CX20" i="44"/>
  <c r="DB20" i="44"/>
  <c r="DD20" i="44"/>
  <c r="CV21" i="44"/>
  <c r="CX21" i="44"/>
  <c r="DD21" i="44"/>
  <c r="CV22" i="44"/>
  <c r="CX22" i="44"/>
  <c r="DB22" i="44"/>
  <c r="DD22" i="44"/>
  <c r="CV23" i="44"/>
  <c r="CX23" i="44"/>
  <c r="DB23" i="44"/>
  <c r="DD23" i="44"/>
  <c r="CV24" i="44"/>
  <c r="CX24" i="44"/>
  <c r="DB24" i="44"/>
  <c r="DD24" i="44"/>
  <c r="CV25" i="44"/>
  <c r="CX25" i="44"/>
  <c r="DB25" i="44"/>
  <c r="DD25" i="44"/>
  <c r="CV26" i="44"/>
  <c r="CX26" i="44"/>
  <c r="DD26" i="44"/>
  <c r="CV27" i="44"/>
  <c r="CX27" i="44"/>
  <c r="DB27" i="44"/>
  <c r="CV28" i="44"/>
  <c r="CX28" i="44"/>
  <c r="DB28" i="44"/>
  <c r="DD28" i="44"/>
  <c r="CV29" i="44"/>
  <c r="CX29" i="44"/>
  <c r="DD29" i="44"/>
  <c r="CV30" i="44"/>
  <c r="CX30" i="44"/>
  <c r="DB30" i="44"/>
  <c r="DD30" i="44"/>
  <c r="CV31" i="44"/>
  <c r="CX31" i="44"/>
  <c r="DB31" i="44"/>
  <c r="DD31" i="44"/>
  <c r="CV32" i="44"/>
  <c r="CX32" i="44"/>
  <c r="DB32" i="44"/>
  <c r="DD32" i="44"/>
  <c r="CV33" i="44"/>
  <c r="CX33" i="44"/>
  <c r="DB33" i="44"/>
  <c r="DD33" i="44"/>
  <c r="CV34" i="44"/>
  <c r="CX34" i="44"/>
  <c r="DD34" i="44"/>
  <c r="CV35" i="44"/>
  <c r="CX35" i="44"/>
  <c r="DB35" i="44"/>
  <c r="CV36" i="44"/>
  <c r="CX36" i="44"/>
  <c r="DB36" i="44"/>
  <c r="DD36" i="44"/>
  <c r="CV37" i="44"/>
  <c r="CX37" i="44"/>
  <c r="DD37" i="44"/>
  <c r="CV38" i="44"/>
  <c r="CX38" i="44"/>
  <c r="DB38" i="44"/>
  <c r="DD38" i="44"/>
  <c r="CV39" i="44"/>
  <c r="CX39" i="44"/>
  <c r="DB39" i="44"/>
  <c r="DD39" i="44"/>
  <c r="CV40" i="44"/>
  <c r="CX40" i="44"/>
  <c r="DB40" i="44"/>
  <c r="DD40" i="44"/>
  <c r="CV41" i="44"/>
  <c r="CX41" i="44"/>
  <c r="DB41" i="44"/>
  <c r="DD41" i="44"/>
  <c r="CV42" i="44"/>
  <c r="CX42" i="44"/>
  <c r="DD42" i="44"/>
  <c r="CV43" i="44"/>
  <c r="CX43" i="44"/>
  <c r="DB43" i="44"/>
  <c r="CV44" i="44"/>
  <c r="CX44" i="44"/>
  <c r="DB44" i="44"/>
  <c r="DD44" i="44"/>
  <c r="CV45" i="44"/>
  <c r="CX45" i="44"/>
  <c r="DD45" i="44"/>
  <c r="CV46" i="44"/>
  <c r="CX46" i="44"/>
  <c r="DB46" i="44"/>
  <c r="DD46" i="44"/>
  <c r="CV47" i="44"/>
  <c r="CX47" i="44"/>
  <c r="DB47" i="44"/>
  <c r="DD47" i="44"/>
  <c r="CV48" i="44"/>
  <c r="CX48" i="44"/>
  <c r="DB48" i="44"/>
  <c r="DD48" i="44"/>
  <c r="CV49" i="44"/>
  <c r="CX49" i="44"/>
  <c r="DB49" i="44"/>
  <c r="DD49" i="44"/>
  <c r="CV50" i="44"/>
  <c r="CX50" i="44"/>
  <c r="DD50" i="44"/>
  <c r="CV51" i="44"/>
  <c r="CX51" i="44"/>
  <c r="DB51" i="44"/>
  <c r="CV52" i="44"/>
  <c r="CX52" i="44"/>
  <c r="DB52" i="44"/>
  <c r="DD52" i="44"/>
  <c r="CV53" i="44"/>
  <c r="CX53" i="44"/>
  <c r="DD53" i="44"/>
  <c r="CV54" i="44"/>
  <c r="CX54" i="44"/>
  <c r="DB54" i="44"/>
  <c r="DD54" i="44"/>
  <c r="CV55" i="44"/>
  <c r="CX55" i="44"/>
  <c r="DB55" i="44"/>
  <c r="DD55" i="44"/>
  <c r="CV56" i="44"/>
  <c r="CX56" i="44"/>
  <c r="DB56" i="44"/>
  <c r="DD56" i="44"/>
  <c r="CV57" i="44"/>
  <c r="CX57" i="44"/>
  <c r="DB57" i="44"/>
  <c r="DD57" i="44"/>
  <c r="CV58" i="44"/>
  <c r="CX58" i="44"/>
  <c r="DD58" i="44"/>
  <c r="CV59" i="44"/>
  <c r="CX59" i="44"/>
  <c r="DB59" i="44"/>
  <c r="CV60" i="44"/>
  <c r="CX60" i="44"/>
  <c r="DB60" i="44"/>
  <c r="DD60" i="44"/>
  <c r="CV62" i="44"/>
  <c r="CX62" i="44"/>
  <c r="DB62" i="44"/>
  <c r="DD62" i="44"/>
  <c r="CV66" i="44"/>
  <c r="CX66" i="44"/>
  <c r="DB66" i="44"/>
  <c r="DD66" i="44"/>
  <c r="CV67" i="44"/>
  <c r="CX67" i="44"/>
  <c r="DB67" i="44"/>
  <c r="DD67" i="44"/>
  <c r="CV68" i="44"/>
  <c r="CX68" i="44"/>
  <c r="DD68" i="44"/>
  <c r="CV69" i="44"/>
  <c r="CX69" i="44"/>
  <c r="DB69" i="44"/>
  <c r="CV70" i="44"/>
  <c r="CX70" i="44"/>
  <c r="DB70" i="44"/>
  <c r="DD70" i="44"/>
  <c r="CV71" i="44"/>
  <c r="CX71" i="44"/>
  <c r="DD71" i="44"/>
  <c r="CV72" i="44"/>
  <c r="CX72" i="44"/>
  <c r="DB72" i="44"/>
  <c r="DD72" i="44"/>
  <c r="CV75" i="44"/>
  <c r="CX75" i="44"/>
  <c r="DB75" i="44"/>
  <c r="CV76" i="44"/>
  <c r="CX76" i="44"/>
  <c r="DB76" i="44"/>
  <c r="DD76" i="44"/>
  <c r="CV77" i="44"/>
  <c r="CX77" i="44"/>
  <c r="DD77" i="44"/>
  <c r="CV78" i="44"/>
  <c r="CX78" i="44"/>
  <c r="DB78" i="44"/>
  <c r="CV79" i="44"/>
  <c r="CX79" i="44"/>
  <c r="DB79" i="44"/>
  <c r="DD79" i="44"/>
  <c r="CV80" i="44"/>
  <c r="CX80" i="44"/>
  <c r="DD80" i="44"/>
  <c r="CV81" i="44"/>
  <c r="CX81" i="44"/>
  <c r="DB81" i="44"/>
  <c r="DD81" i="44"/>
  <c r="CV82" i="44"/>
  <c r="CX82" i="44"/>
  <c r="DB82" i="44"/>
  <c r="DD82" i="44"/>
  <c r="CV83" i="44"/>
  <c r="CX83" i="44"/>
  <c r="DB83" i="44"/>
  <c r="CV84" i="44"/>
  <c r="CX84" i="44"/>
  <c r="DB84" i="44"/>
  <c r="DD84" i="44"/>
  <c r="CV85" i="44"/>
  <c r="CX85" i="44"/>
  <c r="DD85" i="44"/>
  <c r="CV86" i="44"/>
  <c r="CX86" i="44"/>
  <c r="DB86" i="44"/>
  <c r="CV87" i="44"/>
  <c r="CX87" i="44"/>
  <c r="DB87" i="44"/>
  <c r="DD87" i="44"/>
  <c r="CV88" i="44"/>
  <c r="CX88" i="44"/>
  <c r="DD88" i="44"/>
  <c r="CV89" i="44"/>
  <c r="CX89" i="44"/>
  <c r="DB89" i="44"/>
  <c r="DD89" i="44"/>
  <c r="CV90" i="44"/>
  <c r="CX90" i="44"/>
  <c r="DB90" i="44"/>
  <c r="DD90" i="44"/>
  <c r="CV91" i="44"/>
  <c r="CX91" i="44"/>
  <c r="DB91" i="44"/>
  <c r="CV92" i="44"/>
  <c r="CX92" i="44"/>
  <c r="DB92" i="44"/>
  <c r="DD92" i="44"/>
  <c r="CV93" i="44"/>
  <c r="CX93" i="44"/>
  <c r="DD93" i="44"/>
  <c r="CV94" i="44"/>
  <c r="CX94" i="44"/>
  <c r="DB94" i="44"/>
  <c r="CV98" i="44"/>
  <c r="CX98" i="44"/>
  <c r="DB98" i="44"/>
  <c r="DD98" i="44"/>
  <c r="CV99" i="44"/>
  <c r="CX99" i="44"/>
  <c r="DB99" i="44"/>
  <c r="DD99" i="44"/>
  <c r="CV100" i="44"/>
  <c r="CX100" i="44"/>
  <c r="DB100" i="44"/>
  <c r="CV105" i="44"/>
  <c r="CX105" i="44"/>
  <c r="DB105" i="44"/>
  <c r="CV106" i="44"/>
  <c r="CX106" i="44"/>
  <c r="DB106" i="44"/>
  <c r="DD106" i="44"/>
  <c r="CV107" i="44"/>
  <c r="CX107" i="44"/>
  <c r="DD107" i="44"/>
  <c r="CV110" i="44"/>
  <c r="CX110" i="44"/>
  <c r="DB110" i="44"/>
  <c r="DD110" i="44"/>
  <c r="CV111" i="44"/>
  <c r="CX111" i="44"/>
  <c r="DD111" i="44"/>
  <c r="AH46" i="44" l="1"/>
  <c r="DL131" i="44"/>
  <c r="Q114" i="44"/>
  <c r="BN31" i="44"/>
  <c r="AH38" i="44"/>
  <c r="CD44" i="44"/>
  <c r="BN67" i="44"/>
  <c r="AX93" i="44"/>
  <c r="CT45" i="44"/>
  <c r="CT49" i="44"/>
  <c r="CT71" i="44"/>
  <c r="CT76" i="44"/>
  <c r="CT80" i="44"/>
  <c r="CT84" i="44"/>
  <c r="CT88" i="44"/>
  <c r="CT92" i="44"/>
  <c r="CT96" i="44"/>
  <c r="CT101" i="44"/>
  <c r="CT107" i="44"/>
  <c r="BN79" i="44"/>
  <c r="CD82" i="44"/>
  <c r="DL129" i="44"/>
  <c r="R22" i="44"/>
  <c r="BN29" i="44"/>
  <c r="CT8" i="44"/>
  <c r="CT47" i="44"/>
  <c r="CT51" i="44"/>
  <c r="CT55" i="44"/>
  <c r="CT69" i="44"/>
  <c r="CT99" i="44"/>
  <c r="CT111" i="44"/>
  <c r="DL128" i="44"/>
  <c r="CT44" i="44"/>
  <c r="CR120" i="44"/>
  <c r="DL132" i="44"/>
  <c r="CD37" i="44"/>
  <c r="CB114" i="44"/>
  <c r="CD66" i="44"/>
  <c r="CD71" i="44"/>
  <c r="CD81" i="44"/>
  <c r="CD96" i="44"/>
  <c r="CD12" i="44"/>
  <c r="BN9" i="44"/>
  <c r="BN80" i="44"/>
  <c r="BN48" i="44"/>
  <c r="DL130" i="44"/>
  <c r="BM118" i="44"/>
  <c r="BN60" i="44"/>
  <c r="BN13" i="44"/>
  <c r="BN41" i="44"/>
  <c r="AX22" i="44"/>
  <c r="AX37" i="44"/>
  <c r="AW122" i="44"/>
  <c r="AX94" i="44"/>
  <c r="AX42" i="44"/>
  <c r="AX11" i="44"/>
  <c r="AX38" i="44"/>
  <c r="AW118" i="44"/>
  <c r="AX71" i="44"/>
  <c r="AX20" i="44"/>
  <c r="AX25" i="44"/>
  <c r="AX106" i="44"/>
  <c r="AH42" i="44"/>
  <c r="AH87" i="44"/>
  <c r="AH27" i="44"/>
  <c r="AH83" i="44"/>
  <c r="R75" i="44"/>
  <c r="Z173" i="44"/>
  <c r="Z174" i="44" s="1"/>
  <c r="Z179" i="44" s="1"/>
  <c r="Z180" i="44" s="1"/>
  <c r="BV145" i="44"/>
  <c r="BV150" i="44" s="1"/>
  <c r="BV152" i="44" s="1"/>
  <c r="BV172" i="44" s="1"/>
  <c r="BV173" i="44" s="1"/>
  <c r="BV174" i="44" s="1"/>
  <c r="BV179" i="44" s="1"/>
  <c r="BV180" i="44" s="1"/>
  <c r="AZ145" i="44"/>
  <c r="AZ150" i="44" s="1"/>
  <c r="AZ152" i="44" s="1"/>
  <c r="AZ172" i="44" s="1"/>
  <c r="CF149" i="53"/>
  <c r="CF140" i="53"/>
  <c r="CF144" i="53" s="1"/>
  <c r="BF140" i="53"/>
  <c r="BF144" i="53" s="1"/>
  <c r="BF149" i="53"/>
  <c r="D149" i="53"/>
  <c r="D140" i="53"/>
  <c r="D144" i="53" s="1"/>
  <c r="Z149" i="53"/>
  <c r="Z140" i="53"/>
  <c r="Z144" i="53" s="1"/>
  <c r="AZ140" i="53"/>
  <c r="AZ144" i="53" s="1"/>
  <c r="AZ149" i="53"/>
  <c r="AP140" i="53"/>
  <c r="AP144" i="53" s="1"/>
  <c r="AP149" i="53"/>
  <c r="T140" i="53"/>
  <c r="T144" i="53" s="1"/>
  <c r="T149" i="53"/>
  <c r="BP140" i="53"/>
  <c r="BP144" i="53" s="1"/>
  <c r="BP149" i="53"/>
  <c r="BV149" i="53"/>
  <c r="BV140" i="53"/>
  <c r="BV144" i="53" s="1"/>
  <c r="CL140" i="53"/>
  <c r="CL144" i="53" s="1"/>
  <c r="CL149" i="53"/>
  <c r="AJ140" i="53"/>
  <c r="AJ144" i="53" s="1"/>
  <c r="AJ149" i="53"/>
  <c r="J140" i="53"/>
  <c r="J144" i="53" s="1"/>
  <c r="J149" i="53"/>
  <c r="T152" i="44"/>
  <c r="T172" i="44" s="1"/>
  <c r="T173" i="44" s="1"/>
  <c r="T174" i="44" s="1"/>
  <c r="T179" i="44" s="1"/>
  <c r="T180" i="44" s="1"/>
  <c r="J145" i="44"/>
  <c r="J150" i="44" s="1"/>
  <c r="J152" i="44" s="1"/>
  <c r="J172" i="44" s="1"/>
  <c r="BP145" i="44"/>
  <c r="BP150" i="44" s="1"/>
  <c r="BP152" i="44" s="1"/>
  <c r="BP172" i="44" s="1"/>
  <c r="BP173" i="44" s="1"/>
  <c r="BP174" i="44" s="1"/>
  <c r="BP179" i="44" s="1"/>
  <c r="BP180" i="44" s="1"/>
  <c r="CR114" i="44"/>
  <c r="CS114" i="44"/>
  <c r="CR118" i="44"/>
  <c r="CT98" i="44"/>
  <c r="CR116" i="44"/>
  <c r="CT67" i="44"/>
  <c r="CS118" i="44"/>
  <c r="CR122" i="44"/>
  <c r="CS116" i="44"/>
  <c r="CS122" i="44"/>
  <c r="CT10" i="44"/>
  <c r="CT112" i="44" s="1"/>
  <c r="CT14" i="44"/>
  <c r="CT21" i="44"/>
  <c r="CT25" i="44"/>
  <c r="CT29" i="44"/>
  <c r="CT37" i="44"/>
  <c r="CT41" i="44"/>
  <c r="CT70" i="44"/>
  <c r="CT75" i="44"/>
  <c r="CT33" i="44"/>
  <c r="CT48" i="44"/>
  <c r="CT52" i="44"/>
  <c r="CT56" i="44"/>
  <c r="CT60" i="44"/>
  <c r="CT66" i="44"/>
  <c r="CT78" i="44"/>
  <c r="CT82" i="44"/>
  <c r="CT89" i="44"/>
  <c r="CT57" i="44"/>
  <c r="CT61" i="44"/>
  <c r="CT90" i="44"/>
  <c r="CT12" i="44"/>
  <c r="CT23" i="44"/>
  <c r="CT31" i="44"/>
  <c r="CT35" i="44"/>
  <c r="CR112" i="44"/>
  <c r="CT20" i="44"/>
  <c r="CT24" i="44"/>
  <c r="CT28" i="44"/>
  <c r="CT32" i="44"/>
  <c r="CT40" i="44"/>
  <c r="CT43" i="44"/>
  <c r="CT72" i="44"/>
  <c r="CT95" i="44"/>
  <c r="CC114" i="44"/>
  <c r="CD35" i="44"/>
  <c r="CD40" i="44"/>
  <c r="CD45" i="44"/>
  <c r="CD48" i="44"/>
  <c r="CD21" i="44"/>
  <c r="CD31" i="44"/>
  <c r="CD22" i="44"/>
  <c r="CD83" i="44"/>
  <c r="CB112" i="44"/>
  <c r="CD23" i="44"/>
  <c r="CD29" i="44"/>
  <c r="CD57" i="44"/>
  <c r="CD84" i="44"/>
  <c r="CC116" i="44"/>
  <c r="CD20" i="44"/>
  <c r="CD77" i="44"/>
  <c r="CD8" i="44"/>
  <c r="CD55" i="44"/>
  <c r="CD72" i="44"/>
  <c r="CD92" i="44"/>
  <c r="CC118" i="44"/>
  <c r="CD9" i="44"/>
  <c r="CD41" i="44"/>
  <c r="CD88" i="44"/>
  <c r="CD111" i="44"/>
  <c r="CB122" i="44"/>
  <c r="CD15" i="44"/>
  <c r="CD47" i="44"/>
  <c r="CD52" i="44"/>
  <c r="CD69" i="44"/>
  <c r="CC122" i="44"/>
  <c r="CD94" i="44"/>
  <c r="CC120" i="44"/>
  <c r="CB118" i="44"/>
  <c r="CD90" i="44"/>
  <c r="CB120" i="44"/>
  <c r="CD101" i="44"/>
  <c r="CB116" i="44"/>
  <c r="CD99" i="44"/>
  <c r="CD13" i="44"/>
  <c r="CD14" i="44"/>
  <c r="CD39" i="44"/>
  <c r="CD43" i="44"/>
  <c r="CD53" i="44"/>
  <c r="CD86" i="44"/>
  <c r="CD100" i="44"/>
  <c r="CD27" i="44"/>
  <c r="CD91" i="44"/>
  <c r="CD28" i="44"/>
  <c r="CD32" i="44"/>
  <c r="CD36" i="44"/>
  <c r="CD59" i="44"/>
  <c r="CD70" i="44"/>
  <c r="CD24" i="44"/>
  <c r="CD33" i="44"/>
  <c r="CD60" i="44"/>
  <c r="BN37" i="44"/>
  <c r="BN66" i="44"/>
  <c r="BN75" i="44"/>
  <c r="BN95" i="44"/>
  <c r="BN101" i="44"/>
  <c r="BL116" i="44"/>
  <c r="BN20" i="44"/>
  <c r="BN47" i="44"/>
  <c r="BN83" i="44"/>
  <c r="BN96" i="44"/>
  <c r="BM116" i="44"/>
  <c r="BN105" i="44"/>
  <c r="BN21" i="44"/>
  <c r="BN25" i="44"/>
  <c r="BN53" i="44"/>
  <c r="BN44" i="44"/>
  <c r="BN45" i="44"/>
  <c r="BN57" i="44"/>
  <c r="BL122" i="44"/>
  <c r="BN32" i="44"/>
  <c r="BN36" i="44"/>
  <c r="BN54" i="44"/>
  <c r="BM122" i="44"/>
  <c r="BN23" i="44"/>
  <c r="BN40" i="44"/>
  <c r="BN52" i="44"/>
  <c r="BN61" i="44"/>
  <c r="BN87" i="44"/>
  <c r="BL114" i="44"/>
  <c r="BM120" i="44"/>
  <c r="BN33" i="44"/>
  <c r="BN49" i="44"/>
  <c r="BN77" i="44"/>
  <c r="BN89" i="44"/>
  <c r="BN106" i="44"/>
  <c r="BN30" i="44"/>
  <c r="BN34" i="44"/>
  <c r="BN58" i="44"/>
  <c r="BN63" i="44"/>
  <c r="BN81" i="44"/>
  <c r="BN99" i="44"/>
  <c r="BN110" i="44"/>
  <c r="BN111" i="44"/>
  <c r="BN14" i="44"/>
  <c r="BN26" i="44"/>
  <c r="BN42" i="44"/>
  <c r="BN51" i="44"/>
  <c r="BN55" i="44"/>
  <c r="BL118" i="44"/>
  <c r="BN70" i="44"/>
  <c r="BN82" i="44"/>
  <c r="BN11" i="44"/>
  <c r="BN15" i="44"/>
  <c r="BN56" i="44"/>
  <c r="BN91" i="44"/>
  <c r="AX57" i="44"/>
  <c r="AX62" i="44"/>
  <c r="AX14" i="44"/>
  <c r="AX51" i="44"/>
  <c r="AX58" i="44"/>
  <c r="AV118" i="44"/>
  <c r="AV122" i="44"/>
  <c r="AX78" i="44"/>
  <c r="AX81" i="44"/>
  <c r="AX84" i="44"/>
  <c r="AX52" i="44"/>
  <c r="AW112" i="44"/>
  <c r="AX8" i="44"/>
  <c r="AX16" i="44"/>
  <c r="AX87" i="44"/>
  <c r="AW120" i="44"/>
  <c r="AV116" i="44"/>
  <c r="AX12" i="44"/>
  <c r="AX45" i="44"/>
  <c r="AX53" i="44"/>
  <c r="AX88" i="44"/>
  <c r="AX92" i="44"/>
  <c r="AW116" i="44"/>
  <c r="AX21" i="44"/>
  <c r="AX29" i="44"/>
  <c r="AX60" i="44"/>
  <c r="AX70" i="44"/>
  <c r="AX107" i="44"/>
  <c r="AX111" i="44"/>
  <c r="AX26" i="44"/>
  <c r="AX30" i="44"/>
  <c r="AX34" i="44"/>
  <c r="AX41" i="44"/>
  <c r="AX49" i="44"/>
  <c r="AX61" i="44"/>
  <c r="AX86" i="44"/>
  <c r="AX15" i="44"/>
  <c r="AX27" i="44"/>
  <c r="AX31" i="44"/>
  <c r="AX46" i="44"/>
  <c r="AX50" i="44"/>
  <c r="AX95" i="44"/>
  <c r="AX101" i="44"/>
  <c r="AV114" i="44"/>
  <c r="AV120" i="44"/>
  <c r="AX9" i="44"/>
  <c r="AX59" i="44"/>
  <c r="AX69" i="44"/>
  <c r="AX77" i="44"/>
  <c r="AX105" i="44"/>
  <c r="AH76" i="44"/>
  <c r="AF120" i="44"/>
  <c r="AH51" i="44"/>
  <c r="AH77" i="44"/>
  <c r="AH39" i="44"/>
  <c r="AH25" i="44"/>
  <c r="AH48" i="44"/>
  <c r="AH55" i="44"/>
  <c r="AG116" i="44"/>
  <c r="AF118" i="44"/>
  <c r="AF122" i="44"/>
  <c r="AH34" i="44"/>
  <c r="AH56" i="44"/>
  <c r="CX112" i="44"/>
  <c r="AH85" i="44"/>
  <c r="AH100" i="44"/>
  <c r="AH12" i="44"/>
  <c r="AH28" i="44"/>
  <c r="AH54" i="44"/>
  <c r="AH29" i="44"/>
  <c r="AH58" i="44"/>
  <c r="AH72" i="44"/>
  <c r="AH30" i="44"/>
  <c r="AH59" i="44"/>
  <c r="AG118" i="44"/>
  <c r="AG122" i="44"/>
  <c r="AH105" i="44"/>
  <c r="AH22" i="44"/>
  <c r="AH26" i="44"/>
  <c r="CV112" i="44"/>
  <c r="AH8" i="44"/>
  <c r="AF116" i="44"/>
  <c r="AG120" i="44"/>
  <c r="AH24" i="44"/>
  <c r="AH32" i="44"/>
  <c r="AH82" i="44"/>
  <c r="AH9" i="44"/>
  <c r="AH23" i="44"/>
  <c r="AH31" i="44"/>
  <c r="AH41" i="44"/>
  <c r="AH52" i="44"/>
  <c r="AH68" i="44"/>
  <c r="AH91" i="44"/>
  <c r="AH101" i="44"/>
  <c r="CZ70" i="44"/>
  <c r="AH13" i="44"/>
  <c r="AH35" i="44"/>
  <c r="AH49" i="44"/>
  <c r="AH66" i="44"/>
  <c r="AH69" i="44"/>
  <c r="AF114" i="44"/>
  <c r="AH50" i="44"/>
  <c r="AH70" i="44"/>
  <c r="AH75" i="44"/>
  <c r="AH78" i="44"/>
  <c r="AH81" i="44"/>
  <c r="AH98" i="44"/>
  <c r="AG114" i="44"/>
  <c r="AH11" i="44"/>
  <c r="AH43" i="44"/>
  <c r="AH89" i="44"/>
  <c r="CZ94" i="44"/>
  <c r="AH33" i="44"/>
  <c r="AH36" i="44"/>
  <c r="AH79" i="44"/>
  <c r="AH110" i="44"/>
  <c r="AH111" i="44"/>
  <c r="AH62" i="44"/>
  <c r="AH90" i="44"/>
  <c r="R20" i="44"/>
  <c r="R39" i="44"/>
  <c r="R47" i="44"/>
  <c r="R90" i="44"/>
  <c r="R52" i="44"/>
  <c r="DD112" i="44"/>
  <c r="N118" i="44"/>
  <c r="DK143" i="44" s="1"/>
  <c r="DD94" i="44"/>
  <c r="DF94" i="44" s="1"/>
  <c r="DB107" i="44"/>
  <c r="DF107" i="44" s="1"/>
  <c r="DB88" i="44"/>
  <c r="DF88" i="44" s="1"/>
  <c r="DB14" i="44"/>
  <c r="DF14" i="44" s="1"/>
  <c r="Q8" i="44"/>
  <c r="R8" i="44" s="1"/>
  <c r="P21" i="44"/>
  <c r="R21" i="44" s="1"/>
  <c r="Q24" i="44"/>
  <c r="R24" i="44" s="1"/>
  <c r="Q27" i="44"/>
  <c r="R27" i="44" s="1"/>
  <c r="R46" i="44"/>
  <c r="Q118" i="44"/>
  <c r="P68" i="44"/>
  <c r="R68" i="44" s="1"/>
  <c r="Q78" i="44"/>
  <c r="R87" i="44"/>
  <c r="Q94" i="44"/>
  <c r="R94" i="44" s="1"/>
  <c r="J116" i="44"/>
  <c r="DD105" i="44"/>
  <c r="DF105" i="44" s="1"/>
  <c r="DD78" i="44"/>
  <c r="DE78" i="44" s="1"/>
  <c r="P71" i="44"/>
  <c r="R71" i="44" s="1"/>
  <c r="P111" i="44"/>
  <c r="P112" i="44" s="1"/>
  <c r="DB111" i="44"/>
  <c r="DC83" i="44" s="1"/>
  <c r="DB50" i="44"/>
  <c r="DF50" i="44" s="1"/>
  <c r="R28" i="44"/>
  <c r="R31" i="44"/>
  <c r="P34" i="44"/>
  <c r="R34" i="44" s="1"/>
  <c r="R55" i="44"/>
  <c r="P88" i="44"/>
  <c r="R88" i="44" s="1"/>
  <c r="Q91" i="44"/>
  <c r="P120" i="44"/>
  <c r="Q105" i="44"/>
  <c r="R105" i="44" s="1"/>
  <c r="L116" i="44"/>
  <c r="P102" i="44"/>
  <c r="DB80" i="44"/>
  <c r="DD83" i="44"/>
  <c r="DD75" i="44"/>
  <c r="DE75" i="44" s="1"/>
  <c r="DD69" i="44"/>
  <c r="DD73" i="44" s="1"/>
  <c r="DD59" i="44"/>
  <c r="DF59" i="44" s="1"/>
  <c r="DD51" i="44"/>
  <c r="DF51" i="44" s="1"/>
  <c r="DD43" i="44"/>
  <c r="DE43" i="44" s="1"/>
  <c r="DD35" i="44"/>
  <c r="DF35" i="44" s="1"/>
  <c r="DD27" i="44"/>
  <c r="DD11" i="44"/>
  <c r="DF11" i="44" s="1"/>
  <c r="P37" i="44"/>
  <c r="R37" i="44" s="1"/>
  <c r="Q40" i="44"/>
  <c r="R40" i="44" s="1"/>
  <c r="Q43" i="44"/>
  <c r="R43" i="44" s="1"/>
  <c r="P58" i="44"/>
  <c r="R58" i="44" s="1"/>
  <c r="P61" i="44"/>
  <c r="R61" i="44" s="1"/>
  <c r="Q66" i="44"/>
  <c r="R66" i="44" s="1"/>
  <c r="Q120" i="44"/>
  <c r="Q100" i="44"/>
  <c r="R100" i="44" s="1"/>
  <c r="J114" i="44"/>
  <c r="J122" i="44"/>
  <c r="DD86" i="44"/>
  <c r="DE86" i="44" s="1"/>
  <c r="Q59" i="44"/>
  <c r="R59" i="44" s="1"/>
  <c r="Q86" i="44"/>
  <c r="R86" i="44" s="1"/>
  <c r="DD91" i="44"/>
  <c r="DE91" i="44" s="1"/>
  <c r="DB93" i="44"/>
  <c r="DB85" i="44"/>
  <c r="DF85" i="44" s="1"/>
  <c r="DB77" i="44"/>
  <c r="DF77" i="44" s="1"/>
  <c r="DB53" i="44"/>
  <c r="DB45" i="44"/>
  <c r="DF45" i="44" s="1"/>
  <c r="DB29" i="44"/>
  <c r="DB21" i="44"/>
  <c r="Q69" i="44"/>
  <c r="R69" i="44" s="1"/>
  <c r="P122" i="44"/>
  <c r="P85" i="44"/>
  <c r="R85" i="44" s="1"/>
  <c r="P96" i="44"/>
  <c r="R96" i="44" s="1"/>
  <c r="R101" i="44"/>
  <c r="L122" i="44"/>
  <c r="DD100" i="44"/>
  <c r="DE100" i="44" s="1"/>
  <c r="R13" i="44"/>
  <c r="P26" i="44"/>
  <c r="R26" i="44" s="1"/>
  <c r="P29" i="44"/>
  <c r="R29" i="44" s="1"/>
  <c r="R32" i="44"/>
  <c r="P50" i="44"/>
  <c r="R50" i="44" s="1"/>
  <c r="R56" i="44"/>
  <c r="Q122" i="44"/>
  <c r="P77" i="44"/>
  <c r="R77" i="44" s="1"/>
  <c r="P107" i="44"/>
  <c r="R107" i="44" s="1"/>
  <c r="R11" i="44"/>
  <c r="P45" i="44"/>
  <c r="R45" i="44" s="1"/>
  <c r="DB68" i="44"/>
  <c r="DB73" i="44" s="1"/>
  <c r="DB58" i="44"/>
  <c r="DB42" i="44"/>
  <c r="DF42" i="44" s="1"/>
  <c r="DB34" i="44"/>
  <c r="DF34" i="44" s="1"/>
  <c r="DB26" i="44"/>
  <c r="P14" i="44"/>
  <c r="R14" i="44" s="1"/>
  <c r="Q48" i="44"/>
  <c r="R48" i="44" s="1"/>
  <c r="Q51" i="44"/>
  <c r="R51" i="44" s="1"/>
  <c r="P118" i="44"/>
  <c r="Q116" i="44"/>
  <c r="Q111" i="44"/>
  <c r="Q112" i="44" s="1"/>
  <c r="L118" i="44"/>
  <c r="R79" i="44"/>
  <c r="R92" i="44"/>
  <c r="R35" i="44"/>
  <c r="R62" i="44"/>
  <c r="R70" i="44"/>
  <c r="R63" i="44"/>
  <c r="R60" i="44"/>
  <c r="R23" i="44"/>
  <c r="R91" i="44"/>
  <c r="CZ40" i="44"/>
  <c r="CZ34" i="44"/>
  <c r="R30" i="44"/>
  <c r="R38" i="44"/>
  <c r="R44" i="44"/>
  <c r="R78" i="44"/>
  <c r="R106" i="44"/>
  <c r="R9" i="44"/>
  <c r="R53" i="44"/>
  <c r="R72" i="44"/>
  <c r="R76" i="44"/>
  <c r="CW67" i="44"/>
  <c r="R82" i="44"/>
  <c r="R83" i="44"/>
  <c r="R98" i="44"/>
  <c r="DF71" i="44"/>
  <c r="CT87" i="44"/>
  <c r="CT27" i="44"/>
  <c r="CT91" i="44"/>
  <c r="CT94" i="44"/>
  <c r="CT102" i="44"/>
  <c r="CT100" i="44"/>
  <c r="CT105" i="44"/>
  <c r="CT9" i="44"/>
  <c r="CT39" i="44"/>
  <c r="CT59" i="44"/>
  <c r="CT79" i="44"/>
  <c r="CT13" i="44"/>
  <c r="CT36" i="44"/>
  <c r="CT53" i="44"/>
  <c r="CT83" i="44"/>
  <c r="CT86" i="44"/>
  <c r="CT106" i="44"/>
  <c r="DF52" i="44"/>
  <c r="DF38" i="44"/>
  <c r="CD34" i="44"/>
  <c r="CD42" i="44"/>
  <c r="CD50" i="44"/>
  <c r="CD78" i="44"/>
  <c r="CD87" i="44"/>
  <c r="CD110" i="44"/>
  <c r="CZ32" i="44"/>
  <c r="CZ24" i="44"/>
  <c r="CZ22" i="44"/>
  <c r="CZ20" i="44"/>
  <c r="CZ14" i="44"/>
  <c r="CD58" i="44"/>
  <c r="CD67" i="44"/>
  <c r="CD76" i="44"/>
  <c r="CD105" i="44"/>
  <c r="CD16" i="44"/>
  <c r="CD114" i="44" s="1"/>
  <c r="CD25" i="44"/>
  <c r="CD73" i="44"/>
  <c r="CD85" i="44"/>
  <c r="CD89" i="44"/>
  <c r="CD38" i="44"/>
  <c r="CD54" i="44"/>
  <c r="CD61" i="44"/>
  <c r="CD63" i="44"/>
  <c r="CD68" i="44"/>
  <c r="CD106" i="44"/>
  <c r="CD10" i="44"/>
  <c r="CD26" i="44"/>
  <c r="CD49" i="44"/>
  <c r="CD107" i="44"/>
  <c r="DF15" i="44"/>
  <c r="BN92" i="44"/>
  <c r="BN38" i="44"/>
  <c r="BN50" i="44"/>
  <c r="BN90" i="44"/>
  <c r="BN93" i="44"/>
  <c r="BN100" i="44"/>
  <c r="DF60" i="44"/>
  <c r="BN10" i="44"/>
  <c r="BN39" i="44"/>
  <c r="BN46" i="44"/>
  <c r="BN68" i="44"/>
  <c r="BN94" i="44"/>
  <c r="DF81" i="44"/>
  <c r="DF57" i="44"/>
  <c r="CZ12" i="44"/>
  <c r="BN62" i="44"/>
  <c r="BN69" i="44"/>
  <c r="BN85" i="44"/>
  <c r="BN88" i="44"/>
  <c r="CZ110" i="44"/>
  <c r="CZ106" i="44"/>
  <c r="CZ71" i="44"/>
  <c r="CZ53" i="44"/>
  <c r="CZ45" i="44"/>
  <c r="CZ43" i="44"/>
  <c r="CZ41" i="44"/>
  <c r="CZ35" i="44"/>
  <c r="AX28" i="44"/>
  <c r="AX36" i="44"/>
  <c r="AX102" i="44"/>
  <c r="AX116" i="44" s="1"/>
  <c r="DL137" i="44" s="1"/>
  <c r="DF90" i="44"/>
  <c r="DF84" i="44"/>
  <c r="CZ13" i="44"/>
  <c r="AX10" i="44"/>
  <c r="AX32" i="44"/>
  <c r="AX55" i="44"/>
  <c r="AX96" i="44"/>
  <c r="AX100" i="44"/>
  <c r="CZ26" i="44"/>
  <c r="AX13" i="44"/>
  <c r="AX39" i="44"/>
  <c r="AX80" i="44"/>
  <c r="AX85" i="44"/>
  <c r="AX98" i="44"/>
  <c r="AX89" i="44"/>
  <c r="DF29" i="44"/>
  <c r="CZ9" i="44"/>
  <c r="AX44" i="44"/>
  <c r="AX48" i="44"/>
  <c r="AX99" i="44"/>
  <c r="CZ76" i="44"/>
  <c r="DF79" i="44"/>
  <c r="CZ68" i="44"/>
  <c r="CZ56" i="44"/>
  <c r="CZ54" i="44"/>
  <c r="CZ52" i="44"/>
  <c r="AH60" i="44"/>
  <c r="AH94" i="44"/>
  <c r="CW94" i="44"/>
  <c r="AH73" i="44"/>
  <c r="AH20" i="44"/>
  <c r="AH45" i="44"/>
  <c r="AH86" i="44"/>
  <c r="AH92" i="44"/>
  <c r="AH16" i="44"/>
  <c r="AH63" i="44"/>
  <c r="CZ69" i="44"/>
  <c r="CZ59" i="44"/>
  <c r="AH57" i="44"/>
  <c r="AH84" i="44"/>
  <c r="AH106" i="44"/>
  <c r="DE92" i="44"/>
  <c r="AH61" i="44"/>
  <c r="DF8" i="44"/>
  <c r="DF10" i="44" s="1"/>
  <c r="AH14" i="44"/>
  <c r="AH40" i="44"/>
  <c r="AH44" i="44"/>
  <c r="AH67" i="44"/>
  <c r="AH88" i="44"/>
  <c r="AH93" i="44"/>
  <c r="AH99" i="44"/>
  <c r="AH96" i="44"/>
  <c r="AH102" i="44"/>
  <c r="CZ38" i="44"/>
  <c r="DB10" i="44"/>
  <c r="CZ107" i="44"/>
  <c r="CW99" i="44"/>
  <c r="CZ92" i="44"/>
  <c r="DF70" i="44"/>
  <c r="DF47" i="44"/>
  <c r="DF37" i="44"/>
  <c r="CZ30" i="44"/>
  <c r="CZ28" i="44"/>
  <c r="R84" i="44"/>
  <c r="CV73" i="44"/>
  <c r="R25" i="44"/>
  <c r="R41" i="44"/>
  <c r="R57" i="44"/>
  <c r="R73" i="44"/>
  <c r="CZ36" i="44"/>
  <c r="DF12" i="44"/>
  <c r="CZ51" i="44"/>
  <c r="R80" i="44"/>
  <c r="R95" i="44"/>
  <c r="CZ42" i="44"/>
  <c r="CY98" i="44"/>
  <c r="R93" i="44"/>
  <c r="R99" i="44"/>
  <c r="R16" i="44"/>
  <c r="CX95" i="44"/>
  <c r="CZ60" i="44"/>
  <c r="DF48" i="44"/>
  <c r="DF46" i="44"/>
  <c r="CZ27" i="44"/>
  <c r="CZ44" i="44"/>
  <c r="DF99" i="44"/>
  <c r="CZ50" i="44"/>
  <c r="R33" i="44"/>
  <c r="R42" i="44"/>
  <c r="R49" i="44"/>
  <c r="R67" i="44"/>
  <c r="R81" i="44"/>
  <c r="R89" i="44"/>
  <c r="R111" i="44"/>
  <c r="CZ8" i="44"/>
  <c r="CT16" i="44"/>
  <c r="CT114" i="44" s="1"/>
  <c r="CT63" i="44"/>
  <c r="CT73" i="44"/>
  <c r="AH95" i="44"/>
  <c r="BN102" i="44"/>
  <c r="DE99" i="44"/>
  <c r="CZ111" i="44"/>
  <c r="CZ98" i="44"/>
  <c r="CW91" i="44"/>
  <c r="CW89" i="44"/>
  <c r="CW87" i="44"/>
  <c r="CW85" i="44"/>
  <c r="CW83" i="44"/>
  <c r="CW81" i="44"/>
  <c r="CW79" i="44"/>
  <c r="CZ77" i="44"/>
  <c r="AH80" i="44"/>
  <c r="BN86" i="44"/>
  <c r="AX73" i="44"/>
  <c r="DF106" i="44"/>
  <c r="DE93" i="44"/>
  <c r="DE82" i="44"/>
  <c r="CW92" i="44"/>
  <c r="DF76" i="44"/>
  <c r="CZ99" i="44"/>
  <c r="CZ105" i="44"/>
  <c r="DE80" i="44"/>
  <c r="CW100" i="44"/>
  <c r="DF98" i="44"/>
  <c r="CW93" i="44"/>
  <c r="CW90" i="44"/>
  <c r="DE98" i="44"/>
  <c r="DE89" i="44"/>
  <c r="DE87" i="44"/>
  <c r="BN8" i="44"/>
  <c r="CD11" i="44"/>
  <c r="R15" i="44"/>
  <c r="AH21" i="44"/>
  <c r="AX24" i="44"/>
  <c r="BN27" i="44"/>
  <c r="CD30" i="44"/>
  <c r="AH37" i="44"/>
  <c r="AX40" i="44"/>
  <c r="BN43" i="44"/>
  <c r="CD46" i="44"/>
  <c r="AH53" i="44"/>
  <c r="AX56" i="44"/>
  <c r="BN59" i="44"/>
  <c r="CD62" i="44"/>
  <c r="AX63" i="44"/>
  <c r="AX118" i="44" s="1"/>
  <c r="DL145" i="44" s="1"/>
  <c r="AH71" i="44"/>
  <c r="AX75" i="44"/>
  <c r="BN78" i="44"/>
  <c r="AX83" i="44"/>
  <c r="AX91" i="44"/>
  <c r="CD98" i="44"/>
  <c r="AH107" i="44"/>
  <c r="DF62" i="44"/>
  <c r="CZ39" i="44"/>
  <c r="CZ11" i="44"/>
  <c r="AH10" i="44"/>
  <c r="BN16" i="44"/>
  <c r="BN114" i="44" s="1"/>
  <c r="CZ58" i="44"/>
  <c r="DF33" i="44"/>
  <c r="CZ23" i="44"/>
  <c r="CW88" i="44"/>
  <c r="CW86" i="44"/>
  <c r="CW84" i="44"/>
  <c r="CW82" i="44"/>
  <c r="CW80" i="44"/>
  <c r="CW78" i="44"/>
  <c r="CX16" i="44"/>
  <c r="CY16" i="44" s="1"/>
  <c r="CD95" i="44"/>
  <c r="CZ47" i="44"/>
  <c r="DE41" i="44"/>
  <c r="CV61" i="44"/>
  <c r="CZ10" i="44"/>
  <c r="BN73" i="44"/>
  <c r="CD102" i="44"/>
  <c r="CZ57" i="44"/>
  <c r="CZ31" i="44"/>
  <c r="DF25" i="44"/>
  <c r="CZ15" i="44"/>
  <c r="R10" i="44"/>
  <c r="CW55" i="44"/>
  <c r="DF110" i="44"/>
  <c r="CW98" i="44"/>
  <c r="DE90" i="44"/>
  <c r="DE88" i="44"/>
  <c r="DE85" i="44"/>
  <c r="DE84" i="44"/>
  <c r="DE81" i="44"/>
  <c r="DE79" i="44"/>
  <c r="DE77" i="44"/>
  <c r="DE76" i="44"/>
  <c r="CY75" i="44"/>
  <c r="CW71" i="44"/>
  <c r="DE56" i="44"/>
  <c r="CW53" i="44"/>
  <c r="CW45" i="44"/>
  <c r="DE39" i="44"/>
  <c r="DF72" i="44"/>
  <c r="CW75" i="44"/>
  <c r="CZ75" i="44"/>
  <c r="CW62" i="44"/>
  <c r="CZ62" i="44"/>
  <c r="DF56" i="44"/>
  <c r="DF54" i="44"/>
  <c r="CY48" i="44"/>
  <c r="CX61" i="44"/>
  <c r="DE44" i="44"/>
  <c r="CZ29" i="44"/>
  <c r="CW29" i="44"/>
  <c r="DF23" i="44"/>
  <c r="DE23" i="44"/>
  <c r="DE45" i="44"/>
  <c r="CY94" i="44"/>
  <c r="CZ93" i="44"/>
  <c r="CW72" i="44"/>
  <c r="CY68" i="44"/>
  <c r="CZ48" i="44"/>
  <c r="CZ33" i="44"/>
  <c r="CW33" i="44"/>
  <c r="CV95" i="44"/>
  <c r="CY93" i="44"/>
  <c r="CY66" i="44"/>
  <c r="CX73" i="44"/>
  <c r="DE57" i="44"/>
  <c r="DE49" i="44"/>
  <c r="DE47" i="44"/>
  <c r="CW46" i="44"/>
  <c r="CZ46" i="44"/>
  <c r="DE40" i="44"/>
  <c r="CZ25" i="44"/>
  <c r="CW25" i="44"/>
  <c r="DE68" i="44"/>
  <c r="CZ100" i="44"/>
  <c r="CY92" i="44"/>
  <c r="CZ91" i="44"/>
  <c r="CZ90" i="44"/>
  <c r="CZ89" i="44"/>
  <c r="CZ88" i="44"/>
  <c r="CZ87" i="44"/>
  <c r="CZ86" i="44"/>
  <c r="CZ85" i="44"/>
  <c r="CZ84" i="44"/>
  <c r="CZ83" i="44"/>
  <c r="CZ82" i="44"/>
  <c r="CZ81" i="44"/>
  <c r="CZ80" i="44"/>
  <c r="CZ79" i="44"/>
  <c r="CZ78" i="44"/>
  <c r="CW76" i="44"/>
  <c r="DE71" i="44"/>
  <c r="DE67" i="44"/>
  <c r="DF67" i="44"/>
  <c r="CW66" i="44"/>
  <c r="CZ66" i="44"/>
  <c r="DE55" i="44"/>
  <c r="DE53" i="44"/>
  <c r="CY100" i="44"/>
  <c r="CY91" i="44"/>
  <c r="CY90" i="44"/>
  <c r="CY89" i="44"/>
  <c r="CY88" i="44"/>
  <c r="CY87" i="44"/>
  <c r="CY86" i="44"/>
  <c r="CY85" i="44"/>
  <c r="CY84" i="44"/>
  <c r="CY83" i="44"/>
  <c r="CY82" i="44"/>
  <c r="CY81" i="44"/>
  <c r="CY80" i="44"/>
  <c r="CY79" i="44"/>
  <c r="CY78" i="44"/>
  <c r="CY77" i="44"/>
  <c r="CY69" i="44"/>
  <c r="CW59" i="44"/>
  <c r="CW51" i="44"/>
  <c r="CY49" i="44"/>
  <c r="CZ49" i="44"/>
  <c r="CY42" i="44"/>
  <c r="CZ37" i="44"/>
  <c r="CW37" i="44"/>
  <c r="DF31" i="44"/>
  <c r="DE31" i="44"/>
  <c r="CZ21" i="44"/>
  <c r="CW21" i="44"/>
  <c r="CW57" i="44"/>
  <c r="CW39" i="44"/>
  <c r="CW49" i="44"/>
  <c r="CY99" i="44"/>
  <c r="DF92" i="44"/>
  <c r="CW77" i="44"/>
  <c r="CW69" i="44"/>
  <c r="CY67" i="44"/>
  <c r="CZ67" i="44"/>
  <c r="CW47" i="44"/>
  <c r="DF82" i="44"/>
  <c r="DE72" i="44"/>
  <c r="CY62" i="44"/>
  <c r="CW60" i="44"/>
  <c r="DE54" i="44"/>
  <c r="CY47" i="44"/>
  <c r="CY46" i="44"/>
  <c r="DE58" i="44"/>
  <c r="CY51" i="44"/>
  <c r="CY50" i="44"/>
  <c r="CW48" i="44"/>
  <c r="CY43" i="44"/>
  <c r="CW42" i="44"/>
  <c r="CY39" i="44"/>
  <c r="CY38" i="44"/>
  <c r="DE36" i="44"/>
  <c r="CY34" i="44"/>
  <c r="DE32" i="44"/>
  <c r="CY30" i="44"/>
  <c r="DE28" i="44"/>
  <c r="CY26" i="44"/>
  <c r="DE24" i="44"/>
  <c r="CY22" i="44"/>
  <c r="DE20" i="44"/>
  <c r="CZ72" i="44"/>
  <c r="CY71" i="44"/>
  <c r="CY70" i="44"/>
  <c r="CW68" i="44"/>
  <c r="DE60" i="44"/>
  <c r="CZ55" i="44"/>
  <c r="CY53" i="44"/>
  <c r="CY52" i="44"/>
  <c r="CW50" i="44"/>
  <c r="CW43" i="44"/>
  <c r="CW38" i="44"/>
  <c r="CY35" i="44"/>
  <c r="CW34" i="44"/>
  <c r="CY31" i="44"/>
  <c r="CW30" i="44"/>
  <c r="CY27" i="44"/>
  <c r="CW26" i="44"/>
  <c r="CY23" i="44"/>
  <c r="CW22" i="44"/>
  <c r="CV16" i="44"/>
  <c r="DF89" i="44"/>
  <c r="DF87" i="44"/>
  <c r="CY76" i="44"/>
  <c r="CY72" i="44"/>
  <c r="CW70" i="44"/>
  <c r="DF66" i="44"/>
  <c r="DE62" i="44"/>
  <c r="CY55" i="44"/>
  <c r="CY54" i="44"/>
  <c r="CW52" i="44"/>
  <c r="DF49" i="44"/>
  <c r="DE46" i="44"/>
  <c r="DE37" i="44"/>
  <c r="CW35" i="44"/>
  <c r="DE33" i="44"/>
  <c r="CW31" i="44"/>
  <c r="DE29" i="44"/>
  <c r="CW27" i="44"/>
  <c r="DE25" i="44"/>
  <c r="CW23" i="44"/>
  <c r="DE21" i="44"/>
  <c r="DE66" i="44"/>
  <c r="CY57" i="44"/>
  <c r="CY56" i="44"/>
  <c r="CW54" i="44"/>
  <c r="DE48" i="44"/>
  <c r="CY44" i="44"/>
  <c r="DE42" i="44"/>
  <c r="CY40" i="44"/>
  <c r="CY59" i="44"/>
  <c r="CY58" i="44"/>
  <c r="CW56" i="44"/>
  <c r="DE50" i="44"/>
  <c r="CY45" i="44"/>
  <c r="CW44" i="44"/>
  <c r="CY41" i="44"/>
  <c r="CW40" i="44"/>
  <c r="DE38" i="44"/>
  <c r="CY36" i="44"/>
  <c r="DE34" i="44"/>
  <c r="CY32" i="44"/>
  <c r="DE30" i="44"/>
  <c r="CY28" i="44"/>
  <c r="DE26" i="44"/>
  <c r="CY24" i="44"/>
  <c r="DE22" i="44"/>
  <c r="CY20" i="44"/>
  <c r="DE70" i="44"/>
  <c r="CY60" i="44"/>
  <c r="CW58" i="44"/>
  <c r="DF55" i="44"/>
  <c r="DE52" i="44"/>
  <c r="CW41" i="44"/>
  <c r="CY37" i="44"/>
  <c r="CW36" i="44"/>
  <c r="CY33" i="44"/>
  <c r="CW32" i="44"/>
  <c r="CY29" i="44"/>
  <c r="CW28" i="44"/>
  <c r="CY25" i="44"/>
  <c r="CW24" i="44"/>
  <c r="CY21" i="44"/>
  <c r="CW20" i="44"/>
  <c r="DF13" i="44"/>
  <c r="DF41" i="44"/>
  <c r="DF39" i="44"/>
  <c r="DF44" i="44"/>
  <c r="DF40" i="44"/>
  <c r="DF36" i="44"/>
  <c r="DF32" i="44"/>
  <c r="DF30" i="44"/>
  <c r="DF28" i="44"/>
  <c r="DF24" i="44"/>
  <c r="DF22" i="44"/>
  <c r="DF20" i="44"/>
  <c r="BN112" i="44" l="1"/>
  <c r="AX120" i="44"/>
  <c r="DL153" i="44" s="1"/>
  <c r="DC56" i="44"/>
  <c r="DA46" i="44"/>
  <c r="DC53" i="44"/>
  <c r="DC49" i="44"/>
  <c r="DC66" i="44"/>
  <c r="CT122" i="44"/>
  <c r="DL164" i="44" s="1"/>
  <c r="DF86" i="44"/>
  <c r="DC21" i="44"/>
  <c r="DE51" i="44"/>
  <c r="DC26" i="44"/>
  <c r="DC29" i="44"/>
  <c r="CT116" i="44"/>
  <c r="DL140" i="44" s="1"/>
  <c r="CT118" i="44"/>
  <c r="DL148" i="44" s="1"/>
  <c r="CT120" i="44"/>
  <c r="DL156" i="44" s="1"/>
  <c r="CD118" i="44"/>
  <c r="DL147" i="44" s="1"/>
  <c r="CD112" i="44"/>
  <c r="CD120" i="44"/>
  <c r="DL155" i="44" s="1"/>
  <c r="CD116" i="44"/>
  <c r="DL139" i="44" s="1"/>
  <c r="DA83" i="44"/>
  <c r="DA91" i="44"/>
  <c r="CD122" i="44"/>
  <c r="DL163" i="44" s="1"/>
  <c r="BN116" i="44"/>
  <c r="DL138" i="44" s="1"/>
  <c r="DF43" i="44"/>
  <c r="BN122" i="44"/>
  <c r="DL162" i="44" s="1"/>
  <c r="BN118" i="44"/>
  <c r="DL146" i="44" s="1"/>
  <c r="BN120" i="44"/>
  <c r="DL154" i="44" s="1"/>
  <c r="DD16" i="44"/>
  <c r="DE16" i="44" s="1"/>
  <c r="AX122" i="44"/>
  <c r="DL161" i="44" s="1"/>
  <c r="DF78" i="44"/>
  <c r="AX114" i="44"/>
  <c r="AX112" i="44"/>
  <c r="CV120" i="44"/>
  <c r="DF69" i="44"/>
  <c r="DE69" i="44"/>
  <c r="DF68" i="44"/>
  <c r="DF75" i="44"/>
  <c r="DA84" i="44"/>
  <c r="DA72" i="44"/>
  <c r="DA37" i="44"/>
  <c r="DA70" i="44"/>
  <c r="DA34" i="44"/>
  <c r="AH118" i="44"/>
  <c r="DL144" i="44" s="1"/>
  <c r="CZ112" i="44"/>
  <c r="CW73" i="44"/>
  <c r="CV122" i="44"/>
  <c r="AH112" i="44"/>
  <c r="CY95" i="44"/>
  <c r="CX120" i="44"/>
  <c r="CX122" i="44"/>
  <c r="DA29" i="44"/>
  <c r="AH120" i="44"/>
  <c r="DL152" i="44" s="1"/>
  <c r="AH116" i="44"/>
  <c r="DL136" i="44" s="1"/>
  <c r="AH122" i="44"/>
  <c r="DL160" i="44" s="1"/>
  <c r="AH114" i="44"/>
  <c r="DC30" i="44"/>
  <c r="DC20" i="44"/>
  <c r="DC57" i="44"/>
  <c r="DC23" i="44"/>
  <c r="DF53" i="44"/>
  <c r="DC39" i="44"/>
  <c r="DC87" i="44"/>
  <c r="DC100" i="44"/>
  <c r="DC99" i="44"/>
  <c r="DC40" i="44"/>
  <c r="DC92" i="44"/>
  <c r="DC67" i="44"/>
  <c r="DC24" i="44"/>
  <c r="DC78" i="44"/>
  <c r="DF100" i="44"/>
  <c r="DF26" i="44"/>
  <c r="DC33" i="44"/>
  <c r="DC44" i="44"/>
  <c r="DE94" i="44"/>
  <c r="R114" i="44"/>
  <c r="DC38" i="44"/>
  <c r="DC32" i="44"/>
  <c r="DC31" i="44"/>
  <c r="DC69" i="44"/>
  <c r="DC75" i="44"/>
  <c r="DC72" i="44"/>
  <c r="DC43" i="44"/>
  <c r="DC89" i="44"/>
  <c r="DC42" i="44"/>
  <c r="DC70" i="44"/>
  <c r="DC54" i="44"/>
  <c r="DC50" i="44"/>
  <c r="DC41" i="44"/>
  <c r="DC62" i="44"/>
  <c r="DC36" i="44"/>
  <c r="DC35" i="44"/>
  <c r="DC51" i="44"/>
  <c r="DC77" i="44"/>
  <c r="DC82" i="44"/>
  <c r="DF21" i="44"/>
  <c r="DF111" i="44"/>
  <c r="DG72" i="44" s="1"/>
  <c r="DC58" i="44"/>
  <c r="DC22" i="44"/>
  <c r="DC25" i="44"/>
  <c r="DC47" i="44"/>
  <c r="DC59" i="44"/>
  <c r="DC52" i="44"/>
  <c r="DC79" i="44"/>
  <c r="DC71" i="44"/>
  <c r="DC84" i="44"/>
  <c r="DC94" i="44"/>
  <c r="DC76" i="44"/>
  <c r="DC85" i="44"/>
  <c r="DC88" i="44"/>
  <c r="DC37" i="44"/>
  <c r="DC48" i="44"/>
  <c r="DC60" i="44"/>
  <c r="DC28" i="44"/>
  <c r="DC27" i="44"/>
  <c r="DC81" i="44"/>
  <c r="DC86" i="44"/>
  <c r="DC90" i="44"/>
  <c r="DC91" i="44"/>
  <c r="DC98" i="44"/>
  <c r="DC93" i="44"/>
  <c r="DC34" i="44"/>
  <c r="DC46" i="44"/>
  <c r="DC45" i="44"/>
  <c r="DC55" i="44"/>
  <c r="DE59" i="44"/>
  <c r="DB112" i="44"/>
  <c r="DD61" i="44"/>
  <c r="DD63" i="44" s="1"/>
  <c r="DB95" i="44"/>
  <c r="DB96" i="44" s="1"/>
  <c r="DC96" i="44" s="1"/>
  <c r="DD95" i="44"/>
  <c r="DE83" i="44"/>
  <c r="DF27" i="44"/>
  <c r="DF91" i="44"/>
  <c r="DF83" i="44"/>
  <c r="DF93" i="44"/>
  <c r="DF58" i="44"/>
  <c r="DC80" i="44"/>
  <c r="N114" i="44"/>
  <c r="DK127" i="44" s="1"/>
  <c r="DL127" i="44" s="1"/>
  <c r="N116" i="44"/>
  <c r="DK135" i="44" s="1"/>
  <c r="R112" i="44"/>
  <c r="DC68" i="44"/>
  <c r="DF80" i="44"/>
  <c r="DE35" i="44"/>
  <c r="DB61" i="44"/>
  <c r="DC61" i="44" s="1"/>
  <c r="R102" i="44"/>
  <c r="R116" i="44" s="1"/>
  <c r="DL135" i="44" s="1"/>
  <c r="P116" i="44"/>
  <c r="DE27" i="44"/>
  <c r="R122" i="44"/>
  <c r="DL159" i="44" s="1"/>
  <c r="DE73" i="44"/>
  <c r="R120" i="44"/>
  <c r="DL151" i="44" s="1"/>
  <c r="R118" i="44"/>
  <c r="DL143" i="44" s="1"/>
  <c r="CZ73" i="44"/>
  <c r="DA73" i="44" s="1"/>
  <c r="DF16" i="44"/>
  <c r="DA55" i="44"/>
  <c r="DA36" i="44"/>
  <c r="DA26" i="44"/>
  <c r="DA43" i="44"/>
  <c r="DA92" i="44"/>
  <c r="DA45" i="44"/>
  <c r="DA24" i="44"/>
  <c r="DA71" i="44"/>
  <c r="DA40" i="44"/>
  <c r="DA59" i="44"/>
  <c r="DA85" i="44"/>
  <c r="DA25" i="44"/>
  <c r="DA32" i="44"/>
  <c r="DA62" i="44"/>
  <c r="DA31" i="44"/>
  <c r="DA35" i="44"/>
  <c r="DA66" i="44"/>
  <c r="DA78" i="44"/>
  <c r="DA86" i="44"/>
  <c r="DA100" i="44"/>
  <c r="DA30" i="44"/>
  <c r="DA48" i="44"/>
  <c r="DA39" i="44"/>
  <c r="DA41" i="44"/>
  <c r="DA21" i="44"/>
  <c r="DA49" i="44"/>
  <c r="DA76" i="44"/>
  <c r="DA79" i="44"/>
  <c r="DA87" i="44"/>
  <c r="DA51" i="44"/>
  <c r="DA75" i="44"/>
  <c r="DA50" i="44"/>
  <c r="DA28" i="44"/>
  <c r="DA80" i="44"/>
  <c r="DA88" i="44"/>
  <c r="DA54" i="44"/>
  <c r="DA27" i="44"/>
  <c r="DA57" i="44"/>
  <c r="DA42" i="44"/>
  <c r="DA81" i="44"/>
  <c r="DA89" i="44"/>
  <c r="DA56" i="44"/>
  <c r="DA93" i="44"/>
  <c r="DA53" i="44"/>
  <c r="DA67" i="44"/>
  <c r="DA69" i="44"/>
  <c r="DA82" i="44"/>
  <c r="DA90" i="44"/>
  <c r="DA44" i="44"/>
  <c r="DA33" i="44"/>
  <c r="DA20" i="44"/>
  <c r="DB16" i="44"/>
  <c r="DA60" i="44"/>
  <c r="DA77" i="44"/>
  <c r="DA98" i="44"/>
  <c r="DA23" i="44"/>
  <c r="DA99" i="44"/>
  <c r="DA52" i="44"/>
  <c r="CZ61" i="44"/>
  <c r="DA61" i="44" s="1"/>
  <c r="DA58" i="44"/>
  <c r="DA94" i="44"/>
  <c r="DA38" i="44"/>
  <c r="DA47" i="44"/>
  <c r="DA68" i="44"/>
  <c r="DA22" i="44"/>
  <c r="CW61" i="44"/>
  <c r="CV63" i="44"/>
  <c r="CV118" i="44" s="1"/>
  <c r="DC73" i="44"/>
  <c r="CW95" i="44"/>
  <c r="CV96" i="44"/>
  <c r="CZ95" i="44"/>
  <c r="CY61" i="44"/>
  <c r="CX63" i="44"/>
  <c r="CX118" i="44" s="1"/>
  <c r="CZ16" i="44"/>
  <c r="CW16" i="44"/>
  <c r="CY73" i="44"/>
  <c r="CX96" i="44"/>
  <c r="CY96" i="44" s="1"/>
  <c r="CJ122" i="52"/>
  <c r="CH122" i="52"/>
  <c r="CF122" i="52"/>
  <c r="CJ120" i="52"/>
  <c r="CH120" i="52"/>
  <c r="CF120" i="52"/>
  <c r="CJ118" i="52"/>
  <c r="CH118" i="52"/>
  <c r="CF118" i="52"/>
  <c r="CJ116" i="52"/>
  <c r="CH116" i="52"/>
  <c r="CF116" i="52"/>
  <c r="CJ114" i="52"/>
  <c r="CH114" i="52"/>
  <c r="CF114" i="52"/>
  <c r="BZ122" i="52"/>
  <c r="BX122" i="52"/>
  <c r="BV122" i="52"/>
  <c r="BZ120" i="52"/>
  <c r="BX120" i="52"/>
  <c r="BV120" i="52"/>
  <c r="BZ118" i="52"/>
  <c r="BX118" i="52"/>
  <c r="BV118" i="52"/>
  <c r="BZ116" i="52"/>
  <c r="BX116" i="52"/>
  <c r="BV116" i="52"/>
  <c r="BZ114" i="52"/>
  <c r="BX114" i="52"/>
  <c r="BV114" i="52"/>
  <c r="BT122" i="52"/>
  <c r="BR122" i="52"/>
  <c r="BP122" i="52"/>
  <c r="BT120" i="52"/>
  <c r="BR120" i="52"/>
  <c r="BP120" i="52"/>
  <c r="BT118" i="52"/>
  <c r="BR118" i="52"/>
  <c r="BP118" i="52"/>
  <c r="BT116" i="52"/>
  <c r="BR116" i="52"/>
  <c r="BP116" i="52"/>
  <c r="BT114" i="52"/>
  <c r="BR114" i="52"/>
  <c r="BP114" i="52"/>
  <c r="BJ122" i="52"/>
  <c r="BH122" i="52"/>
  <c r="BF122" i="52"/>
  <c r="BJ120" i="52"/>
  <c r="BH120" i="52"/>
  <c r="BF120" i="52"/>
  <c r="BJ118" i="52"/>
  <c r="BH118" i="52"/>
  <c r="BF118" i="52"/>
  <c r="BJ116" i="52"/>
  <c r="BH116" i="52"/>
  <c r="BF116" i="52"/>
  <c r="BJ114" i="52"/>
  <c r="BH114" i="52"/>
  <c r="BF114" i="52"/>
  <c r="BD122" i="52"/>
  <c r="BB122" i="52"/>
  <c r="AZ122" i="52"/>
  <c r="BD120" i="52"/>
  <c r="BB120" i="52"/>
  <c r="AZ120" i="52"/>
  <c r="BD118" i="52"/>
  <c r="BB118" i="52"/>
  <c r="AZ118" i="52"/>
  <c r="BD116" i="52"/>
  <c r="BB116" i="52"/>
  <c r="AZ116" i="52"/>
  <c r="BD114" i="52"/>
  <c r="BB114" i="52"/>
  <c r="AZ114" i="52"/>
  <c r="AT122" i="52"/>
  <c r="AR122" i="52"/>
  <c r="AP122" i="52"/>
  <c r="AT120" i="52"/>
  <c r="AR120" i="52"/>
  <c r="AP120" i="52"/>
  <c r="AT118" i="52"/>
  <c r="AR118" i="52"/>
  <c r="AP118" i="52"/>
  <c r="AT116" i="52"/>
  <c r="AR116" i="52"/>
  <c r="AP116" i="52"/>
  <c r="AT114" i="52"/>
  <c r="AR114" i="52"/>
  <c r="AP114" i="52"/>
  <c r="AN122" i="52"/>
  <c r="AL122" i="52"/>
  <c r="AJ122" i="52"/>
  <c r="AN120" i="52"/>
  <c r="AL120" i="52"/>
  <c r="AJ120" i="52"/>
  <c r="AN118" i="52"/>
  <c r="AL118" i="52"/>
  <c r="AJ118" i="52"/>
  <c r="AN116" i="52"/>
  <c r="AL116" i="52"/>
  <c r="AJ116" i="52"/>
  <c r="AN114" i="52"/>
  <c r="AL114" i="52"/>
  <c r="AJ114" i="52"/>
  <c r="AD122" i="52"/>
  <c r="AB122" i="52"/>
  <c r="Z122" i="52"/>
  <c r="AD120" i="52"/>
  <c r="AB120" i="52"/>
  <c r="Z120" i="52"/>
  <c r="AD118" i="52"/>
  <c r="AB118" i="52"/>
  <c r="Z118" i="52"/>
  <c r="AD116" i="52"/>
  <c r="AB116" i="52"/>
  <c r="Z116" i="52"/>
  <c r="AD114" i="52"/>
  <c r="AB114" i="52"/>
  <c r="Z114" i="52"/>
  <c r="X122" i="52"/>
  <c r="V122" i="52"/>
  <c r="T122" i="52"/>
  <c r="X120" i="52"/>
  <c r="V120" i="52"/>
  <c r="T120" i="52"/>
  <c r="X118" i="52"/>
  <c r="V118" i="52"/>
  <c r="T118" i="52"/>
  <c r="X116" i="52"/>
  <c r="V116" i="52"/>
  <c r="T116" i="52"/>
  <c r="X114" i="52"/>
  <c r="V114" i="52"/>
  <c r="T114" i="52"/>
  <c r="N122" i="52"/>
  <c r="L122" i="52"/>
  <c r="J122" i="52"/>
  <c r="N120" i="52"/>
  <c r="L120" i="52"/>
  <c r="J120" i="52"/>
  <c r="N118" i="52"/>
  <c r="L118" i="52"/>
  <c r="J118" i="52"/>
  <c r="N116" i="52"/>
  <c r="L116" i="52"/>
  <c r="J116" i="52"/>
  <c r="N114" i="52"/>
  <c r="L114" i="52"/>
  <c r="J114" i="52"/>
  <c r="H122" i="52"/>
  <c r="F122" i="52"/>
  <c r="D122" i="52"/>
  <c r="H120" i="52"/>
  <c r="F120" i="52"/>
  <c r="D120" i="52"/>
  <c r="H118" i="52"/>
  <c r="F118" i="52"/>
  <c r="D118" i="52"/>
  <c r="H116" i="52"/>
  <c r="F116" i="52"/>
  <c r="D116" i="52"/>
  <c r="H114" i="52"/>
  <c r="F114" i="52"/>
  <c r="D114" i="52"/>
  <c r="DB63" i="44" l="1"/>
  <c r="DB118" i="44" s="1"/>
  <c r="DF73" i="44"/>
  <c r="DF122" i="44" s="1"/>
  <c r="DD120" i="44"/>
  <c r="DD122" i="44"/>
  <c r="DD118" i="44"/>
  <c r="DG26" i="44"/>
  <c r="DG62" i="44"/>
  <c r="DE61" i="44"/>
  <c r="DE95" i="44"/>
  <c r="CZ122" i="44"/>
  <c r="CZ120" i="44"/>
  <c r="DG79" i="44"/>
  <c r="DG49" i="44"/>
  <c r="DG75" i="44"/>
  <c r="DG78" i="44"/>
  <c r="DG94" i="44"/>
  <c r="DG92" i="44"/>
  <c r="DG100" i="44"/>
  <c r="DG52" i="44"/>
  <c r="DG66" i="44"/>
  <c r="DG56" i="44"/>
  <c r="DG67" i="44"/>
  <c r="DG40" i="44"/>
  <c r="DG53" i="44"/>
  <c r="DG34" i="44"/>
  <c r="DG87" i="44"/>
  <c r="DG22" i="44"/>
  <c r="DG43" i="44"/>
  <c r="DG82" i="44"/>
  <c r="DG57" i="44"/>
  <c r="DG70" i="44"/>
  <c r="DG88" i="44"/>
  <c r="DG89" i="44"/>
  <c r="DG54" i="44"/>
  <c r="DG84" i="44"/>
  <c r="DG71" i="44"/>
  <c r="DG38" i="44"/>
  <c r="DG21" i="44"/>
  <c r="DG81" i="44"/>
  <c r="DG20" i="44"/>
  <c r="DG39" i="44"/>
  <c r="DG23" i="44"/>
  <c r="DG29" i="44"/>
  <c r="DG45" i="44"/>
  <c r="DG41" i="44"/>
  <c r="DG90" i="44"/>
  <c r="DG48" i="44"/>
  <c r="DG51" i="44"/>
  <c r="DG44" i="44"/>
  <c r="DG68" i="44"/>
  <c r="DG99" i="44"/>
  <c r="DG76" i="44"/>
  <c r="DG30" i="44"/>
  <c r="DG37" i="44"/>
  <c r="DG58" i="44"/>
  <c r="DG33" i="44"/>
  <c r="DG86" i="44"/>
  <c r="DG77" i="44"/>
  <c r="DG69" i="44"/>
  <c r="DG42" i="44"/>
  <c r="DG27" i="44"/>
  <c r="DG46" i="44"/>
  <c r="DG35" i="44"/>
  <c r="DG55" i="44"/>
  <c r="DG47" i="44"/>
  <c r="DG80" i="44"/>
  <c r="DG32" i="44"/>
  <c r="DG59" i="44"/>
  <c r="DG85" i="44"/>
  <c r="DG36" i="44"/>
  <c r="DG25" i="44"/>
  <c r="DG83" i="44"/>
  <c r="DF112" i="44"/>
  <c r="DG93" i="44"/>
  <c r="DG16" i="44"/>
  <c r="DG91" i="44"/>
  <c r="DG50" i="44"/>
  <c r="DG24" i="44"/>
  <c r="DG60" i="44"/>
  <c r="DG98" i="44"/>
  <c r="DG31" i="44"/>
  <c r="DG28" i="44"/>
  <c r="DD96" i="44"/>
  <c r="DE96" i="44" s="1"/>
  <c r="DB120" i="44"/>
  <c r="DF61" i="44"/>
  <c r="DF63" i="44" s="1"/>
  <c r="DF118" i="44" s="1"/>
  <c r="DC95" i="44"/>
  <c r="DF95" i="44"/>
  <c r="DF120" i="44" s="1"/>
  <c r="DB122" i="44"/>
  <c r="DC16" i="44"/>
  <c r="CW63" i="44"/>
  <c r="CV101" i="44"/>
  <c r="CZ63" i="44"/>
  <c r="DA16" i="44"/>
  <c r="DE63" i="44"/>
  <c r="DA95" i="44"/>
  <c r="CZ96" i="44"/>
  <c r="DA96" i="44" s="1"/>
  <c r="CW96" i="44"/>
  <c r="CY63" i="44"/>
  <c r="CX101" i="44"/>
  <c r="DB101" i="44" l="1"/>
  <c r="DC101" i="44" s="1"/>
  <c r="DG73" i="44"/>
  <c r="DC63" i="44"/>
  <c r="DG61" i="44"/>
  <c r="DA63" i="44"/>
  <c r="CZ118" i="44"/>
  <c r="DD101" i="44"/>
  <c r="DE101" i="44" s="1"/>
  <c r="DG95" i="44"/>
  <c r="DF96" i="44"/>
  <c r="DG96" i="44" s="1"/>
  <c r="CW101" i="44"/>
  <c r="CV102" i="44"/>
  <c r="CY101" i="44"/>
  <c r="CX102" i="44"/>
  <c r="CZ101" i="44"/>
  <c r="DG63" i="44"/>
  <c r="DB102" i="44" l="1"/>
  <c r="DC102" i="44" s="1"/>
  <c r="CV116" i="44"/>
  <c r="CV114" i="44"/>
  <c r="CX116" i="44"/>
  <c r="CX114" i="44"/>
  <c r="DD102" i="44"/>
  <c r="DE102" i="44" s="1"/>
  <c r="DF101" i="44"/>
  <c r="DF102" i="44" s="1"/>
  <c r="CW102" i="44"/>
  <c r="DA101" i="44"/>
  <c r="CZ102" i="44"/>
  <c r="CY102" i="44"/>
  <c r="H8" i="53"/>
  <c r="D130" i="44"/>
  <c r="DB114" i="44" l="1"/>
  <c r="DB116" i="44"/>
  <c r="D162" i="44"/>
  <c r="D163" i="44" s="1"/>
  <c r="D131" i="44"/>
  <c r="D143" i="44" s="1"/>
  <c r="D145" i="44" s="1"/>
  <c r="D150" i="44" s="1"/>
  <c r="D152" i="44" s="1"/>
  <c r="D172" i="44" s="1"/>
  <c r="DD114" i="44"/>
  <c r="DD116" i="44"/>
  <c r="DG101" i="44"/>
  <c r="CZ116" i="44"/>
  <c r="CZ114" i="44"/>
  <c r="DF114" i="44"/>
  <c r="DF116" i="44"/>
  <c r="DA102" i="44"/>
  <c r="DG102" i="44"/>
  <c r="AP130" i="44" l="1"/>
  <c r="J166" i="44"/>
  <c r="J168" i="44" s="1"/>
  <c r="J171" i="44" s="1"/>
  <c r="J173" i="44" s="1"/>
  <c r="J174" i="44" s="1"/>
  <c r="J179" i="44" s="1"/>
  <c r="J180" i="44" s="1"/>
  <c r="AP166" i="44" l="1"/>
  <c r="AP168" i="44" s="1"/>
  <c r="AP131" i="44"/>
  <c r="AP143" i="44" s="1"/>
  <c r="AP145" i="44" s="1"/>
  <c r="AP150" i="44" s="1"/>
  <c r="AP152" i="44" s="1"/>
  <c r="AP172" i="44" s="1"/>
  <c r="AP162" i="44"/>
  <c r="AP163" i="44" s="1"/>
  <c r="AJ130" i="44"/>
  <c r="D166" i="44"/>
  <c r="D168" i="44" s="1"/>
  <c r="D171" i="44" s="1"/>
  <c r="D173" i="44" s="1"/>
  <c r="D174" i="44" s="1"/>
  <c r="D179" i="44" s="1"/>
  <c r="D180" i="44" s="1"/>
  <c r="AP171" i="44" l="1"/>
  <c r="AP173" i="44" s="1"/>
  <c r="AP174" i="44" s="1"/>
  <c r="AP179" i="44" s="1"/>
  <c r="AP180" i="44" s="1"/>
  <c r="AJ166" i="44"/>
  <c r="AJ168" i="44" s="1"/>
  <c r="AJ131" i="44"/>
  <c r="AJ143" i="44" s="1"/>
  <c r="AJ145" i="44" s="1"/>
  <c r="AJ150" i="44" s="1"/>
  <c r="AJ152" i="44" s="1"/>
  <c r="AJ172" i="44" s="1"/>
  <c r="AJ162" i="44"/>
  <c r="AJ163" i="44" s="1"/>
  <c r="AJ171" i="44" l="1"/>
  <c r="AJ173" i="44" s="1"/>
  <c r="AJ174" i="44" s="1"/>
  <c r="AJ179" i="44" s="1"/>
  <c r="AJ180" i="44" s="1"/>
  <c r="BF156" i="44"/>
  <c r="BF158" i="44" s="1"/>
  <c r="BF171" i="44" s="1"/>
  <c r="BF136" i="44"/>
  <c r="BF151" i="44" l="1"/>
  <c r="BF143" i="44"/>
  <c r="BF145" i="44" s="1"/>
  <c r="BF150" i="44" s="1"/>
  <c r="BF152" i="44" s="1"/>
  <c r="BF172" i="44" s="1"/>
  <c r="BF173" i="44" s="1"/>
  <c r="BF174" i="44" s="1"/>
  <c r="BF179" i="44" s="1"/>
  <c r="BF180" i="44" s="1"/>
  <c r="CF166" i="44"/>
  <c r="CF168" i="44" s="1"/>
  <c r="CF129" i="44" l="1"/>
  <c r="AZ166" i="44"/>
  <c r="AZ168" i="44" s="1"/>
  <c r="AZ171" i="44" s="1"/>
  <c r="AZ173" i="44" s="1"/>
  <c r="AZ174" i="44" s="1"/>
  <c r="AZ179" i="44" s="1"/>
  <c r="AZ180" i="44" s="1"/>
  <c r="BC100" i="53"/>
  <c r="BC99" i="53"/>
  <c r="BC98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5" i="53"/>
  <c r="BC72" i="53"/>
  <c r="BC71" i="53"/>
  <c r="BC70" i="53"/>
  <c r="BC69" i="53"/>
  <c r="BC68" i="53"/>
  <c r="BC67" i="53"/>
  <c r="BC66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C20" i="53"/>
  <c r="BA100" i="53"/>
  <c r="BA99" i="53"/>
  <c r="BA98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5" i="53"/>
  <c r="BA72" i="53"/>
  <c r="BA71" i="53"/>
  <c r="BA70" i="53"/>
  <c r="BA69" i="53"/>
  <c r="BA68" i="53"/>
  <c r="BA67" i="53"/>
  <c r="BA66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W68" i="53"/>
  <c r="W71" i="53"/>
  <c r="X70" i="53"/>
  <c r="X69" i="53"/>
  <c r="U66" i="53"/>
  <c r="W69" i="53"/>
  <c r="U70" i="53"/>
  <c r="W70" i="53"/>
  <c r="X72" i="53"/>
  <c r="W72" i="53"/>
  <c r="T61" i="53"/>
  <c r="DN102" i="56"/>
  <c r="AN122" i="56"/>
  <c r="DJ161" i="56" s="1"/>
  <c r="AN120" i="56"/>
  <c r="DJ153" i="56" s="1"/>
  <c r="AN118" i="56"/>
  <c r="DJ145" i="56" s="1"/>
  <c r="AL122" i="56"/>
  <c r="AL120" i="56"/>
  <c r="AL118" i="56"/>
  <c r="AJ122" i="56"/>
  <c r="AJ120" i="56"/>
  <c r="AJ118" i="56"/>
  <c r="AN114" i="56"/>
  <c r="AL114" i="56"/>
  <c r="AL116" i="56" s="1"/>
  <c r="AJ114" i="56"/>
  <c r="AJ116" i="56" s="1"/>
  <c r="AN116" i="56" l="1"/>
  <c r="DJ137" i="56" s="1"/>
  <c r="DJ129" i="56"/>
  <c r="CF131" i="44"/>
  <c r="CF143" i="44" s="1"/>
  <c r="CF145" i="44" s="1"/>
  <c r="CF150" i="44" s="1"/>
  <c r="CF152" i="44" s="1"/>
  <c r="CF172" i="44" s="1"/>
  <c r="CF161" i="44"/>
  <c r="CF163" i="44" s="1"/>
  <c r="CF171" i="44" s="1"/>
  <c r="AN124" i="56"/>
  <c r="AJ124" i="56"/>
  <c r="AL124" i="56"/>
  <c r="U67" i="53"/>
  <c r="X67" i="53"/>
  <c r="W66" i="53"/>
  <c r="W67" i="53"/>
  <c r="X68" i="53"/>
  <c r="X66" i="53"/>
  <c r="X71" i="53"/>
  <c r="U71" i="53"/>
  <c r="U69" i="53"/>
  <c r="U72" i="53"/>
  <c r="U68" i="53"/>
  <c r="CF173" i="44" l="1"/>
  <c r="CF174" i="44" s="1"/>
  <c r="CF179" i="44" s="1"/>
  <c r="CF180" i="44" s="1"/>
  <c r="CP122" i="56"/>
  <c r="DK164" i="56" s="1"/>
  <c r="CN122" i="56"/>
  <c r="CL122" i="56"/>
  <c r="CJ122" i="56"/>
  <c r="DJ164" i="56" s="1"/>
  <c r="CH122" i="56"/>
  <c r="CF122" i="56"/>
  <c r="BZ122" i="56"/>
  <c r="DK163" i="56" s="1"/>
  <c r="BX122" i="56"/>
  <c r="BV122" i="56"/>
  <c r="BT122" i="56"/>
  <c r="DJ163" i="56" s="1"/>
  <c r="BR122" i="56"/>
  <c r="BP122" i="56"/>
  <c r="BJ122" i="56"/>
  <c r="DK162" i="56" s="1"/>
  <c r="BH122" i="56"/>
  <c r="BF122" i="56"/>
  <c r="BD122" i="56"/>
  <c r="DJ162" i="56" s="1"/>
  <c r="BB122" i="56"/>
  <c r="AZ12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CP120" i="56"/>
  <c r="CN120" i="56"/>
  <c r="CN124" i="56" s="1"/>
  <c r="CL120" i="56"/>
  <c r="CL124" i="56" s="1"/>
  <c r="CJ120" i="56"/>
  <c r="DJ156" i="56" s="1"/>
  <c r="CH120" i="56"/>
  <c r="CH124" i="56" s="1"/>
  <c r="CF120" i="56"/>
  <c r="BZ120" i="56"/>
  <c r="DK155" i="56" s="1"/>
  <c r="BX120" i="56"/>
  <c r="BV120" i="56"/>
  <c r="BT120" i="56"/>
  <c r="DJ155" i="56" s="1"/>
  <c r="BR120" i="56"/>
  <c r="BP120" i="56"/>
  <c r="BP124" i="56" s="1"/>
  <c r="BJ120" i="56"/>
  <c r="DK154" i="56" s="1"/>
  <c r="BH120" i="56"/>
  <c r="BF120" i="56"/>
  <c r="BD120" i="56"/>
  <c r="DJ154" i="56" s="1"/>
  <c r="BB120" i="56"/>
  <c r="AZ120" i="56"/>
  <c r="AT120" i="56"/>
  <c r="DK153" i="56" s="1"/>
  <c r="AR120" i="56"/>
  <c r="AP120" i="56"/>
  <c r="AD120" i="56"/>
  <c r="DK152" i="56" s="1"/>
  <c r="AB120" i="56"/>
  <c r="Z120" i="56"/>
  <c r="X120" i="56"/>
  <c r="DJ152" i="56" s="1"/>
  <c r="V120" i="56"/>
  <c r="T120" i="56"/>
  <c r="T124" i="56" s="1"/>
  <c r="N120" i="56"/>
  <c r="L120" i="56"/>
  <c r="J120" i="56"/>
  <c r="H120" i="56"/>
  <c r="DJ151" i="56" s="1"/>
  <c r="F120" i="56"/>
  <c r="D120" i="56"/>
  <c r="CP118" i="56"/>
  <c r="DK148" i="56" s="1"/>
  <c r="CN118" i="56"/>
  <c r="CL118" i="56"/>
  <c r="CJ118" i="56"/>
  <c r="DJ148" i="56" s="1"/>
  <c r="CH118" i="56"/>
  <c r="CF118" i="56"/>
  <c r="BZ118" i="56"/>
  <c r="DK147" i="56" s="1"/>
  <c r="BX118" i="56"/>
  <c r="BV118" i="56"/>
  <c r="BT118" i="56"/>
  <c r="DJ147" i="56" s="1"/>
  <c r="BR118" i="56"/>
  <c r="BP118" i="56"/>
  <c r="BJ118" i="56"/>
  <c r="DK146" i="56" s="1"/>
  <c r="BH118" i="56"/>
  <c r="BF118" i="56"/>
  <c r="BD118" i="56"/>
  <c r="DJ146" i="56" s="1"/>
  <c r="BB118" i="56"/>
  <c r="AZ118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CP114" i="56"/>
  <c r="CN114" i="56"/>
  <c r="CN116" i="56" s="1"/>
  <c r="CL114" i="56"/>
  <c r="CL116" i="56" s="1"/>
  <c r="CJ114" i="56"/>
  <c r="DJ132" i="56" s="1"/>
  <c r="CH114" i="56"/>
  <c r="CH116" i="56" s="1"/>
  <c r="CF114" i="56"/>
  <c r="CF116" i="56" s="1"/>
  <c r="BZ114" i="56"/>
  <c r="DK131" i="56" s="1"/>
  <c r="BX114" i="56"/>
  <c r="BX116" i="56" s="1"/>
  <c r="BV114" i="56"/>
  <c r="BV116" i="56" s="1"/>
  <c r="BT114" i="56"/>
  <c r="BR114" i="56"/>
  <c r="BR116" i="56" s="1"/>
  <c r="BP114" i="56"/>
  <c r="BP116" i="56" s="1"/>
  <c r="BJ114" i="56"/>
  <c r="DK130" i="56" s="1"/>
  <c r="BH114" i="56"/>
  <c r="BH116" i="56" s="1"/>
  <c r="BF114" i="56"/>
  <c r="BF116" i="56" s="1"/>
  <c r="BD114" i="56"/>
  <c r="DJ130" i="56" s="1"/>
  <c r="BB114" i="56"/>
  <c r="BB116" i="56" s="1"/>
  <c r="AZ114" i="56"/>
  <c r="AZ116" i="56" s="1"/>
  <c r="AT114" i="56"/>
  <c r="DK129" i="56" s="1"/>
  <c r="DL129" i="56" s="1"/>
  <c r="AR114" i="56"/>
  <c r="AR116" i="56" s="1"/>
  <c r="AP114" i="56"/>
  <c r="AP116" i="56" s="1"/>
  <c r="AD114" i="56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G110" i="56"/>
  <c r="AF110" i="56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T99" i="56" s="1"/>
  <c r="CC99" i="56"/>
  <c r="CB99" i="56"/>
  <c r="BM99" i="56"/>
  <c r="BL99" i="56"/>
  <c r="AW99" i="56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T98" i="56" s="1"/>
  <c r="CC98" i="56"/>
  <c r="CB98" i="56"/>
  <c r="BM98" i="56"/>
  <c r="BL98" i="56"/>
  <c r="AW98" i="56"/>
  <c r="AV98" i="56"/>
  <c r="AG98" i="56"/>
  <c r="AF98" i="56"/>
  <c r="Q98" i="56"/>
  <c r="P98" i="56"/>
  <c r="CS96" i="56"/>
  <c r="CR96" i="56"/>
  <c r="CC96" i="56"/>
  <c r="CB96" i="56"/>
  <c r="BM96" i="56"/>
  <c r="BL96" i="56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Q94" i="56"/>
  <c r="P94" i="56"/>
  <c r="DD93" i="56"/>
  <c r="DB93" i="56"/>
  <c r="CX93" i="56"/>
  <c r="CY93" i="56" s="1"/>
  <c r="CV93" i="56"/>
  <c r="CW93" i="56" s="1"/>
  <c r="CS93" i="56"/>
  <c r="CR93" i="56"/>
  <c r="CT93" i="56" s="1"/>
  <c r="CC93" i="56"/>
  <c r="CB93" i="56"/>
  <c r="BM93" i="56"/>
  <c r="BL93" i="56"/>
  <c r="AW93" i="56"/>
  <c r="AV93" i="56"/>
  <c r="AG93" i="56"/>
  <c r="AF93" i="56"/>
  <c r="Q93" i="56"/>
  <c r="P93" i="56"/>
  <c r="DD92" i="56"/>
  <c r="DB92" i="56"/>
  <c r="CX92" i="56"/>
  <c r="CY92" i="56" s="1"/>
  <c r="CV92" i="56"/>
  <c r="CS92" i="56"/>
  <c r="CR92" i="56"/>
  <c r="CT92" i="56" s="1"/>
  <c r="CC92" i="56"/>
  <c r="CB92" i="56"/>
  <c r="BM92" i="56"/>
  <c r="BL92" i="56"/>
  <c r="AW92" i="56"/>
  <c r="AV92" i="56"/>
  <c r="AG92" i="56"/>
  <c r="AF92" i="56"/>
  <c r="Q92" i="56"/>
  <c r="P92" i="56"/>
  <c r="DD91" i="56"/>
  <c r="DB91" i="56"/>
  <c r="CX91" i="56"/>
  <c r="CY91" i="56" s="1"/>
  <c r="CV91" i="56"/>
  <c r="CS91" i="56"/>
  <c r="CR91" i="56"/>
  <c r="CT91" i="56" s="1"/>
  <c r="CC91" i="56"/>
  <c r="CB91" i="56"/>
  <c r="BM91" i="56"/>
  <c r="BL91" i="56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T90" i="56" s="1"/>
  <c r="CC90" i="56"/>
  <c r="CB90" i="56"/>
  <c r="BM90" i="56"/>
  <c r="BL90" i="56"/>
  <c r="AW90" i="56"/>
  <c r="AV90" i="56"/>
  <c r="AG90" i="56"/>
  <c r="AF90" i="56"/>
  <c r="Q90" i="56"/>
  <c r="P90" i="56"/>
  <c r="DD89" i="56"/>
  <c r="DB89" i="56"/>
  <c r="CX89" i="56"/>
  <c r="CV89" i="56"/>
  <c r="CW89" i="56" s="1"/>
  <c r="CS89" i="56"/>
  <c r="CR89" i="56"/>
  <c r="CC89" i="56"/>
  <c r="CB89" i="56"/>
  <c r="CD89" i="56" s="1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L85" i="56"/>
  <c r="AW85" i="56"/>
  <c r="AV85" i="56"/>
  <c r="AG85" i="56"/>
  <c r="AF85" i="56"/>
  <c r="Q85" i="56"/>
  <c r="P85" i="56"/>
  <c r="DD84" i="56"/>
  <c r="DB84" i="56"/>
  <c r="CX84" i="56"/>
  <c r="CV84" i="56"/>
  <c r="CW84" i="56" s="1"/>
  <c r="CS84" i="56"/>
  <c r="CR84" i="56"/>
  <c r="CC84" i="56"/>
  <c r="CB84" i="56"/>
  <c r="BM84" i="56"/>
  <c r="BL84" i="56"/>
  <c r="AW84" i="56"/>
  <c r="AV84" i="56"/>
  <c r="AG84" i="56"/>
  <c r="AF84" i="56"/>
  <c r="Q84" i="56"/>
  <c r="P84" i="56"/>
  <c r="DD83" i="56"/>
  <c r="DB83" i="56"/>
  <c r="CX83" i="56"/>
  <c r="CY83" i="56" s="1"/>
  <c r="CV83" i="56"/>
  <c r="CS83" i="56"/>
  <c r="CR83" i="56"/>
  <c r="CC83" i="56"/>
  <c r="CB83" i="56"/>
  <c r="BM83" i="56"/>
  <c r="BL83" i="56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R82" i="56"/>
  <c r="CC82" i="56"/>
  <c r="CB82" i="56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T79" i="56" s="1"/>
  <c r="CC79" i="56"/>
  <c r="CB79" i="56"/>
  <c r="BM79" i="56"/>
  <c r="BL79" i="56"/>
  <c r="AW79" i="56"/>
  <c r="AV79" i="56"/>
  <c r="AG79" i="56"/>
  <c r="AF79" i="56"/>
  <c r="Q79" i="56"/>
  <c r="P79" i="56"/>
  <c r="DD78" i="56"/>
  <c r="DB78" i="56"/>
  <c r="CX78" i="56"/>
  <c r="CY78" i="56" s="1"/>
  <c r="CV78" i="56"/>
  <c r="CS78" i="56"/>
  <c r="CR78" i="56"/>
  <c r="CC78" i="56"/>
  <c r="CB78" i="56"/>
  <c r="CD78" i="56" s="1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CD76" i="56" s="1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Q73" i="56"/>
  <c r="P73" i="56"/>
  <c r="DD72" i="56"/>
  <c r="DB72" i="56"/>
  <c r="CX72" i="56"/>
  <c r="CV72" i="56"/>
  <c r="CS72" i="56"/>
  <c r="CR72" i="56"/>
  <c r="CC72" i="56"/>
  <c r="CB72" i="56"/>
  <c r="BM72" i="56"/>
  <c r="BL72" i="56"/>
  <c r="AW72" i="56"/>
  <c r="AV72" i="56"/>
  <c r="AG72" i="56"/>
  <c r="AF72" i="56"/>
  <c r="Q72" i="56"/>
  <c r="P72" i="56"/>
  <c r="DD71" i="56"/>
  <c r="DB71" i="56"/>
  <c r="CX71" i="56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DD70" i="56"/>
  <c r="DB70" i="56"/>
  <c r="CX70" i="56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DD68" i="56"/>
  <c r="DB68" i="56"/>
  <c r="CX68" i="56"/>
  <c r="CV68" i="56"/>
  <c r="CS68" i="56"/>
  <c r="CR68" i="56"/>
  <c r="CC68" i="56"/>
  <c r="CB68" i="56"/>
  <c r="BM68" i="56"/>
  <c r="BL68" i="56"/>
  <c r="AW68" i="56"/>
  <c r="AV68" i="56"/>
  <c r="AG68" i="56"/>
  <c r="AF68" i="56"/>
  <c r="Q68" i="56"/>
  <c r="P68" i="56"/>
  <c r="DD67" i="56"/>
  <c r="DB67" i="56"/>
  <c r="CX67" i="56"/>
  <c r="CV67" i="56"/>
  <c r="CS67" i="56"/>
  <c r="CR67" i="56"/>
  <c r="CC67" i="56"/>
  <c r="CB67" i="56"/>
  <c r="BM67" i="56"/>
  <c r="BL67" i="56"/>
  <c r="AW67" i="56"/>
  <c r="AV67" i="56"/>
  <c r="AG67" i="56"/>
  <c r="AF67" i="56"/>
  <c r="Q67" i="56"/>
  <c r="P67" i="56"/>
  <c r="DD66" i="56"/>
  <c r="DB66" i="56"/>
  <c r="CX66" i="56"/>
  <c r="CV66" i="56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F63" i="56"/>
  <c r="Q63" i="56"/>
  <c r="P63" i="56"/>
  <c r="R63" i="56" s="1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DD60" i="56"/>
  <c r="DB60" i="56"/>
  <c r="CX60" i="56"/>
  <c r="CV60" i="56"/>
  <c r="CS60" i="56"/>
  <c r="CR60" i="56"/>
  <c r="CC60" i="56"/>
  <c r="CB60" i="56"/>
  <c r="BM60" i="56"/>
  <c r="BL60" i="56"/>
  <c r="AW60" i="56"/>
  <c r="AV60" i="56"/>
  <c r="AX60" i="56" s="1"/>
  <c r="AG60" i="56"/>
  <c r="AF60" i="56"/>
  <c r="Q60" i="56"/>
  <c r="P60" i="56"/>
  <c r="DD59" i="56"/>
  <c r="DB59" i="56"/>
  <c r="CX59" i="56"/>
  <c r="CV59" i="56"/>
  <c r="CS59" i="56"/>
  <c r="CR59" i="56"/>
  <c r="CC59" i="56"/>
  <c r="CB59" i="56"/>
  <c r="BM59" i="56"/>
  <c r="BL59" i="56"/>
  <c r="AW59" i="56"/>
  <c r="AV59" i="56"/>
  <c r="AG59" i="56"/>
  <c r="AF59" i="56"/>
  <c r="Q59" i="56"/>
  <c r="P59" i="56"/>
  <c r="DD58" i="56"/>
  <c r="DB58" i="56"/>
  <c r="CX58" i="56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V56" i="56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DD55" i="56"/>
  <c r="DB55" i="56"/>
  <c r="CX55" i="56"/>
  <c r="CV55" i="56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DD54" i="56"/>
  <c r="DB54" i="56"/>
  <c r="CX54" i="56"/>
  <c r="CV54" i="56"/>
  <c r="CS54" i="56"/>
  <c r="CR54" i="56"/>
  <c r="CC54" i="56"/>
  <c r="CB54" i="56"/>
  <c r="BM54" i="56"/>
  <c r="BL54" i="56"/>
  <c r="AW54" i="56"/>
  <c r="AV54" i="56"/>
  <c r="AG54" i="56"/>
  <c r="AF54" i="56"/>
  <c r="Q54" i="56"/>
  <c r="P54" i="56"/>
  <c r="DD53" i="56"/>
  <c r="DB53" i="56"/>
  <c r="CX53" i="56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V51" i="56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V50" i="56"/>
  <c r="CS50" i="56"/>
  <c r="CR50" i="56"/>
  <c r="CC50" i="56"/>
  <c r="CB50" i="56"/>
  <c r="BM50" i="56"/>
  <c r="BL50" i="56"/>
  <c r="AW50" i="56"/>
  <c r="AV50" i="56"/>
  <c r="AG50" i="56"/>
  <c r="AF50" i="56"/>
  <c r="Q50" i="56"/>
  <c r="P50" i="56"/>
  <c r="DD49" i="56"/>
  <c r="DB49" i="56"/>
  <c r="CX49" i="56"/>
  <c r="CV49" i="56"/>
  <c r="CS49" i="56"/>
  <c r="CR49" i="56"/>
  <c r="CC49" i="56"/>
  <c r="CB49" i="56"/>
  <c r="BM49" i="56"/>
  <c r="BL49" i="56"/>
  <c r="AW49" i="56"/>
  <c r="AV49" i="56"/>
  <c r="AG49" i="56"/>
  <c r="AF49" i="56"/>
  <c r="Q49" i="56"/>
  <c r="P49" i="56"/>
  <c r="DD48" i="56"/>
  <c r="DB48" i="56"/>
  <c r="CX48" i="56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Q46" i="56"/>
  <c r="P46" i="56"/>
  <c r="DD45" i="56"/>
  <c r="DB45" i="56"/>
  <c r="CX45" i="56"/>
  <c r="CV45" i="56"/>
  <c r="CS45" i="56"/>
  <c r="CR45" i="56"/>
  <c r="CC45" i="56"/>
  <c r="CB45" i="56"/>
  <c r="BM45" i="56"/>
  <c r="BL45" i="56"/>
  <c r="AW45" i="56"/>
  <c r="AV45" i="56"/>
  <c r="AG45" i="56"/>
  <c r="AF45" i="56"/>
  <c r="Q45" i="56"/>
  <c r="P45" i="56"/>
  <c r="DD44" i="56"/>
  <c r="DB44" i="56"/>
  <c r="CX44" i="56"/>
  <c r="CV44" i="56"/>
  <c r="CS44" i="56"/>
  <c r="CR44" i="56"/>
  <c r="CC44" i="56"/>
  <c r="CB44" i="56"/>
  <c r="BM44" i="56"/>
  <c r="BL44" i="56"/>
  <c r="AW44" i="56"/>
  <c r="AV44" i="56"/>
  <c r="AG44" i="56"/>
  <c r="AF44" i="56"/>
  <c r="Q44" i="56"/>
  <c r="P44" i="56"/>
  <c r="DD43" i="56"/>
  <c r="DB43" i="56"/>
  <c r="CX43" i="56"/>
  <c r="CV43" i="56"/>
  <c r="CS43" i="56"/>
  <c r="CR43" i="56"/>
  <c r="CC43" i="56"/>
  <c r="CB43" i="56"/>
  <c r="BM43" i="56"/>
  <c r="BL43" i="56"/>
  <c r="AW43" i="56"/>
  <c r="AV43" i="56"/>
  <c r="AG43" i="56"/>
  <c r="AF43" i="56"/>
  <c r="Q43" i="56"/>
  <c r="P43" i="56"/>
  <c r="DD42" i="56"/>
  <c r="DB42" i="56"/>
  <c r="CX42" i="56"/>
  <c r="CV42" i="56"/>
  <c r="CS42" i="56"/>
  <c r="CR42" i="56"/>
  <c r="CC42" i="56"/>
  <c r="CB42" i="56"/>
  <c r="BM42" i="56"/>
  <c r="BL42" i="56"/>
  <c r="AW42" i="56"/>
  <c r="AV42" i="56"/>
  <c r="AG42" i="56"/>
  <c r="AF42" i="56"/>
  <c r="Q42" i="56"/>
  <c r="P42" i="56"/>
  <c r="DD41" i="56"/>
  <c r="DB41" i="56"/>
  <c r="CX41" i="56"/>
  <c r="CV41" i="56"/>
  <c r="CW41" i="56" s="1"/>
  <c r="CS41" i="56"/>
  <c r="CR41" i="56"/>
  <c r="CC41" i="56"/>
  <c r="CB41" i="56"/>
  <c r="BM41" i="56"/>
  <c r="BL41" i="56"/>
  <c r="AW41" i="56"/>
  <c r="AV41" i="56"/>
  <c r="AG41" i="56"/>
  <c r="AF41" i="56"/>
  <c r="Q41" i="56"/>
  <c r="P41" i="56"/>
  <c r="DD40" i="56"/>
  <c r="DB40" i="56"/>
  <c r="CX40" i="56"/>
  <c r="CV40" i="56"/>
  <c r="CW40" i="56" s="1"/>
  <c r="CS40" i="56"/>
  <c r="CR40" i="56"/>
  <c r="CC40" i="56"/>
  <c r="CB40" i="56"/>
  <c r="BM40" i="56"/>
  <c r="BL40" i="56"/>
  <c r="AW40" i="56"/>
  <c r="AV40" i="56"/>
  <c r="AG40" i="56"/>
  <c r="AF40" i="56"/>
  <c r="Q40" i="56"/>
  <c r="P40" i="56"/>
  <c r="DD39" i="56"/>
  <c r="DB39" i="56"/>
  <c r="CX39" i="56"/>
  <c r="CV39" i="56"/>
  <c r="CS39" i="56"/>
  <c r="CR39" i="56"/>
  <c r="CC39" i="56"/>
  <c r="CB39" i="56"/>
  <c r="BM39" i="56"/>
  <c r="BL39" i="56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V35" i="56"/>
  <c r="CS35" i="56"/>
  <c r="CR35" i="56"/>
  <c r="CC35" i="56"/>
  <c r="CB35" i="56"/>
  <c r="BM35" i="56"/>
  <c r="BL35" i="56"/>
  <c r="AW35" i="56"/>
  <c r="AV35" i="56"/>
  <c r="AG35" i="56"/>
  <c r="AF35" i="56"/>
  <c r="Q35" i="56"/>
  <c r="P35" i="56"/>
  <c r="DD34" i="56"/>
  <c r="DB34" i="56"/>
  <c r="CX34" i="56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V33" i="56"/>
  <c r="CS33" i="56"/>
  <c r="CR33" i="56"/>
  <c r="CC33" i="56"/>
  <c r="CB33" i="56"/>
  <c r="BM33" i="56"/>
  <c r="BL33" i="56"/>
  <c r="AW33" i="56"/>
  <c r="AV33" i="56"/>
  <c r="AG33" i="56"/>
  <c r="AF33" i="56"/>
  <c r="Q33" i="56"/>
  <c r="P33" i="56"/>
  <c r="DD32" i="56"/>
  <c r="DB32" i="56"/>
  <c r="CX32" i="56"/>
  <c r="CV32" i="56"/>
  <c r="CW32" i="56" s="1"/>
  <c r="CS32" i="56"/>
  <c r="CR32" i="56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V31" i="56"/>
  <c r="CS31" i="56"/>
  <c r="CR31" i="56"/>
  <c r="CC31" i="56"/>
  <c r="CB31" i="56"/>
  <c r="BM31" i="56"/>
  <c r="BL31" i="56"/>
  <c r="AW31" i="56"/>
  <c r="AV31" i="56"/>
  <c r="AG31" i="56"/>
  <c r="AF31" i="56"/>
  <c r="Q31" i="56"/>
  <c r="P31" i="56"/>
  <c r="DD30" i="56"/>
  <c r="DB30" i="56"/>
  <c r="CX30" i="56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V29" i="56"/>
  <c r="CS29" i="56"/>
  <c r="CR29" i="56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V28" i="56"/>
  <c r="CW28" i="56" s="1"/>
  <c r="CS28" i="56"/>
  <c r="CR28" i="56"/>
  <c r="CC28" i="56"/>
  <c r="CB28" i="56"/>
  <c r="BM28" i="56"/>
  <c r="BL28" i="56"/>
  <c r="AW28" i="56"/>
  <c r="AV28" i="56"/>
  <c r="AG28" i="56"/>
  <c r="AF28" i="56"/>
  <c r="Q28" i="56"/>
  <c r="P28" i="56"/>
  <c r="DD27" i="56"/>
  <c r="DB27" i="56"/>
  <c r="CX27" i="56"/>
  <c r="CV27" i="56"/>
  <c r="CS27" i="56"/>
  <c r="CR27" i="56"/>
  <c r="CT27" i="56" s="1"/>
  <c r="CC27" i="56"/>
  <c r="CB27" i="56"/>
  <c r="BM27" i="56"/>
  <c r="BL27" i="56"/>
  <c r="AW27" i="56"/>
  <c r="AV27" i="56"/>
  <c r="AG27" i="56"/>
  <c r="AF27" i="56"/>
  <c r="Q27" i="56"/>
  <c r="P27" i="56"/>
  <c r="DD26" i="56"/>
  <c r="DB26" i="56"/>
  <c r="CX26" i="56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V25" i="56"/>
  <c r="CS25" i="56"/>
  <c r="CR25" i="56"/>
  <c r="CC25" i="56"/>
  <c r="CB25" i="56"/>
  <c r="BM25" i="56"/>
  <c r="BL25" i="56"/>
  <c r="AW25" i="56"/>
  <c r="AV25" i="56"/>
  <c r="AG25" i="56"/>
  <c r="AF25" i="56"/>
  <c r="Q25" i="56"/>
  <c r="P25" i="56"/>
  <c r="DD24" i="56"/>
  <c r="DB24" i="56"/>
  <c r="CX24" i="56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Q24" i="56"/>
  <c r="P24" i="56"/>
  <c r="DD23" i="56"/>
  <c r="DB23" i="56"/>
  <c r="CX23" i="56"/>
  <c r="CV23" i="56"/>
  <c r="CW23" i="56" s="1"/>
  <c r="CS23" i="56"/>
  <c r="CR23" i="56"/>
  <c r="CT23" i="56" s="1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V22" i="56"/>
  <c r="CS22" i="56"/>
  <c r="CR22" i="56"/>
  <c r="CC22" i="56"/>
  <c r="CB22" i="56"/>
  <c r="BM22" i="56"/>
  <c r="BL22" i="56"/>
  <c r="AW22" i="56"/>
  <c r="AV22" i="56"/>
  <c r="AG22" i="56"/>
  <c r="AF22" i="56"/>
  <c r="Q22" i="56"/>
  <c r="P22" i="56"/>
  <c r="DD21" i="56"/>
  <c r="DB21" i="56"/>
  <c r="CX21" i="56"/>
  <c r="CV21" i="56"/>
  <c r="CS21" i="56"/>
  <c r="CR21" i="56"/>
  <c r="CC21" i="56"/>
  <c r="CB21" i="56"/>
  <c r="BM21" i="56"/>
  <c r="BL21" i="56"/>
  <c r="AW21" i="56"/>
  <c r="AV21" i="56"/>
  <c r="AG21" i="56"/>
  <c r="AF21" i="56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T16" i="56" s="1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Q15" i="56"/>
  <c r="P15" i="56"/>
  <c r="DD14" i="56"/>
  <c r="DB14" i="56"/>
  <c r="CX14" i="56"/>
  <c r="CV14" i="56"/>
  <c r="CS14" i="56"/>
  <c r="CR14" i="56"/>
  <c r="CT14" i="56" s="1"/>
  <c r="CC14" i="56"/>
  <c r="CB14" i="56"/>
  <c r="BM14" i="56"/>
  <c r="BL14" i="56"/>
  <c r="BN14" i="56" s="1"/>
  <c r="AW14" i="56"/>
  <c r="AV14" i="56"/>
  <c r="AG14" i="56"/>
  <c r="AF14" i="56"/>
  <c r="Q14" i="56"/>
  <c r="P14" i="56"/>
  <c r="R14" i="56" s="1"/>
  <c r="DD13" i="56"/>
  <c r="DB13" i="56"/>
  <c r="CX13" i="56"/>
  <c r="CV13" i="56"/>
  <c r="CS13" i="56"/>
  <c r="CR13" i="56"/>
  <c r="CT13" i="56" s="1"/>
  <c r="CC13" i="56"/>
  <c r="CB13" i="56"/>
  <c r="BM13" i="56"/>
  <c r="BL13" i="56"/>
  <c r="BN13" i="56" s="1"/>
  <c r="AW13" i="56"/>
  <c r="AV13" i="56"/>
  <c r="AG13" i="56"/>
  <c r="AF13" i="56"/>
  <c r="Q13" i="56"/>
  <c r="P13" i="56"/>
  <c r="R13" i="56" s="1"/>
  <c r="DD12" i="56"/>
  <c r="DB12" i="56"/>
  <c r="CX12" i="56"/>
  <c r="CV12" i="56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BN11" i="56" s="1"/>
  <c r="AW11" i="56"/>
  <c r="AV11" i="56"/>
  <c r="AG11" i="56"/>
  <c r="AF11" i="56"/>
  <c r="Q11" i="56"/>
  <c r="P11" i="56"/>
  <c r="CX10" i="56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V10" i="56"/>
  <c r="AV112" i="56" s="1"/>
  <c r="AG10" i="56"/>
  <c r="AG112" i="56" s="1"/>
  <c r="AF10" i="56"/>
  <c r="AF112" i="56" s="1"/>
  <c r="Q10" i="56"/>
  <c r="Q112" i="56" s="1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G8" i="56"/>
  <c r="AF8" i="56"/>
  <c r="Q8" i="56"/>
  <c r="P8" i="56"/>
  <c r="CT28" i="56" l="1"/>
  <c r="AX22" i="56"/>
  <c r="AX27" i="56"/>
  <c r="AX28" i="56"/>
  <c r="AX41" i="56"/>
  <c r="AX44" i="56"/>
  <c r="AX45" i="56"/>
  <c r="AH21" i="56"/>
  <c r="AH24" i="56"/>
  <c r="AH25" i="56"/>
  <c r="DL130" i="56"/>
  <c r="AW112" i="56"/>
  <c r="AX99" i="56"/>
  <c r="BH124" i="56"/>
  <c r="BN85" i="56"/>
  <c r="AX50" i="56"/>
  <c r="AX54" i="56"/>
  <c r="CD82" i="56"/>
  <c r="R84" i="56"/>
  <c r="R85" i="56"/>
  <c r="DL127" i="56"/>
  <c r="CT59" i="56"/>
  <c r="CP116" i="56"/>
  <c r="DK140" i="56" s="1"/>
  <c r="DK132" i="56"/>
  <c r="DL132" i="56" s="1"/>
  <c r="CP124" i="56"/>
  <c r="DK156" i="56"/>
  <c r="BT116" i="56"/>
  <c r="DJ139" i="56" s="1"/>
  <c r="DJ131" i="56"/>
  <c r="DL131" i="56" s="1"/>
  <c r="BR124" i="56"/>
  <c r="CX112" i="56"/>
  <c r="CW51" i="56"/>
  <c r="CW54" i="56"/>
  <c r="CW55" i="56"/>
  <c r="CW56" i="56"/>
  <c r="CY21" i="56"/>
  <c r="CY22" i="56"/>
  <c r="CY23" i="56"/>
  <c r="CY24" i="56"/>
  <c r="CY25" i="56"/>
  <c r="CY26" i="56"/>
  <c r="CY27" i="56"/>
  <c r="CY28" i="56"/>
  <c r="CY29" i="56"/>
  <c r="CY30" i="56"/>
  <c r="CY31" i="56"/>
  <c r="CY32" i="56"/>
  <c r="CY33" i="56"/>
  <c r="CY34" i="56"/>
  <c r="CY35" i="56"/>
  <c r="CY36" i="56"/>
  <c r="CY37" i="56"/>
  <c r="CY39" i="56"/>
  <c r="CY40" i="56"/>
  <c r="CY41" i="56"/>
  <c r="CY42" i="56"/>
  <c r="CY43" i="56"/>
  <c r="CY44" i="56"/>
  <c r="CY45" i="56"/>
  <c r="CY47" i="56"/>
  <c r="CY48" i="56"/>
  <c r="CY49" i="56"/>
  <c r="CY50" i="56"/>
  <c r="CY51" i="56"/>
  <c r="CY52" i="56"/>
  <c r="CY53" i="56"/>
  <c r="CY55" i="56"/>
  <c r="CY56" i="56"/>
  <c r="CY57" i="56"/>
  <c r="CY58" i="56"/>
  <c r="CY59" i="56"/>
  <c r="CY60" i="56"/>
  <c r="CY68" i="56"/>
  <c r="CY69" i="56"/>
  <c r="CY70" i="56"/>
  <c r="CY71" i="56"/>
  <c r="CY72" i="56"/>
  <c r="BN35" i="56"/>
  <c r="BN39" i="56"/>
  <c r="BN40" i="56"/>
  <c r="BN54" i="56"/>
  <c r="BN96" i="56"/>
  <c r="CZ12" i="56"/>
  <c r="DJ12" i="56" s="1"/>
  <c r="AP124" i="56"/>
  <c r="AH8" i="56"/>
  <c r="AH59" i="56"/>
  <c r="CW59" i="56"/>
  <c r="CW60" i="56"/>
  <c r="CW66" i="56"/>
  <c r="CW67" i="56"/>
  <c r="AH13" i="56"/>
  <c r="AH14" i="56"/>
  <c r="AH15" i="56"/>
  <c r="AH79" i="56"/>
  <c r="AH90" i="56"/>
  <c r="AH92" i="56"/>
  <c r="AH93" i="56"/>
  <c r="AH94" i="56"/>
  <c r="AH98" i="56"/>
  <c r="AH105" i="56"/>
  <c r="AH110" i="56"/>
  <c r="AD116" i="56"/>
  <c r="DK136" i="56" s="1"/>
  <c r="DK128" i="56"/>
  <c r="DL128" i="56" s="1"/>
  <c r="N124" i="56"/>
  <c r="DK151" i="56"/>
  <c r="CZ25" i="56"/>
  <c r="DJ25" i="56" s="1"/>
  <c r="CZ42" i="56"/>
  <c r="DJ42" i="56" s="1"/>
  <c r="CZ43" i="56"/>
  <c r="DJ43" i="56" s="1"/>
  <c r="R111" i="56"/>
  <c r="CT29" i="56"/>
  <c r="AH31" i="56"/>
  <c r="CT32" i="56"/>
  <c r="AH33" i="56"/>
  <c r="AH41" i="56"/>
  <c r="CT41" i="56"/>
  <c r="AH42" i="56"/>
  <c r="AH43" i="56"/>
  <c r="AH44" i="56"/>
  <c r="AH45" i="56"/>
  <c r="AH46" i="56"/>
  <c r="AH49" i="56"/>
  <c r="AH50" i="56"/>
  <c r="AH67" i="56"/>
  <c r="AH68" i="56"/>
  <c r="AH72" i="56"/>
  <c r="AH73" i="56"/>
  <c r="BN83" i="56"/>
  <c r="BN84" i="56"/>
  <c r="BN91" i="56"/>
  <c r="BN107" i="56"/>
  <c r="AB124" i="56"/>
  <c r="AX8" i="56"/>
  <c r="R15" i="56"/>
  <c r="BN41" i="56"/>
  <c r="BN43" i="56"/>
  <c r="R9" i="56"/>
  <c r="AH62" i="56"/>
  <c r="AH63" i="56"/>
  <c r="CT82" i="56"/>
  <c r="CT100" i="56"/>
  <c r="R55" i="56"/>
  <c r="R56" i="56"/>
  <c r="R59" i="56"/>
  <c r="R61" i="56"/>
  <c r="R67" i="56"/>
  <c r="R68" i="56"/>
  <c r="R69" i="56"/>
  <c r="R71" i="56"/>
  <c r="Z124" i="56"/>
  <c r="AX68" i="56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DJ91" i="56" s="1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BF124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DF10" i="56" s="1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DK82" i="56" s="1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K24" i="56" s="1"/>
  <c r="DF25" i="56"/>
  <c r="DK25" i="56" s="1"/>
  <c r="DF85" i="56"/>
  <c r="DK85" i="56" s="1"/>
  <c r="AX11" i="56"/>
  <c r="DF59" i="56"/>
  <c r="DK59" i="56" s="1"/>
  <c r="DF60" i="56"/>
  <c r="DK60" i="56" s="1"/>
  <c r="AX66" i="56"/>
  <c r="DF88" i="56"/>
  <c r="AX102" i="56"/>
  <c r="AX34" i="56"/>
  <c r="DF51" i="56"/>
  <c r="DK51" i="56" s="1"/>
  <c r="DF69" i="56"/>
  <c r="DK69" i="56" s="1"/>
  <c r="DF89" i="56"/>
  <c r="DK89" i="56" s="1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K36" i="56" s="1"/>
  <c r="DF38" i="56"/>
  <c r="DK38" i="56" s="1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DK99" i="56" s="1"/>
  <c r="AH23" i="56"/>
  <c r="AH55" i="56"/>
  <c r="AH66" i="56"/>
  <c r="AH83" i="56"/>
  <c r="DC99" i="56"/>
  <c r="DF111" i="56"/>
  <c r="DK111" i="56" s="1"/>
  <c r="DF27" i="56"/>
  <c r="DK27" i="56" s="1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T120" i="56" s="1"/>
  <c r="DL156" i="56" s="1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F124" i="56"/>
  <c r="CT40" i="56"/>
  <c r="CT84" i="56"/>
  <c r="CT110" i="56"/>
  <c r="CJ124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DJ49" i="56" s="1"/>
  <c r="CD80" i="56"/>
  <c r="CD39" i="56"/>
  <c r="CD54" i="56"/>
  <c r="CD99" i="56"/>
  <c r="CD87" i="56"/>
  <c r="CZ80" i="56"/>
  <c r="DJ80" i="56" s="1"/>
  <c r="BN99" i="56"/>
  <c r="BB124" i="56"/>
  <c r="BN16" i="56"/>
  <c r="BN50" i="56"/>
  <c r="BN56" i="56"/>
  <c r="BN88" i="56"/>
  <c r="BN89" i="56"/>
  <c r="BN34" i="56"/>
  <c r="BN110" i="56"/>
  <c r="BN8" i="56"/>
  <c r="CZ35" i="56"/>
  <c r="DJ35" i="56" s="1"/>
  <c r="BN94" i="56"/>
  <c r="BN10" i="56"/>
  <c r="CZ22" i="56"/>
  <c r="DJ22" i="56" s="1"/>
  <c r="BN26" i="56"/>
  <c r="CZ33" i="56"/>
  <c r="DJ33" i="56" s="1"/>
  <c r="BN46" i="56"/>
  <c r="BN72" i="56"/>
  <c r="BN52" i="56"/>
  <c r="BN22" i="56"/>
  <c r="BN93" i="56"/>
  <c r="CZ99" i="56"/>
  <c r="AZ124" i="56"/>
  <c r="AX16" i="56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DJ83" i="56" s="1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DJ23" i="56" s="1"/>
  <c r="CZ31" i="56"/>
  <c r="DJ31" i="56" s="1"/>
  <c r="CZ52" i="56"/>
  <c r="DJ52" i="56" s="1"/>
  <c r="AH69" i="56"/>
  <c r="AH85" i="56"/>
  <c r="CZ89" i="56"/>
  <c r="DJ89" i="56" s="1"/>
  <c r="AH10" i="56"/>
  <c r="AH11" i="56"/>
  <c r="CZ72" i="56"/>
  <c r="DJ72" i="56" s="1"/>
  <c r="AH95" i="56"/>
  <c r="CZ9" i="56"/>
  <c r="DJ9" i="56" s="1"/>
  <c r="DL9" i="56" s="1"/>
  <c r="AH16" i="56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DJ24" i="56" s="1"/>
  <c r="CZ8" i="56"/>
  <c r="DJ8" i="56" s="1"/>
  <c r="DJ10" i="56" s="1"/>
  <c r="R10" i="56"/>
  <c r="R112" i="56" s="1"/>
  <c r="R23" i="56"/>
  <c r="R24" i="56"/>
  <c r="CZ34" i="56"/>
  <c r="DJ34" i="56" s="1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DL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CC114" i="56"/>
  <c r="CC124" i="56"/>
  <c r="CC120" i="56"/>
  <c r="CC116" i="56"/>
  <c r="AX10" i="56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CV16" i="56"/>
  <c r="DC20" i="56"/>
  <c r="CW29" i="56"/>
  <c r="CZ29" i="56"/>
  <c r="DC30" i="56"/>
  <c r="CT31" i="56"/>
  <c r="AX32" i="56"/>
  <c r="CW36" i="56"/>
  <c r="CW44" i="56"/>
  <c r="R49" i="56"/>
  <c r="CZ50" i="56"/>
  <c r="DF86" i="56"/>
  <c r="DE86" i="56"/>
  <c r="CV61" i="56"/>
  <c r="DF37" i="56"/>
  <c r="DF45" i="56"/>
  <c r="CW58" i="56"/>
  <c r="CZ58" i="56"/>
  <c r="AV118" i="56"/>
  <c r="AX63" i="56"/>
  <c r="CD10" i="56"/>
  <c r="CD112" i="56" s="1"/>
  <c r="AG114" i="56"/>
  <c r="AG116" i="56"/>
  <c r="AG120" i="56"/>
  <c r="AG124" i="56"/>
  <c r="CX16" i="56"/>
  <c r="CW20" i="56"/>
  <c r="BN32" i="56"/>
  <c r="CZ40" i="56"/>
  <c r="CZ48" i="56"/>
  <c r="AH51" i="56"/>
  <c r="DF52" i="56"/>
  <c r="DF57" i="56"/>
  <c r="BN58" i="56"/>
  <c r="CW30" i="56"/>
  <c r="DC32" i="56"/>
  <c r="CZ69" i="56"/>
  <c r="CW69" i="56"/>
  <c r="AX72" i="56"/>
  <c r="AH76" i="56"/>
  <c r="CZ78" i="56"/>
  <c r="CW78" i="56"/>
  <c r="R89" i="56"/>
  <c r="CD60" i="56"/>
  <c r="CT61" i="56"/>
  <c r="CS118" i="56"/>
  <c r="CT63" i="56"/>
  <c r="CT118" i="56" s="1"/>
  <c r="DL148" i="56" s="1"/>
  <c r="CT71" i="56"/>
  <c r="AV122" i="56"/>
  <c r="AX73" i="56"/>
  <c r="DF80" i="56"/>
  <c r="DC80" i="56"/>
  <c r="AX81" i="56"/>
  <c r="P118" i="56"/>
  <c r="CZ84" i="56"/>
  <c r="CY84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L124" i="56"/>
  <c r="P122" i="56"/>
  <c r="CS122" i="56"/>
  <c r="DB73" i="56"/>
  <c r="AX95" i="56"/>
  <c r="AW120" i="56"/>
  <c r="BM124" i="56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T124" i="56"/>
  <c r="AG122" i="56"/>
  <c r="CB122" i="56"/>
  <c r="AX88" i="56"/>
  <c r="CD90" i="56"/>
  <c r="Q120" i="56"/>
  <c r="P116" i="56"/>
  <c r="R102" i="56"/>
  <c r="BL116" i="56"/>
  <c r="CJ116" i="56"/>
  <c r="DJ140" i="56" s="1"/>
  <c r="CC122" i="56"/>
  <c r="CX95" i="56"/>
  <c r="AF120" i="56"/>
  <c r="AV124" i="56"/>
  <c r="AX96" i="56"/>
  <c r="Q116" i="56"/>
  <c r="BM116" i="56"/>
  <c r="AT116" i="56"/>
  <c r="DK137" i="56" s="1"/>
  <c r="H116" i="56"/>
  <c r="DJ135" i="56" s="1"/>
  <c r="BD116" i="56"/>
  <c r="DJ138" i="56" s="1"/>
  <c r="H124" i="56"/>
  <c r="BD124" i="56"/>
  <c r="R95" i="56"/>
  <c r="BN102" i="56"/>
  <c r="X116" i="56"/>
  <c r="DJ136" i="56" s="1"/>
  <c r="X124" i="56"/>
  <c r="BT124" i="56"/>
  <c r="BN95" i="56"/>
  <c r="R96" i="56"/>
  <c r="N116" i="56"/>
  <c r="DK135" i="56" s="1"/>
  <c r="BJ116" i="56"/>
  <c r="DK138" i="56" s="1"/>
  <c r="BJ124" i="56"/>
  <c r="DC91" i="56"/>
  <c r="CW98" i="56"/>
  <c r="DE98" i="56"/>
  <c r="DC100" i="56"/>
  <c r="BZ116" i="56"/>
  <c r="DK139" i="56" s="1"/>
  <c r="AD124" i="56"/>
  <c r="CD95" i="56"/>
  <c r="AH96" i="56"/>
  <c r="DK164" i="54"/>
  <c r="DK156" i="54"/>
  <c r="DK148" i="54"/>
  <c r="DJ164" i="54"/>
  <c r="DJ156" i="54"/>
  <c r="DJ148" i="54"/>
  <c r="DK163" i="54"/>
  <c r="DK155" i="54"/>
  <c r="DK147" i="54"/>
  <c r="DK131" i="54"/>
  <c r="DL131" i="54" s="1"/>
  <c r="DJ155" i="54"/>
  <c r="DJ147" i="54"/>
  <c r="DJ131" i="54"/>
  <c r="DK162" i="54"/>
  <c r="DK154" i="54"/>
  <c r="DK146" i="54"/>
  <c r="DJ162" i="54"/>
  <c r="DJ154" i="54"/>
  <c r="DJ146" i="54"/>
  <c r="DK161" i="54"/>
  <c r="DK145" i="54"/>
  <c r="DK160" i="54"/>
  <c r="DK144" i="54"/>
  <c r="DJ160" i="54"/>
  <c r="DJ144" i="54"/>
  <c r="DK159" i="54"/>
  <c r="DK151" i="54"/>
  <c r="DK143" i="54"/>
  <c r="DJ159" i="54"/>
  <c r="DJ143" i="54"/>
  <c r="CT112" i="56" l="1"/>
  <c r="AH114" i="56"/>
  <c r="AX124" i="56"/>
  <c r="AX118" i="56"/>
  <c r="DL145" i="56" s="1"/>
  <c r="AX122" i="56"/>
  <c r="DL161" i="56" s="1"/>
  <c r="AX112" i="56"/>
  <c r="AX116" i="56"/>
  <c r="DL137" i="56" s="1"/>
  <c r="R114" i="56"/>
  <c r="BN124" i="56"/>
  <c r="DL12" i="56"/>
  <c r="AH118" i="56"/>
  <c r="DL144" i="56" s="1"/>
  <c r="AX114" i="56"/>
  <c r="BN112" i="56"/>
  <c r="DK8" i="56"/>
  <c r="DK10" i="56" s="1"/>
  <c r="DK112" i="56" s="1"/>
  <c r="AX120" i="56"/>
  <c r="DL153" i="56" s="1"/>
  <c r="DL43" i="56"/>
  <c r="DG25" i="56"/>
  <c r="DL49" i="56"/>
  <c r="DG49" i="56"/>
  <c r="AH122" i="56"/>
  <c r="DL160" i="56" s="1"/>
  <c r="AH124" i="56"/>
  <c r="AH116" i="56"/>
  <c r="DL136" i="56" s="1"/>
  <c r="DA22" i="56"/>
  <c r="AH112" i="56"/>
  <c r="AH120" i="56"/>
  <c r="DL152" i="56" s="1"/>
  <c r="DJ140" i="54"/>
  <c r="DJ132" i="54"/>
  <c r="DK140" i="54"/>
  <c r="DK132" i="54"/>
  <c r="DJ139" i="54"/>
  <c r="DJ163" i="54"/>
  <c r="DK139" i="54"/>
  <c r="DJ138" i="54"/>
  <c r="DJ130" i="54"/>
  <c r="DK138" i="54"/>
  <c r="DK130" i="54"/>
  <c r="DK137" i="54"/>
  <c r="DK129" i="54"/>
  <c r="DL129" i="54" s="1"/>
  <c r="DK153" i="54"/>
  <c r="DK136" i="54"/>
  <c r="DK128" i="54"/>
  <c r="DK152" i="54"/>
  <c r="DJ136" i="54"/>
  <c r="DJ128" i="54"/>
  <c r="DJ152" i="54"/>
  <c r="DK135" i="54"/>
  <c r="DK127" i="54"/>
  <c r="DJ135" i="54"/>
  <c r="DJ127" i="54"/>
  <c r="DJ151" i="54"/>
  <c r="DL82" i="56"/>
  <c r="BN116" i="56"/>
  <c r="DL138" i="56" s="1"/>
  <c r="DL11" i="56"/>
  <c r="BN114" i="56"/>
  <c r="BN122" i="56"/>
  <c r="DL162" i="56" s="1"/>
  <c r="DL105" i="56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L100" i="56" s="1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CY63" i="56" s="1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DL76" i="56" l="1"/>
  <c r="DK16" i="56"/>
  <c r="DL8" i="56"/>
  <c r="DL10" i="56" s="1"/>
  <c r="DL16" i="56" s="1"/>
  <c r="DL30" i="56"/>
  <c r="CX118" i="56"/>
  <c r="DL132" i="54"/>
  <c r="DL130" i="54"/>
  <c r="DL128" i="54"/>
  <c r="DL127" i="54"/>
  <c r="DL90" i="56"/>
  <c r="DG61" i="56"/>
  <c r="DL71" i="56"/>
  <c r="DB122" i="56"/>
  <c r="DB120" i="56"/>
  <c r="DL40" i="56"/>
  <c r="DL86" i="56"/>
  <c r="DK95" i="56"/>
  <c r="DL50" i="56"/>
  <c r="DK73" i="56"/>
  <c r="DK158" i="56" s="1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K142" i="56" s="1"/>
  <c r="DD118" i="56"/>
  <c r="DD101" i="56"/>
  <c r="DE63" i="56"/>
  <c r="DJ95" i="56"/>
  <c r="DJ150" i="56" s="1"/>
  <c r="CW96" i="56"/>
  <c r="CZ96" i="56"/>
  <c r="DA96" i="56" s="1"/>
  <c r="DL66" i="56"/>
  <c r="DJ73" i="56"/>
  <c r="DJ158" i="56" s="1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DL112" i="56" l="1"/>
  <c r="DK120" i="56"/>
  <c r="DK150" i="56"/>
  <c r="DB124" i="56"/>
  <c r="CZ124" i="56"/>
  <c r="DF124" i="56"/>
  <c r="DF101" i="56"/>
  <c r="DG101" i="56" s="1"/>
  <c r="DK96" i="56"/>
  <c r="DK101" i="56" s="1"/>
  <c r="DK102" i="56" s="1"/>
  <c r="DK126" i="56" s="1"/>
  <c r="DK134" i="56" s="1"/>
  <c r="DK122" i="56"/>
  <c r="DL95" i="56"/>
  <c r="DL150" i="56" s="1"/>
  <c r="CX102" i="56"/>
  <c r="CY102" i="56" s="1"/>
  <c r="DL73" i="56"/>
  <c r="DL158" i="56" s="1"/>
  <c r="DC101" i="56"/>
  <c r="DB102" i="56"/>
  <c r="DJ63" i="56"/>
  <c r="DJ142" i="56" s="1"/>
  <c r="DL61" i="56"/>
  <c r="DL63" i="56" s="1"/>
  <c r="DL142" i="56" s="1"/>
  <c r="DJ122" i="56"/>
  <c r="DJ96" i="56"/>
  <c r="DE101" i="56"/>
  <c r="DD102" i="56"/>
  <c r="CZ118" i="56"/>
  <c r="CZ101" i="56"/>
  <c r="DA63" i="56"/>
  <c r="CW101" i="56"/>
  <c r="CV102" i="56"/>
  <c r="DK118" i="56"/>
  <c r="DJ120" i="56"/>
  <c r="CP111" i="53"/>
  <c r="BT111" i="53"/>
  <c r="DF102" i="56" l="1"/>
  <c r="DG102" i="56" s="1"/>
  <c r="CX114" i="56"/>
  <c r="CX116" i="56" s="1"/>
  <c r="DL96" i="56"/>
  <c r="DL101" i="56" s="1"/>
  <c r="DL102" i="56" s="1"/>
  <c r="DL126" i="56" s="1"/>
  <c r="DL134" i="56" s="1"/>
  <c r="DL120" i="56"/>
  <c r="DL122" i="56"/>
  <c r="DK114" i="56"/>
  <c r="DK116" i="56"/>
  <c r="DL118" i="56"/>
  <c r="DA101" i="56"/>
  <c r="CZ102" i="56"/>
  <c r="DJ118" i="56"/>
  <c r="DJ101" i="56"/>
  <c r="DJ102" i="56" s="1"/>
  <c r="DJ126" i="56" s="1"/>
  <c r="DJ134" i="56" s="1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CB111" i="53"/>
  <c r="CR111" i="53"/>
  <c r="CJ111" i="53"/>
  <c r="BZ111" i="53"/>
  <c r="AN111" i="53"/>
  <c r="CC111" i="53"/>
  <c r="DF114" i="56" l="1"/>
  <c r="DF116" i="56" s="1"/>
  <c r="CT111" i="53"/>
  <c r="DL114" i="56"/>
  <c r="DL116" i="56"/>
  <c r="CZ114" i="56"/>
  <c r="CZ116" i="56" s="1"/>
  <c r="DA102" i="56"/>
  <c r="DJ116" i="56"/>
  <c r="DJ114" i="56"/>
  <c r="CD111" i="53"/>
  <c r="DK98" i="44"/>
  <c r="DK89" i="44"/>
  <c r="DK86" i="44"/>
  <c r="DK76" i="44"/>
  <c r="DK48" i="44"/>
  <c r="DK30" i="44"/>
  <c r="DK23" i="44"/>
  <c r="DK9" i="44"/>
  <c r="DK107" i="44"/>
  <c r="DK106" i="44"/>
  <c r="DK105" i="44"/>
  <c r="DK93" i="44"/>
  <c r="DK92" i="44"/>
  <c r="DK56" i="44"/>
  <c r="DK52" i="44"/>
  <c r="DK49" i="44"/>
  <c r="DK46" i="44"/>
  <c r="DK45" i="44"/>
  <c r="DK42" i="44"/>
  <c r="DK41" i="44"/>
  <c r="DK40" i="44"/>
  <c r="DK39" i="44"/>
  <c r="DK38" i="44"/>
  <c r="DK36" i="44"/>
  <c r="DK32" i="44"/>
  <c r="DK25" i="44"/>
  <c r="DK14" i="44"/>
  <c r="DK13" i="44"/>
  <c r="DK11" i="44"/>
  <c r="DK84" i="44" l="1"/>
  <c r="DK12" i="44"/>
  <c r="DK15" i="44"/>
  <c r="DK35" i="44"/>
  <c r="DK88" i="44"/>
  <c r="DK57" i="44"/>
  <c r="DK62" i="44"/>
  <c r="DK100" i="44"/>
  <c r="DK29" i="44"/>
  <c r="DK54" i="44"/>
  <c r="DK80" i="44"/>
  <c r="DK111" i="44"/>
  <c r="DK22" i="44"/>
  <c r="DK58" i="44"/>
  <c r="DK83" i="44"/>
  <c r="DK94" i="44"/>
  <c r="DK26" i="44"/>
  <c r="DK33" i="44"/>
  <c r="DK51" i="44"/>
  <c r="DK55" i="44"/>
  <c r="DK70" i="44"/>
  <c r="DK87" i="44"/>
  <c r="DK91" i="44"/>
  <c r="DK110" i="44"/>
  <c r="DK20" i="44"/>
  <c r="DK66" i="44"/>
  <c r="DK75" i="44"/>
  <c r="DK81" i="44" l="1"/>
  <c r="DK43" i="44"/>
  <c r="DK77" i="44"/>
  <c r="DK85" i="44"/>
  <c r="DK24" i="44"/>
  <c r="DK53" i="44"/>
  <c r="DK72" i="44"/>
  <c r="DK34" i="44"/>
  <c r="DK50" i="44"/>
  <c r="DK69" i="44"/>
  <c r="DK79" i="44"/>
  <c r="DK44" i="44"/>
  <c r="DK28" i="44"/>
  <c r="DK67" i="44"/>
  <c r="DK47" i="44"/>
  <c r="DK59" i="44"/>
  <c r="DK60" i="44"/>
  <c r="DK31" i="44"/>
  <c r="DK27" i="44"/>
  <c r="DK8" i="44"/>
  <c r="DK10" i="44" s="1"/>
  <c r="DK99" i="44"/>
  <c r="DK71" i="44"/>
  <c r="DK82" i="44"/>
  <c r="DK78" i="44"/>
  <c r="DK21" i="44"/>
  <c r="DK90" i="44"/>
  <c r="DK37" i="44"/>
  <c r="DK68" i="44"/>
  <c r="DK61" i="44" l="1"/>
  <c r="DK63" i="44" s="1"/>
  <c r="DK95" i="44"/>
  <c r="DK73" i="44"/>
  <c r="DK112" i="44"/>
  <c r="DK16" i="44"/>
  <c r="DK142" i="44" l="1"/>
  <c r="DK150" i="44"/>
  <c r="DK158" i="44"/>
  <c r="DK118" i="44"/>
  <c r="DK96" i="44"/>
  <c r="DK101" i="44" s="1"/>
  <c r="DK102" i="44" s="1"/>
  <c r="DK126" i="44" s="1"/>
  <c r="DK134" i="44" s="1"/>
  <c r="DK122" i="44"/>
  <c r="DK120" i="44"/>
  <c r="DK116" i="44" l="1"/>
  <c r="DK125" i="44"/>
  <c r="DK114" i="44"/>
  <c r="DJ110" i="44" l="1"/>
  <c r="DL110" i="44" s="1"/>
  <c r="DJ107" i="44"/>
  <c r="DL107" i="44" s="1"/>
  <c r="DJ106" i="44"/>
  <c r="DL106" i="44" s="1"/>
  <c r="DJ99" i="44"/>
  <c r="DL99" i="44" s="1"/>
  <c r="DJ91" i="44"/>
  <c r="DL91" i="44" s="1"/>
  <c r="DJ90" i="44"/>
  <c r="DL90" i="44" s="1"/>
  <c r="DJ88" i="44"/>
  <c r="DL88" i="44" s="1"/>
  <c r="DJ87" i="44"/>
  <c r="DL87" i="44" s="1"/>
  <c r="DJ86" i="44"/>
  <c r="DL86" i="44" s="1"/>
  <c r="DJ85" i="44"/>
  <c r="DL85" i="44" s="1"/>
  <c r="DJ83" i="44"/>
  <c r="DL83" i="44" s="1"/>
  <c r="DJ81" i="44"/>
  <c r="DL81" i="44" s="1"/>
  <c r="DJ79" i="44"/>
  <c r="DL79" i="44" s="1"/>
  <c r="DJ70" i="44"/>
  <c r="DL70" i="44" s="1"/>
  <c r="DJ69" i="44"/>
  <c r="DL69" i="44" s="1"/>
  <c r="DJ66" i="44"/>
  <c r="DJ62" i="44"/>
  <c r="DL62" i="44" s="1"/>
  <c r="DJ60" i="44"/>
  <c r="DL60" i="44" s="1"/>
  <c r="DJ59" i="44"/>
  <c r="DL59" i="44" s="1"/>
  <c r="DJ58" i="44"/>
  <c r="DL58" i="44" s="1"/>
  <c r="DJ56" i="44"/>
  <c r="DL56" i="44" s="1"/>
  <c r="DJ54" i="44"/>
  <c r="DL54" i="44" s="1"/>
  <c r="DJ48" i="44"/>
  <c r="DL48" i="44" s="1"/>
  <c r="DJ44" i="44"/>
  <c r="DL44" i="44" s="1"/>
  <c r="DJ43" i="44"/>
  <c r="DL43" i="44" s="1"/>
  <c r="DJ40" i="44"/>
  <c r="DL40" i="44" s="1"/>
  <c r="DJ38" i="44"/>
  <c r="DL38" i="44" s="1"/>
  <c r="DJ34" i="44"/>
  <c r="DL34" i="44" s="1"/>
  <c r="DJ32" i="44"/>
  <c r="DL32" i="44" s="1"/>
  <c r="DJ28" i="44"/>
  <c r="DL28" i="44" s="1"/>
  <c r="DJ27" i="44"/>
  <c r="DL27" i="44" s="1"/>
  <c r="DJ26" i="44"/>
  <c r="DL26" i="44" s="1"/>
  <c r="DJ24" i="44"/>
  <c r="DL24" i="44" s="1"/>
  <c r="DJ22" i="44"/>
  <c r="DL22" i="44" s="1"/>
  <c r="DJ20" i="44"/>
  <c r="DJ15" i="44"/>
  <c r="DL15" i="44" s="1"/>
  <c r="DJ14" i="44"/>
  <c r="DL14" i="44" s="1"/>
  <c r="DJ13" i="44"/>
  <c r="DL13" i="44" s="1"/>
  <c r="DJ11" i="44"/>
  <c r="DL11" i="44" s="1"/>
  <c r="DJ8" i="44"/>
  <c r="DJ10" i="44" l="1"/>
  <c r="DL8" i="44"/>
  <c r="DL10" i="44" s="1"/>
  <c r="DL20" i="44"/>
  <c r="DJ51" i="44"/>
  <c r="DL51" i="44" s="1"/>
  <c r="DJ31" i="44"/>
  <c r="DL31" i="44" s="1"/>
  <c r="DJ46" i="44"/>
  <c r="DL46" i="44" s="1"/>
  <c r="DJ75" i="44"/>
  <c r="DJ78" i="44"/>
  <c r="DL78" i="44" s="1"/>
  <c r="DJ93" i="44"/>
  <c r="DL93" i="44" s="1"/>
  <c r="DJ36" i="44"/>
  <c r="DL36" i="44" s="1"/>
  <c r="DJ39" i="44"/>
  <c r="DL39" i="44" s="1"/>
  <c r="DJ68" i="44"/>
  <c r="DL68" i="44" s="1"/>
  <c r="DJ9" i="44"/>
  <c r="DL9" i="44" s="1"/>
  <c r="DJ23" i="44"/>
  <c r="DL23" i="44" s="1"/>
  <c r="DJ52" i="44"/>
  <c r="DL52" i="44" s="1"/>
  <c r="DJ55" i="44"/>
  <c r="DL55" i="44" s="1"/>
  <c r="DJ35" i="44"/>
  <c r="DL35" i="44" s="1"/>
  <c r="DJ50" i="44"/>
  <c r="DL50" i="44" s="1"/>
  <c r="DJ82" i="44"/>
  <c r="DL82" i="44" s="1"/>
  <c r="DJ100" i="44"/>
  <c r="DL100" i="44" s="1"/>
  <c r="DJ30" i="44"/>
  <c r="DL30" i="44" s="1"/>
  <c r="DJ47" i="44"/>
  <c r="DL47" i="44" s="1"/>
  <c r="DJ72" i="44"/>
  <c r="DL72" i="44" s="1"/>
  <c r="DJ77" i="44"/>
  <c r="DL77" i="44" s="1"/>
  <c r="DJ94" i="44"/>
  <c r="DL94" i="44" s="1"/>
  <c r="DJ105" i="44"/>
  <c r="DL105" i="44" s="1"/>
  <c r="DL66" i="44"/>
  <c r="DJ89" i="44"/>
  <c r="DL89" i="44" s="1"/>
  <c r="DJ92" i="44"/>
  <c r="DL92" i="44" s="1"/>
  <c r="DJ98" i="44"/>
  <c r="DL98" i="44" s="1"/>
  <c r="DJ21" i="44"/>
  <c r="DL21" i="44" s="1"/>
  <c r="DJ53" i="44"/>
  <c r="DL53" i="44" s="1"/>
  <c r="DJ25" i="44"/>
  <c r="DL25" i="44" s="1"/>
  <c r="DJ33" i="44"/>
  <c r="DL33" i="44" s="1"/>
  <c r="DJ12" i="44"/>
  <c r="DL12" i="44" s="1"/>
  <c r="DJ57" i="44"/>
  <c r="DL57" i="44" s="1"/>
  <c r="DJ84" i="44"/>
  <c r="DL84" i="44" s="1"/>
  <c r="DJ37" i="44" l="1"/>
  <c r="DL37" i="44" s="1"/>
  <c r="DJ41" i="44"/>
  <c r="DL41" i="44" s="1"/>
  <c r="DJ111" i="44"/>
  <c r="DL111" i="44" s="1"/>
  <c r="DL112" i="44" s="1"/>
  <c r="DJ29" i="44"/>
  <c r="DL29" i="44" s="1"/>
  <c r="DJ80" i="44"/>
  <c r="DL80" i="44" s="1"/>
  <c r="DJ49" i="44"/>
  <c r="DL49" i="44" s="1"/>
  <c r="DJ45" i="44"/>
  <c r="DL45" i="44" s="1"/>
  <c r="DJ42" i="44"/>
  <c r="DL42" i="44" s="1"/>
  <c r="DL75" i="44"/>
  <c r="DJ71" i="44"/>
  <c r="DL71" i="44" s="1"/>
  <c r="DL16" i="44"/>
  <c r="DJ76" i="44"/>
  <c r="DL76" i="44" s="1"/>
  <c r="DJ67" i="44"/>
  <c r="DJ16" i="44"/>
  <c r="DJ112" i="44" l="1"/>
  <c r="DJ61" i="44"/>
  <c r="DJ95" i="44"/>
  <c r="DJ150" i="44" s="1"/>
  <c r="DL67" i="44"/>
  <c r="DL73" i="44" s="1"/>
  <c r="DL158" i="44" s="1"/>
  <c r="DJ73" i="44"/>
  <c r="DJ158" i="44" s="1"/>
  <c r="DL95" i="44"/>
  <c r="DL150" i="44" s="1"/>
  <c r="DL120" i="44" l="1"/>
  <c r="DJ122" i="44"/>
  <c r="DJ96" i="44"/>
  <c r="DL96" i="44"/>
  <c r="DL122" i="44"/>
  <c r="DJ120" i="44"/>
  <c r="DL61" i="44"/>
  <c r="DL63" i="44" s="1"/>
  <c r="DL142" i="44" s="1"/>
  <c r="DJ63" i="44"/>
  <c r="DJ142" i="44" s="1"/>
  <c r="DL118" i="44" l="1"/>
  <c r="DL101" i="44"/>
  <c r="DL102" i="44" s="1"/>
  <c r="DL126" i="44" s="1"/>
  <c r="DL134" i="44" s="1"/>
  <c r="DJ101" i="44"/>
  <c r="DJ102" i="44" s="1"/>
  <c r="DJ126" i="44" s="1"/>
  <c r="DJ134" i="44" s="1"/>
  <c r="DJ118" i="44"/>
  <c r="DJ114" i="44" l="1"/>
  <c r="DJ116" i="44"/>
  <c r="DJ125" i="44"/>
  <c r="DL114" i="44"/>
  <c r="DL116" i="44"/>
  <c r="DL125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L134" i="53" s="1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CF134" i="53" s="1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V134" i="53" s="1"/>
  <c r="BV156" i="53" s="1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P134" i="53" s="1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F134" i="53" s="1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Z134" i="53" s="1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P134" i="53" s="1"/>
  <c r="AP156" i="53" s="1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Z134" i="53" s="1"/>
  <c r="V10" i="53"/>
  <c r="AF111" i="53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T134" i="53" s="1"/>
  <c r="Z156" i="53" l="1"/>
  <c r="BF136" i="53"/>
  <c r="BF151" i="53" s="1"/>
  <c r="BF156" i="53"/>
  <c r="BF158" i="53" s="1"/>
  <c r="BP156" i="53"/>
  <c r="T156" i="53"/>
  <c r="AZ136" i="53"/>
  <c r="AZ151" i="53" s="1"/>
  <c r="AZ156" i="53"/>
  <c r="AZ158" i="53" s="1"/>
  <c r="CF136" i="53"/>
  <c r="CF151" i="53" s="1"/>
  <c r="CF156" i="53"/>
  <c r="CF158" i="53" s="1"/>
  <c r="CL156" i="53"/>
  <c r="CL158" i="53" s="1"/>
  <c r="CL136" i="53"/>
  <c r="CL151" i="53" s="1"/>
  <c r="CP21" i="53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T130" i="53" s="1"/>
  <c r="T162" i="53" s="1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166" i="53" s="1"/>
  <c r="BV168" i="53" s="1"/>
  <c r="BV73" i="53"/>
  <c r="BV130" i="53" s="1"/>
  <c r="BV162" i="53" s="1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P166" i="53" s="1"/>
  <c r="AP168" i="53" s="1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F129" i="53" s="1"/>
  <c r="CJ8" i="53"/>
  <c r="CJ10" i="53" s="1"/>
  <c r="CF95" i="53"/>
  <c r="CF166" i="53" s="1"/>
  <c r="CF168" i="53" s="1"/>
  <c r="CH61" i="53"/>
  <c r="CH63" i="53" s="1"/>
  <c r="CH95" i="53"/>
  <c r="CS8" i="53"/>
  <c r="CF73" i="53"/>
  <c r="CF130" i="53" s="1"/>
  <c r="CF162" i="53" s="1"/>
  <c r="CH73" i="53"/>
  <c r="BR61" i="53"/>
  <c r="BR63" i="53" s="1"/>
  <c r="BP61" i="53"/>
  <c r="BP63" i="53" s="1"/>
  <c r="BP129" i="53" s="1"/>
  <c r="BP95" i="53"/>
  <c r="BP166" i="53" s="1"/>
  <c r="BP168" i="53" s="1"/>
  <c r="BR73" i="53"/>
  <c r="BP73" i="53"/>
  <c r="BP130" i="53" s="1"/>
  <c r="BP162" i="53" s="1"/>
  <c r="BR95" i="53"/>
  <c r="BD8" i="53"/>
  <c r="BD10" i="53" s="1"/>
  <c r="BB61" i="53"/>
  <c r="BB63" i="53" s="1"/>
  <c r="BD66" i="53"/>
  <c r="AZ61" i="53"/>
  <c r="AZ63" i="53" s="1"/>
  <c r="AZ129" i="53" s="1"/>
  <c r="BB95" i="53"/>
  <c r="AZ95" i="53"/>
  <c r="AZ166" i="53" s="1"/>
  <c r="AZ168" i="53" s="1"/>
  <c r="BD20" i="53"/>
  <c r="AZ73" i="53"/>
  <c r="V61" i="53"/>
  <c r="V63" i="53" s="1"/>
  <c r="V95" i="53"/>
  <c r="X73" i="53"/>
  <c r="T63" i="53"/>
  <c r="T129" i="53" s="1"/>
  <c r="X8" i="53"/>
  <c r="T95" i="53"/>
  <c r="T166" i="53" s="1"/>
  <c r="T168" i="53" s="1"/>
  <c r="T16" i="53"/>
  <c r="CL61" i="53"/>
  <c r="CL63" i="53" s="1"/>
  <c r="CL129" i="53" s="1"/>
  <c r="CN95" i="53"/>
  <c r="CP8" i="53"/>
  <c r="CP10" i="53" s="1"/>
  <c r="CP112" i="53" s="1"/>
  <c r="CN61" i="53"/>
  <c r="CN63" i="53" s="1"/>
  <c r="CL95" i="53"/>
  <c r="CL166" i="53" s="1"/>
  <c r="CL168" i="53" s="1"/>
  <c r="CN73" i="53"/>
  <c r="CL73" i="53"/>
  <c r="CL130" i="53" s="1"/>
  <c r="CL162" i="53" s="1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V129" i="53" s="1"/>
  <c r="BF61" i="53"/>
  <c r="BF63" i="53" s="1"/>
  <c r="BF129" i="53" s="1"/>
  <c r="BJ8" i="53"/>
  <c r="BJ10" i="53" s="1"/>
  <c r="BJ112" i="53" s="1"/>
  <c r="BH61" i="53"/>
  <c r="BH63" i="53" s="1"/>
  <c r="BF95" i="53"/>
  <c r="BF166" i="53" s="1"/>
  <c r="BF168" i="53" s="1"/>
  <c r="BH73" i="53"/>
  <c r="BF73" i="53"/>
  <c r="BF130" i="53" s="1"/>
  <c r="BF162" i="53" s="1"/>
  <c r="BH95" i="53"/>
  <c r="AR112" i="53"/>
  <c r="AR16" i="53"/>
  <c r="AR73" i="53"/>
  <c r="AP61" i="53"/>
  <c r="AP63" i="53" s="1"/>
  <c r="AP129" i="53" s="1"/>
  <c r="AT20" i="53"/>
  <c r="AT78" i="53"/>
  <c r="AP73" i="53"/>
  <c r="AP130" i="53" s="1"/>
  <c r="AP162" i="53" s="1"/>
  <c r="AR61" i="53"/>
  <c r="AR63" i="53" s="1"/>
  <c r="AR95" i="53"/>
  <c r="AT8" i="53"/>
  <c r="AT10" i="53" s="1"/>
  <c r="AT112" i="53" s="1"/>
  <c r="AT66" i="53"/>
  <c r="Z61" i="53"/>
  <c r="Z63" i="53" s="1"/>
  <c r="Z129" i="53" s="1"/>
  <c r="AB73" i="53"/>
  <c r="AD8" i="53"/>
  <c r="AB61" i="53"/>
  <c r="AB63" i="53" s="1"/>
  <c r="Z95" i="53"/>
  <c r="Z166" i="53" s="1"/>
  <c r="Z168" i="53" s="1"/>
  <c r="Z73" i="53"/>
  <c r="Z130" i="53" s="1"/>
  <c r="Z162" i="53" s="1"/>
  <c r="AB95" i="53"/>
  <c r="AD20" i="53"/>
  <c r="CN16" i="53"/>
  <c r="CN112" i="53"/>
  <c r="CL112" i="53"/>
  <c r="CL16" i="53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AP161" i="53" l="1"/>
  <c r="AP163" i="53" s="1"/>
  <c r="AP131" i="53"/>
  <c r="CL131" i="53"/>
  <c r="CL143" i="53" s="1"/>
  <c r="CL145" i="53" s="1"/>
  <c r="CL150" i="53" s="1"/>
  <c r="CL152" i="53" s="1"/>
  <c r="CL172" i="53" s="1"/>
  <c r="CL161" i="53"/>
  <c r="CL163" i="53" s="1"/>
  <c r="CL171" i="53" s="1"/>
  <c r="BA73" i="53"/>
  <c r="AZ130" i="53"/>
  <c r="AZ162" i="53" s="1"/>
  <c r="BV161" i="53"/>
  <c r="BV163" i="53" s="1"/>
  <c r="BV131" i="53"/>
  <c r="Z131" i="53"/>
  <c r="Z161" i="53"/>
  <c r="Z163" i="53" s="1"/>
  <c r="BF161" i="53"/>
  <c r="BF163" i="53" s="1"/>
  <c r="BF171" i="53" s="1"/>
  <c r="BF131" i="53"/>
  <c r="BF143" i="53" s="1"/>
  <c r="BF145" i="53" s="1"/>
  <c r="BF150" i="53" s="1"/>
  <c r="BF152" i="53" s="1"/>
  <c r="BF172" i="53" s="1"/>
  <c r="T161" i="53"/>
  <c r="T163" i="53" s="1"/>
  <c r="T131" i="53"/>
  <c r="AZ161" i="53"/>
  <c r="BP161" i="53"/>
  <c r="BP163" i="53" s="1"/>
  <c r="BP131" i="53"/>
  <c r="CF161" i="53"/>
  <c r="CF163" i="53" s="1"/>
  <c r="CF171" i="53" s="1"/>
  <c r="CF131" i="53"/>
  <c r="CF143" i="53" s="1"/>
  <c r="CF145" i="53" s="1"/>
  <c r="CF150" i="53" s="1"/>
  <c r="CF152" i="53" s="1"/>
  <c r="V96" i="53"/>
  <c r="V101" i="53" s="1"/>
  <c r="V102" i="53" s="1"/>
  <c r="AR120" i="53"/>
  <c r="X16" i="53"/>
  <c r="X122" i="53" s="1"/>
  <c r="DJ160" i="53" s="1"/>
  <c r="CL118" i="53"/>
  <c r="BB118" i="53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BP96" i="53"/>
  <c r="BP101" i="53" s="1"/>
  <c r="BP102" i="53" s="1"/>
  <c r="BP135" i="53" s="1"/>
  <c r="BP122" i="53"/>
  <c r="BJ95" i="53"/>
  <c r="BD112" i="53"/>
  <c r="AP96" i="53"/>
  <c r="AP101" i="53" s="1"/>
  <c r="AP102" i="53" s="1"/>
  <c r="AP135" i="53" s="1"/>
  <c r="X95" i="53"/>
  <c r="CJ61" i="53"/>
  <c r="CJ63" i="53" s="1"/>
  <c r="CH96" i="53"/>
  <c r="CH101" i="53" s="1"/>
  <c r="CH102" i="53" s="1"/>
  <c r="CH114" i="53" s="1"/>
  <c r="CP16" i="53"/>
  <c r="CJ73" i="53"/>
  <c r="BV96" i="53"/>
  <c r="BV101" i="53" s="1"/>
  <c r="BV102" i="53" s="1"/>
  <c r="BV135" i="53" s="1"/>
  <c r="BT61" i="53"/>
  <c r="BT63" i="53" s="1"/>
  <c r="BD73" i="53"/>
  <c r="BH118" i="53"/>
  <c r="BH122" i="53"/>
  <c r="AZ118" i="53"/>
  <c r="BJ16" i="53"/>
  <c r="AT95" i="53"/>
  <c r="AT16" i="53"/>
  <c r="AB122" i="53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D73" i="53"/>
  <c r="AD95" i="53"/>
  <c r="T96" i="53"/>
  <c r="T101" i="53" s="1"/>
  <c r="T102" i="53" s="1"/>
  <c r="T135" i="53" s="1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Z118" i="53"/>
  <c r="BF96" i="53"/>
  <c r="BF101" i="53" s="1"/>
  <c r="BF102" i="53" s="1"/>
  <c r="BZ73" i="53"/>
  <c r="BD61" i="53"/>
  <c r="BD63" i="53" s="1"/>
  <c r="CJ16" i="53"/>
  <c r="AB120" i="53"/>
  <c r="CP95" i="53"/>
  <c r="BV122" i="53"/>
  <c r="BZ95" i="53"/>
  <c r="CT8" i="53"/>
  <c r="BV118" i="53"/>
  <c r="BZ16" i="53"/>
  <c r="BX96" i="53"/>
  <c r="BX101" i="53" s="1"/>
  <c r="BX102" i="53" s="1"/>
  <c r="AT61" i="53"/>
  <c r="AT63" i="53" s="1"/>
  <c r="Z96" i="53"/>
  <c r="Z101" i="53" s="1"/>
  <c r="Z120" i="53"/>
  <c r="CJ112" i="53"/>
  <c r="BR120" i="53"/>
  <c r="BP120" i="53"/>
  <c r="AZ120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BF173" i="53" l="1"/>
  <c r="BF174" i="53" s="1"/>
  <c r="BF179" i="53" s="1"/>
  <c r="BF180" i="53" s="1"/>
  <c r="CF172" i="53"/>
  <c r="CF173" i="53"/>
  <c r="CF174" i="53" s="1"/>
  <c r="CF179" i="53" s="1"/>
  <c r="CF180" i="53" s="1"/>
  <c r="BV136" i="53"/>
  <c r="BV151" i="53" s="1"/>
  <c r="BV157" i="53"/>
  <c r="BV158" i="53" s="1"/>
  <c r="BV171" i="53" s="1"/>
  <c r="T157" i="53"/>
  <c r="T158" i="53" s="1"/>
  <c r="T171" i="53" s="1"/>
  <c r="T136" i="53"/>
  <c r="T151" i="53" s="1"/>
  <c r="BP157" i="53"/>
  <c r="BP158" i="53" s="1"/>
  <c r="BP171" i="53" s="1"/>
  <c r="BP136" i="53"/>
  <c r="BP151" i="53" s="1"/>
  <c r="CL173" i="53"/>
  <c r="CL174" i="53" s="1"/>
  <c r="CL179" i="53" s="1"/>
  <c r="CL180" i="53" s="1"/>
  <c r="AZ131" i="53"/>
  <c r="AZ143" i="53" s="1"/>
  <c r="AZ145" i="53" s="1"/>
  <c r="AZ150" i="53" s="1"/>
  <c r="AZ152" i="53" s="1"/>
  <c r="AZ172" i="53" s="1"/>
  <c r="AP136" i="53"/>
  <c r="AP151" i="53" s="1"/>
  <c r="AP157" i="53"/>
  <c r="AP158" i="53" s="1"/>
  <c r="AP171" i="53" s="1"/>
  <c r="AZ163" i="53"/>
  <c r="AZ171" i="53" s="1"/>
  <c r="AB101" i="53"/>
  <c r="AB102" i="53" s="1"/>
  <c r="X118" i="53"/>
  <c r="DJ144" i="53" s="1"/>
  <c r="BB101" i="53"/>
  <c r="BB102" i="53" s="1"/>
  <c r="BC102" i="53" s="1"/>
  <c r="BD118" i="53"/>
  <c r="DJ146" i="53" s="1"/>
  <c r="X120" i="53"/>
  <c r="DJ152" i="53" s="1"/>
  <c r="AZ101" i="53"/>
  <c r="AZ102" i="53" s="1"/>
  <c r="Z102" i="53"/>
  <c r="Z135" i="53" s="1"/>
  <c r="BT122" i="53"/>
  <c r="DJ163" i="53" s="1"/>
  <c r="BT118" i="53"/>
  <c r="DJ147" i="53" s="1"/>
  <c r="BD122" i="53"/>
  <c r="DJ162" i="53" s="1"/>
  <c r="AD118" i="53"/>
  <c r="DK144" i="53" s="1"/>
  <c r="AD120" i="53"/>
  <c r="DK152" i="53" s="1"/>
  <c r="AD122" i="53"/>
  <c r="DK160" i="53" s="1"/>
  <c r="CP122" i="53"/>
  <c r="DK164" i="53" s="1"/>
  <c r="CJ96" i="53"/>
  <c r="CJ101" i="53" s="1"/>
  <c r="CJ102" i="53" s="1"/>
  <c r="BT96" i="53"/>
  <c r="BT101" i="53" s="1"/>
  <c r="BT102" i="53" s="1"/>
  <c r="BT114" i="53" s="1"/>
  <c r="DJ131" i="53" s="1"/>
  <c r="BJ96" i="53"/>
  <c r="BJ101" i="53" s="1"/>
  <c r="BJ102" i="53" s="1"/>
  <c r="BJ116" i="53" s="1"/>
  <c r="DK138" i="53" s="1"/>
  <c r="BD96" i="53"/>
  <c r="BD101" i="53" s="1"/>
  <c r="BD102" i="53" s="1"/>
  <c r="BD116" i="53" s="1"/>
  <c r="DJ138" i="53" s="1"/>
  <c r="X96" i="53"/>
  <c r="CP96" i="53"/>
  <c r="CP101" i="53" s="1"/>
  <c r="CP102" i="53" s="1"/>
  <c r="CP116" i="53" s="1"/>
  <c r="DK140" i="53" s="1"/>
  <c r="BJ120" i="53"/>
  <c r="DK154" i="53" s="1"/>
  <c r="BT120" i="53"/>
  <c r="DJ155" i="53" s="1"/>
  <c r="CJ118" i="53"/>
  <c r="DJ148" i="53" s="1"/>
  <c r="BD120" i="53"/>
  <c r="DJ154" i="53" s="1"/>
  <c r="AT96" i="53"/>
  <c r="AT101" i="53" s="1"/>
  <c r="AT102" i="53" s="1"/>
  <c r="AT116" i="53" s="1"/>
  <c r="DK137" i="53" s="1"/>
  <c r="AT120" i="53"/>
  <c r="DK153" i="53" s="1"/>
  <c r="CJ122" i="53"/>
  <c r="DJ164" i="53" s="1"/>
  <c r="AT122" i="53"/>
  <c r="DK161" i="53" s="1"/>
  <c r="AD96" i="53"/>
  <c r="CJ120" i="53"/>
  <c r="DJ156" i="53" s="1"/>
  <c r="BZ122" i="53"/>
  <c r="DK163" i="53" s="1"/>
  <c r="AT118" i="53"/>
  <c r="DK145" i="53" s="1"/>
  <c r="CP120" i="53"/>
  <c r="DK156" i="53" s="1"/>
  <c r="CP118" i="53"/>
  <c r="DK148" i="53" s="1"/>
  <c r="BJ122" i="53"/>
  <c r="DK162" i="53" s="1"/>
  <c r="BZ96" i="53"/>
  <c r="BZ101" i="53" s="1"/>
  <c r="BZ102" i="53" s="1"/>
  <c r="BJ118" i="53"/>
  <c r="DK146" i="53" s="1"/>
  <c r="BZ120" i="53"/>
  <c r="DK155" i="53" s="1"/>
  <c r="BZ118" i="53"/>
  <c r="DK147" i="53" s="1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BP143" i="53" l="1"/>
  <c r="BP145" i="53" s="1"/>
  <c r="BP150" i="53" s="1"/>
  <c r="BP152" i="53" s="1"/>
  <c r="BP172" i="53" s="1"/>
  <c r="BP173" i="53" s="1"/>
  <c r="BP174" i="53" s="1"/>
  <c r="BP179" i="53" s="1"/>
  <c r="BP180" i="53" s="1"/>
  <c r="AP143" i="53"/>
  <c r="AP145" i="53" s="1"/>
  <c r="AP150" i="53" s="1"/>
  <c r="AP152" i="53" s="1"/>
  <c r="AP172" i="53" s="1"/>
  <c r="AP173" i="53" s="1"/>
  <c r="AP174" i="53" s="1"/>
  <c r="AP179" i="53" s="1"/>
  <c r="AP180" i="53" s="1"/>
  <c r="Z157" i="53"/>
  <c r="Z158" i="53" s="1"/>
  <c r="Z171" i="53" s="1"/>
  <c r="Z136" i="53"/>
  <c r="BV143" i="53"/>
  <c r="BV145" i="53" s="1"/>
  <c r="BV150" i="53" s="1"/>
  <c r="BV152" i="53" s="1"/>
  <c r="BV172" i="53" s="1"/>
  <c r="BV173" i="53" s="1"/>
  <c r="BV174" i="53" s="1"/>
  <c r="BV179" i="53" s="1"/>
  <c r="BV180" i="53" s="1"/>
  <c r="DL131" i="53"/>
  <c r="AZ173" i="53"/>
  <c r="AZ174" i="53" s="1"/>
  <c r="AZ179" i="53" s="1"/>
  <c r="AZ180" i="53" s="1"/>
  <c r="T143" i="53"/>
  <c r="T145" i="53" s="1"/>
  <c r="T150" i="53" s="1"/>
  <c r="T152" i="53" s="1"/>
  <c r="T172" i="53" s="1"/>
  <c r="T173" i="53" s="1"/>
  <c r="T174" i="53" s="1"/>
  <c r="T179" i="53" s="1"/>
  <c r="T180" i="53" s="1"/>
  <c r="AB114" i="53"/>
  <c r="AB116" i="53"/>
  <c r="BA102" i="53"/>
  <c r="X101" i="53"/>
  <c r="X102" i="53" s="1"/>
  <c r="AD101" i="53"/>
  <c r="AD102" i="53" s="1"/>
  <c r="AD114" i="53" s="1"/>
  <c r="DK128" i="53" s="1"/>
  <c r="BC101" i="53"/>
  <c r="BA101" i="53"/>
  <c r="Z116" i="53"/>
  <c r="Z114" i="53"/>
  <c r="BB114" i="53"/>
  <c r="BB116" i="53"/>
  <c r="AZ114" i="53"/>
  <c r="AZ116" i="53"/>
  <c r="CJ114" i="53"/>
  <c r="DJ132" i="53" s="1"/>
  <c r="CJ116" i="53"/>
  <c r="DJ140" i="53" s="1"/>
  <c r="BT116" i="53"/>
  <c r="DJ139" i="53" s="1"/>
  <c r="AT114" i="53"/>
  <c r="DK129" i="53" s="1"/>
  <c r="CP114" i="53"/>
  <c r="DK132" i="53" s="1"/>
  <c r="BZ116" i="53"/>
  <c r="DK139" i="53" s="1"/>
  <c r="BZ114" i="53"/>
  <c r="DK131" i="53" s="1"/>
  <c r="BD114" i="53"/>
  <c r="DJ130" i="53" s="1"/>
  <c r="BJ114" i="53"/>
  <c r="DK130" i="53" s="1"/>
  <c r="DL132" i="53" l="1"/>
  <c r="DL130" i="53"/>
  <c r="Z151" i="53"/>
  <c r="Z143" i="53"/>
  <c r="Z145" i="53" s="1"/>
  <c r="Z150" i="53" s="1"/>
  <c r="Z152" i="53" s="1"/>
  <c r="Z172" i="53" s="1"/>
  <c r="Z173" i="53" s="1"/>
  <c r="Z174" i="53" s="1"/>
  <c r="Z179" i="53" s="1"/>
  <c r="Z180" i="53" s="1"/>
  <c r="X116" i="53"/>
  <c r="DJ136" i="53" s="1"/>
  <c r="X114" i="53"/>
  <c r="DJ128" i="53" s="1"/>
  <c r="DL128" i="53" s="1"/>
  <c r="AD116" i="53"/>
  <c r="DK136" i="53" s="1"/>
  <c r="D10" i="53"/>
  <c r="D134" i="53" s="1"/>
  <c r="DK125" i="52"/>
  <c r="DJ125" i="52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V100" i="52"/>
  <c r="CX99" i="52"/>
  <c r="CV99" i="52"/>
  <c r="CX98" i="52"/>
  <c r="CV98" i="52"/>
  <c r="CX94" i="52"/>
  <c r="CV94" i="52"/>
  <c r="CW94" i="52" s="1"/>
  <c r="CX93" i="52"/>
  <c r="CV93" i="52"/>
  <c r="CX92" i="52"/>
  <c r="CV92" i="52"/>
  <c r="CX91" i="52"/>
  <c r="CV91" i="52"/>
  <c r="CX90" i="52"/>
  <c r="CV90" i="52"/>
  <c r="CW90" i="52" s="1"/>
  <c r="CX89" i="52"/>
  <c r="CV89" i="52"/>
  <c r="CX88" i="52"/>
  <c r="CV88" i="52"/>
  <c r="CX87" i="52"/>
  <c r="CV87" i="52"/>
  <c r="CX86" i="52"/>
  <c r="CV86" i="52"/>
  <c r="CW86" i="52" s="1"/>
  <c r="CX85" i="52"/>
  <c r="CV85" i="52"/>
  <c r="CX84" i="52"/>
  <c r="CV84" i="52"/>
  <c r="CX83" i="52"/>
  <c r="CV83" i="52"/>
  <c r="CX82" i="52"/>
  <c r="CV82" i="52"/>
  <c r="CW82" i="52" s="1"/>
  <c r="CX81" i="52"/>
  <c r="CV81" i="52"/>
  <c r="CX80" i="52"/>
  <c r="CV80" i="52"/>
  <c r="CX79" i="52"/>
  <c r="CV79" i="52"/>
  <c r="CX78" i="52"/>
  <c r="CV78" i="52"/>
  <c r="CW78" i="52" s="1"/>
  <c r="CX77" i="52"/>
  <c r="CV77" i="52"/>
  <c r="CX76" i="52"/>
  <c r="CV76" i="52"/>
  <c r="CX75" i="52"/>
  <c r="CV75" i="52"/>
  <c r="CX72" i="52"/>
  <c r="CV72" i="52"/>
  <c r="CX71" i="52"/>
  <c r="CV71" i="52"/>
  <c r="CX70" i="52"/>
  <c r="CV70" i="52"/>
  <c r="CX69" i="52"/>
  <c r="CV69" i="52"/>
  <c r="CX68" i="52"/>
  <c r="CV68" i="52"/>
  <c r="CX67" i="52"/>
  <c r="CV67" i="52"/>
  <c r="CX66" i="52"/>
  <c r="CV66" i="52"/>
  <c r="CX62" i="52"/>
  <c r="CV62" i="52"/>
  <c r="CX60" i="52"/>
  <c r="CY60" i="52" s="1"/>
  <c r="CV60" i="52"/>
  <c r="CX59" i="52"/>
  <c r="CV59" i="52"/>
  <c r="CX58" i="52"/>
  <c r="CV58" i="52"/>
  <c r="CX57" i="52"/>
  <c r="CV57" i="52"/>
  <c r="CX56" i="52"/>
  <c r="CV56" i="52"/>
  <c r="CX55" i="52"/>
  <c r="CV55" i="52"/>
  <c r="CX54" i="52"/>
  <c r="CV54" i="52"/>
  <c r="CX53" i="52"/>
  <c r="CV53" i="52"/>
  <c r="CX52" i="52"/>
  <c r="CY52" i="52" s="1"/>
  <c r="CV52" i="52"/>
  <c r="CX51" i="52"/>
  <c r="CV51" i="52"/>
  <c r="CX50" i="52"/>
  <c r="CV50" i="52"/>
  <c r="CX49" i="52"/>
  <c r="CV49" i="52"/>
  <c r="CX48" i="52"/>
  <c r="CY48" i="52" s="1"/>
  <c r="CV48" i="52"/>
  <c r="CX47" i="52"/>
  <c r="CV47" i="52"/>
  <c r="CX46" i="52"/>
  <c r="CV46" i="52"/>
  <c r="CX45" i="52"/>
  <c r="CV45" i="52"/>
  <c r="CX44" i="52"/>
  <c r="CY44" i="52" s="1"/>
  <c r="CV44" i="52"/>
  <c r="CX43" i="52"/>
  <c r="CV43" i="52"/>
  <c r="CX42" i="52"/>
  <c r="CV42" i="52"/>
  <c r="CX41" i="52"/>
  <c r="CV41" i="52"/>
  <c r="CX40" i="52"/>
  <c r="CY40" i="52" s="1"/>
  <c r="CV40" i="52"/>
  <c r="CX39" i="52"/>
  <c r="CV39" i="52"/>
  <c r="CX38" i="52"/>
  <c r="CV38" i="52"/>
  <c r="CX37" i="52"/>
  <c r="CV37" i="52"/>
  <c r="CX36" i="52"/>
  <c r="CY36" i="52" s="1"/>
  <c r="CV36" i="52"/>
  <c r="CX35" i="52"/>
  <c r="CV35" i="52"/>
  <c r="CX34" i="52"/>
  <c r="CV34" i="52"/>
  <c r="CX33" i="52"/>
  <c r="CV33" i="52"/>
  <c r="CX32" i="52"/>
  <c r="CY32" i="52" s="1"/>
  <c r="CV32" i="52"/>
  <c r="CX31" i="52"/>
  <c r="CV31" i="52"/>
  <c r="CX30" i="52"/>
  <c r="CV30" i="52"/>
  <c r="CX29" i="52"/>
  <c r="CV29" i="52"/>
  <c r="CX28" i="52"/>
  <c r="CV28" i="52"/>
  <c r="CX27" i="52"/>
  <c r="CV27" i="52"/>
  <c r="CX26" i="52"/>
  <c r="CV26" i="52"/>
  <c r="CX25" i="52"/>
  <c r="CV25" i="52"/>
  <c r="CX24" i="52"/>
  <c r="CY24" i="52" s="1"/>
  <c r="CV24" i="52"/>
  <c r="CX23" i="52"/>
  <c r="CV23" i="52"/>
  <c r="CX22" i="52"/>
  <c r="CY22" i="52" s="1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X11" i="52"/>
  <c r="CV11" i="52"/>
  <c r="CX10" i="52"/>
  <c r="CX112" i="52" s="1"/>
  <c r="CV10" i="52"/>
  <c r="CX9" i="52"/>
  <c r="CV9" i="52"/>
  <c r="CX8" i="52"/>
  <c r="CV8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S56" i="52"/>
  <c r="CR56" i="52"/>
  <c r="CS55" i="52"/>
  <c r="CR55" i="52"/>
  <c r="CS54" i="52"/>
  <c r="CR54" i="52"/>
  <c r="CS53" i="52"/>
  <c r="CR53" i="52"/>
  <c r="CS52" i="52"/>
  <c r="CR52" i="52"/>
  <c r="CS51" i="52"/>
  <c r="CR51" i="52"/>
  <c r="CS50" i="52"/>
  <c r="CR50" i="52"/>
  <c r="CS49" i="52"/>
  <c r="CR49" i="52"/>
  <c r="CS48" i="52"/>
  <c r="CR48" i="52"/>
  <c r="CS47" i="52"/>
  <c r="CR47" i="52"/>
  <c r="CS46" i="52"/>
  <c r="CR46" i="52"/>
  <c r="CS45" i="52"/>
  <c r="CR45" i="52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S36" i="52"/>
  <c r="CR36" i="52"/>
  <c r="CS35" i="52"/>
  <c r="CR35" i="52"/>
  <c r="CS34" i="52"/>
  <c r="CR34" i="52"/>
  <c r="CS33" i="52"/>
  <c r="CR33" i="52"/>
  <c r="CS32" i="52"/>
  <c r="CR32" i="52"/>
  <c r="CS31" i="52"/>
  <c r="CR31" i="52"/>
  <c r="CS30" i="52"/>
  <c r="CR30" i="52"/>
  <c r="CS29" i="52"/>
  <c r="CR29" i="52"/>
  <c r="CS28" i="52"/>
  <c r="CR28" i="52"/>
  <c r="CS27" i="52"/>
  <c r="CR27" i="52"/>
  <c r="CS26" i="52"/>
  <c r="CR26" i="52"/>
  <c r="CS25" i="52"/>
  <c r="CR25" i="52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B106" i="52"/>
  <c r="CC105" i="52"/>
  <c r="CB105" i="52"/>
  <c r="CC102" i="52"/>
  <c r="CB102" i="52"/>
  <c r="CC101" i="52"/>
  <c r="CB101" i="52"/>
  <c r="CC100" i="52"/>
  <c r="CB100" i="52"/>
  <c r="CC99" i="52"/>
  <c r="CB99" i="52"/>
  <c r="CC98" i="52"/>
  <c r="CB98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C71" i="52"/>
  <c r="CB71" i="52"/>
  <c r="CC70" i="52"/>
  <c r="CB70" i="52"/>
  <c r="CC69" i="52"/>
  <c r="CB69" i="52"/>
  <c r="CC68" i="52"/>
  <c r="CB68" i="52"/>
  <c r="CC67" i="52"/>
  <c r="CB67" i="52"/>
  <c r="CC66" i="52"/>
  <c r="CB66" i="52"/>
  <c r="CC63" i="52"/>
  <c r="CB63" i="52"/>
  <c r="CC62" i="52"/>
  <c r="CB62" i="52"/>
  <c r="CC61" i="52"/>
  <c r="CB61" i="52"/>
  <c r="CC60" i="52"/>
  <c r="CB60" i="52"/>
  <c r="CC59" i="52"/>
  <c r="CB59" i="52"/>
  <c r="CC58" i="52"/>
  <c r="CB58" i="52"/>
  <c r="CC57" i="52"/>
  <c r="CB57" i="52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20" i="52"/>
  <c r="CB20" i="52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C10" i="52"/>
  <c r="CB10" i="52"/>
  <c r="CC9" i="52"/>
  <c r="CB9" i="52"/>
  <c r="CC8" i="52"/>
  <c r="CB8" i="52"/>
  <c r="BM111" i="52"/>
  <c r="BL111" i="52"/>
  <c r="BN111" i="52" s="1"/>
  <c r="BM110" i="52"/>
  <c r="BL110" i="52"/>
  <c r="BM107" i="52"/>
  <c r="BL107" i="52"/>
  <c r="BM106" i="52"/>
  <c r="BL106" i="52"/>
  <c r="BM105" i="52"/>
  <c r="BL105" i="52"/>
  <c r="BN105" i="52" s="1"/>
  <c r="BM102" i="52"/>
  <c r="BL102" i="52"/>
  <c r="BM101" i="52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X106" i="52" s="1"/>
  <c r="AW105" i="52"/>
  <c r="AV105" i="52"/>
  <c r="AW102" i="52"/>
  <c r="AV102" i="52"/>
  <c r="AW101" i="52"/>
  <c r="AV101" i="52"/>
  <c r="AW100" i="52"/>
  <c r="AV100" i="52"/>
  <c r="AW99" i="52"/>
  <c r="AV99" i="52"/>
  <c r="AW98" i="52"/>
  <c r="AV98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5" i="52"/>
  <c r="AV75" i="52"/>
  <c r="AX75" i="52" s="1"/>
  <c r="AW73" i="52"/>
  <c r="AV73" i="52"/>
  <c r="AW72" i="52"/>
  <c r="AV72" i="52"/>
  <c r="AW71" i="52"/>
  <c r="AV71" i="52"/>
  <c r="AW70" i="52"/>
  <c r="AV70" i="52"/>
  <c r="AX70" i="52" s="1"/>
  <c r="AW69" i="52"/>
  <c r="AV69" i="52"/>
  <c r="AW68" i="52"/>
  <c r="AV68" i="52"/>
  <c r="AW67" i="52"/>
  <c r="AV67" i="52"/>
  <c r="AW66" i="52"/>
  <c r="AV66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X36" i="52" s="1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20" i="52"/>
  <c r="AV20" i="52"/>
  <c r="AW16" i="52"/>
  <c r="AV16" i="52"/>
  <c r="AW15" i="52"/>
  <c r="AV15" i="52"/>
  <c r="AW14" i="52"/>
  <c r="AV14" i="52"/>
  <c r="AW13" i="52"/>
  <c r="AV13" i="52"/>
  <c r="AX13" i="52" s="1"/>
  <c r="AW12" i="52"/>
  <c r="AV12" i="52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2" i="52"/>
  <c r="AF102" i="52"/>
  <c r="AG101" i="52"/>
  <c r="AF101" i="52"/>
  <c r="AG100" i="52"/>
  <c r="AF100" i="52"/>
  <c r="AG99" i="52"/>
  <c r="AF99" i="52"/>
  <c r="AG98" i="52"/>
  <c r="AF98" i="52"/>
  <c r="AG96" i="52"/>
  <c r="AF96" i="52"/>
  <c r="AG95" i="52"/>
  <c r="AF95" i="52"/>
  <c r="AG94" i="52"/>
  <c r="AF94" i="52"/>
  <c r="AG93" i="52"/>
  <c r="AF93" i="52"/>
  <c r="AG92" i="52"/>
  <c r="AF92" i="52"/>
  <c r="AH92" i="52" s="1"/>
  <c r="AG91" i="52"/>
  <c r="AF91" i="52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H84" i="52" s="1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5" i="52"/>
  <c r="AF75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G66" i="52"/>
  <c r="AF66" i="52"/>
  <c r="AF63" i="52"/>
  <c r="AH63" i="52" s="1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H24" i="52" s="1"/>
  <c r="AG23" i="52"/>
  <c r="AF23" i="52"/>
  <c r="AG22" i="52"/>
  <c r="AF22" i="52"/>
  <c r="AG21" i="52"/>
  <c r="AF21" i="52"/>
  <c r="AG20" i="52"/>
  <c r="AF20" i="52"/>
  <c r="AG16" i="52"/>
  <c r="AG114" i="52" s="1"/>
  <c r="AF16" i="52"/>
  <c r="AG15" i="52"/>
  <c r="AF15" i="52"/>
  <c r="AG14" i="52"/>
  <c r="AF14" i="52"/>
  <c r="AG13" i="52"/>
  <c r="AF13" i="52"/>
  <c r="AH13" i="52" s="1"/>
  <c r="AG12" i="52"/>
  <c r="AF12" i="52"/>
  <c r="AG11" i="52"/>
  <c r="AF11" i="52"/>
  <c r="AG10" i="52"/>
  <c r="AF10" i="52"/>
  <c r="AF112" i="52" s="1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5" i="52"/>
  <c r="P75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6" i="52"/>
  <c r="P16" i="52"/>
  <c r="Q15" i="52"/>
  <c r="P15" i="52"/>
  <c r="Q14" i="52"/>
  <c r="P14" i="52"/>
  <c r="Q13" i="52"/>
  <c r="P13" i="52"/>
  <c r="Q12" i="52"/>
  <c r="P12" i="52"/>
  <c r="Q11" i="52"/>
  <c r="P11" i="52"/>
  <c r="Q10" i="52"/>
  <c r="P10" i="52"/>
  <c r="Q9" i="52"/>
  <c r="P9" i="52"/>
  <c r="Q8" i="52"/>
  <c r="P8" i="52"/>
  <c r="CY26" i="52" l="1"/>
  <c r="CY30" i="52"/>
  <c r="CY34" i="52"/>
  <c r="CY38" i="52"/>
  <c r="CY42" i="52"/>
  <c r="CY25" i="52"/>
  <c r="CY29" i="52"/>
  <c r="CY33" i="52"/>
  <c r="CY37" i="52"/>
  <c r="CY41" i="52"/>
  <c r="CT25" i="52"/>
  <c r="CT29" i="52"/>
  <c r="CT33" i="52"/>
  <c r="D156" i="53"/>
  <c r="CR114" i="52"/>
  <c r="CT37" i="52"/>
  <c r="CT45" i="52"/>
  <c r="CT49" i="52"/>
  <c r="CT53" i="52"/>
  <c r="CT57" i="52"/>
  <c r="AH91" i="52"/>
  <c r="AH100" i="52"/>
  <c r="AX55" i="52"/>
  <c r="AX82" i="52"/>
  <c r="AX90" i="52"/>
  <c r="CD57" i="52"/>
  <c r="CD61" i="52"/>
  <c r="CD71" i="52"/>
  <c r="DC86" i="52"/>
  <c r="AH101" i="52"/>
  <c r="CD80" i="52"/>
  <c r="AH67" i="52"/>
  <c r="AX20" i="52"/>
  <c r="AX28" i="52"/>
  <c r="AX40" i="52"/>
  <c r="AX48" i="52"/>
  <c r="AX52" i="52"/>
  <c r="AX79" i="52"/>
  <c r="AX87" i="52"/>
  <c r="CD11" i="52"/>
  <c r="CD22" i="52"/>
  <c r="CD54" i="52"/>
  <c r="CD62" i="52"/>
  <c r="CD68" i="52"/>
  <c r="CD72" i="52"/>
  <c r="CD81" i="52"/>
  <c r="CD89" i="52"/>
  <c r="CD93" i="52"/>
  <c r="CT61" i="52"/>
  <c r="CT99" i="52"/>
  <c r="CT67" i="52"/>
  <c r="AH32" i="52"/>
  <c r="AH56" i="52"/>
  <c r="AH66" i="52"/>
  <c r="AH75" i="52"/>
  <c r="AX12" i="52"/>
  <c r="AX47" i="52"/>
  <c r="CD84" i="52"/>
  <c r="BN8" i="52"/>
  <c r="CT111" i="52"/>
  <c r="CT112" i="52" s="1"/>
  <c r="CY71" i="52"/>
  <c r="AV114" i="52"/>
  <c r="CD88" i="52"/>
  <c r="CD96" i="52"/>
  <c r="CT24" i="52"/>
  <c r="CT32" i="52"/>
  <c r="CT40" i="52"/>
  <c r="CZ60" i="52"/>
  <c r="DJ60" i="52" s="1"/>
  <c r="CZ72" i="52"/>
  <c r="CY45" i="52"/>
  <c r="CY49" i="52"/>
  <c r="CY53" i="52"/>
  <c r="CY57" i="52"/>
  <c r="CT85" i="52"/>
  <c r="CT93" i="52"/>
  <c r="CY46" i="52"/>
  <c r="CY50" i="52"/>
  <c r="CY54" i="52"/>
  <c r="CY66" i="52"/>
  <c r="CY70" i="52"/>
  <c r="BN26" i="52"/>
  <c r="BN93" i="52"/>
  <c r="CT75" i="52"/>
  <c r="AG112" i="52"/>
  <c r="CT92" i="52"/>
  <c r="R8" i="52"/>
  <c r="R16" i="52"/>
  <c r="R23" i="52"/>
  <c r="R27" i="52"/>
  <c r="R39" i="52"/>
  <c r="R78" i="52"/>
  <c r="R82" i="52"/>
  <c r="R86" i="52"/>
  <c r="R90" i="52"/>
  <c r="R111" i="52"/>
  <c r="AH34" i="52"/>
  <c r="AH50" i="52"/>
  <c r="AH68" i="52"/>
  <c r="AH72" i="52"/>
  <c r="AH77" i="52"/>
  <c r="AH110" i="52"/>
  <c r="BN9" i="52"/>
  <c r="BN20" i="52"/>
  <c r="BN24" i="52"/>
  <c r="BN40" i="52"/>
  <c r="BN48" i="52"/>
  <c r="BN60" i="52"/>
  <c r="CT22" i="52"/>
  <c r="CT30" i="52"/>
  <c r="CT38" i="52"/>
  <c r="CT50" i="52"/>
  <c r="CT54" i="52"/>
  <c r="CT81" i="52"/>
  <c r="BN107" i="52"/>
  <c r="CD9" i="52"/>
  <c r="CD20" i="52"/>
  <c r="CD24" i="52"/>
  <c r="CD28" i="52"/>
  <c r="CD36" i="52"/>
  <c r="CD40" i="52"/>
  <c r="CD52" i="52"/>
  <c r="CD56" i="52"/>
  <c r="CD60" i="52"/>
  <c r="CD70" i="52"/>
  <c r="CD79" i="52"/>
  <c r="CD83" i="52"/>
  <c r="CD87" i="52"/>
  <c r="CD100" i="52"/>
  <c r="CT12" i="52"/>
  <c r="CT27" i="52"/>
  <c r="CT31" i="52"/>
  <c r="CT39" i="52"/>
  <c r="CT47" i="52"/>
  <c r="CT59" i="52"/>
  <c r="CT78" i="52"/>
  <c r="CT82" i="52"/>
  <c r="BN59" i="52"/>
  <c r="AX27" i="52"/>
  <c r="BN42" i="52"/>
  <c r="BN46" i="52"/>
  <c r="BN62" i="52"/>
  <c r="BN72" i="52"/>
  <c r="BN81" i="52"/>
  <c r="CT83" i="52"/>
  <c r="CZ12" i="52"/>
  <c r="DJ12" i="52" s="1"/>
  <c r="BN23" i="52"/>
  <c r="BN27" i="52"/>
  <c r="BN31" i="52"/>
  <c r="BN35" i="52"/>
  <c r="R62" i="52"/>
  <c r="R72" i="52"/>
  <c r="R89" i="52"/>
  <c r="R98" i="52"/>
  <c r="R110" i="52"/>
  <c r="BN63" i="52"/>
  <c r="AH93" i="52"/>
  <c r="AX84" i="52"/>
  <c r="AX101" i="52"/>
  <c r="CD51" i="52"/>
  <c r="CD59" i="52"/>
  <c r="CD63" i="52"/>
  <c r="R28" i="52"/>
  <c r="R32" i="52"/>
  <c r="R36" i="52"/>
  <c r="R40" i="52"/>
  <c r="R44" i="52"/>
  <c r="R48" i="52"/>
  <c r="R56" i="52"/>
  <c r="R60" i="52"/>
  <c r="R66" i="52"/>
  <c r="R70" i="52"/>
  <c r="R75" i="52"/>
  <c r="R79" i="52"/>
  <c r="R83" i="52"/>
  <c r="R91" i="52"/>
  <c r="R95" i="52"/>
  <c r="R100" i="52"/>
  <c r="R106" i="52"/>
  <c r="AH23" i="52"/>
  <c r="AH27" i="52"/>
  <c r="AH35" i="52"/>
  <c r="AH39" i="52"/>
  <c r="AH51" i="52"/>
  <c r="AH55" i="52"/>
  <c r="AH59" i="52"/>
  <c r="AH86" i="52"/>
  <c r="AH90" i="52"/>
  <c r="AH94" i="52"/>
  <c r="AH105" i="52"/>
  <c r="AH111" i="52"/>
  <c r="BN41" i="52"/>
  <c r="BN45" i="52"/>
  <c r="BN57" i="52"/>
  <c r="BN67" i="52"/>
  <c r="BN76" i="52"/>
  <c r="BN80" i="52"/>
  <c r="CD102" i="52"/>
  <c r="BN86" i="52"/>
  <c r="AH85" i="52"/>
  <c r="AH58" i="52"/>
  <c r="R43" i="52"/>
  <c r="Q114" i="52"/>
  <c r="R10" i="52"/>
  <c r="R14" i="52"/>
  <c r="R21" i="52"/>
  <c r="R29" i="52"/>
  <c r="R33" i="52"/>
  <c r="R37" i="52"/>
  <c r="R45" i="52"/>
  <c r="R57" i="52"/>
  <c r="R61" i="52"/>
  <c r="R67" i="52"/>
  <c r="R71" i="52"/>
  <c r="R76" i="52"/>
  <c r="R92" i="52"/>
  <c r="R96" i="52"/>
  <c r="R101" i="52"/>
  <c r="R107" i="52"/>
  <c r="CY93" i="52"/>
  <c r="CY100" i="52"/>
  <c r="CT95" i="52"/>
  <c r="CT100" i="52"/>
  <c r="CY79" i="52"/>
  <c r="CY83" i="52"/>
  <c r="CY87" i="52"/>
  <c r="CY91" i="52"/>
  <c r="CT15" i="52"/>
  <c r="CR118" i="52"/>
  <c r="CY76" i="52"/>
  <c r="CY80" i="52"/>
  <c r="CY84" i="52"/>
  <c r="CY88" i="52"/>
  <c r="CY92" i="52"/>
  <c r="CT23" i="52"/>
  <c r="CD30" i="52"/>
  <c r="CD45" i="52"/>
  <c r="CD8" i="52"/>
  <c r="CD21" i="52"/>
  <c r="CD25" i="52"/>
  <c r="CD29" i="52"/>
  <c r="CD37" i="52"/>
  <c r="CD44" i="52"/>
  <c r="CD106" i="52"/>
  <c r="BN10" i="52"/>
  <c r="BN112" i="52" s="1"/>
  <c r="BN29" i="52"/>
  <c r="BN33" i="52"/>
  <c r="BN87" i="52"/>
  <c r="BN90" i="52"/>
  <c r="BN58" i="52"/>
  <c r="BN68" i="52"/>
  <c r="BM112" i="52"/>
  <c r="BN39" i="52"/>
  <c r="BN47" i="52"/>
  <c r="BN51" i="52"/>
  <c r="BN55" i="52"/>
  <c r="BN73" i="52"/>
  <c r="BN78" i="52"/>
  <c r="BN82" i="52"/>
  <c r="AX14" i="52"/>
  <c r="AX25" i="52"/>
  <c r="AX33" i="52"/>
  <c r="AX37" i="52"/>
  <c r="AX41" i="52"/>
  <c r="AX61" i="52"/>
  <c r="AX67" i="52"/>
  <c r="AX71" i="52"/>
  <c r="AX76" i="52"/>
  <c r="AX107" i="52"/>
  <c r="AX15" i="52"/>
  <c r="AX22" i="52"/>
  <c r="AX30" i="52"/>
  <c r="AX42" i="52"/>
  <c r="AX50" i="52"/>
  <c r="AX77" i="52"/>
  <c r="AX85" i="52"/>
  <c r="AX89" i="52"/>
  <c r="AX98" i="52"/>
  <c r="AX86" i="52"/>
  <c r="AX94" i="52"/>
  <c r="AH26" i="52"/>
  <c r="AH42" i="52"/>
  <c r="AH89" i="52"/>
  <c r="AF114" i="52"/>
  <c r="AH14" i="52"/>
  <c r="AH25" i="52"/>
  <c r="AH33" i="52"/>
  <c r="AH41" i="52"/>
  <c r="AH49" i="52"/>
  <c r="AH57" i="52"/>
  <c r="AH80" i="52"/>
  <c r="R105" i="52"/>
  <c r="R34" i="52"/>
  <c r="R50" i="52"/>
  <c r="CZ76" i="52"/>
  <c r="DJ76" i="52" s="1"/>
  <c r="CZ80" i="52"/>
  <c r="DJ80" i="52" s="1"/>
  <c r="R94" i="52"/>
  <c r="CT41" i="52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DJ83" i="52" s="1"/>
  <c r="CZ87" i="52"/>
  <c r="DJ87" i="52" s="1"/>
  <c r="CZ91" i="52"/>
  <c r="DJ91" i="52" s="1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73" i="52" s="1"/>
  <c r="CW91" i="52"/>
  <c r="AX83" i="52"/>
  <c r="CX16" i="52"/>
  <c r="CY16" i="52" s="1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DJ81" i="52" s="1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DJ33" i="52" s="1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R116" i="52" s="1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DL125" i="52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R87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F51" i="52"/>
  <c r="DK51" i="52" s="1"/>
  <c r="BN98" i="52"/>
  <c r="BN102" i="52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F77" i="52"/>
  <c r="DK77" i="52" s="1"/>
  <c r="DF85" i="52"/>
  <c r="DK85" i="52" s="1"/>
  <c r="DF107" i="52"/>
  <c r="DK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T114" i="52" s="1"/>
  <c r="CS114" i="52"/>
  <c r="CS120" i="52"/>
  <c r="CS116" i="52"/>
  <c r="CR112" i="52"/>
  <c r="CD16" i="52"/>
  <c r="CC114" i="52"/>
  <c r="CB114" i="52"/>
  <c r="CB116" i="52"/>
  <c r="CD73" i="52"/>
  <c r="CB122" i="52"/>
  <c r="CB112" i="52"/>
  <c r="BL112" i="52"/>
  <c r="BL120" i="52"/>
  <c r="AX16" i="52"/>
  <c r="AX114" i="52" s="1"/>
  <c r="AX102" i="52"/>
  <c r="AX63" i="52"/>
  <c r="AX73" i="52"/>
  <c r="AH16" i="52"/>
  <c r="AH114" i="52" s="1"/>
  <c r="AH10" i="52"/>
  <c r="AF118" i="52"/>
  <c r="AG120" i="52"/>
  <c r="AH73" i="52"/>
  <c r="P120" i="52"/>
  <c r="R63" i="52"/>
  <c r="R118" i="52" s="1"/>
  <c r="R73" i="52"/>
  <c r="R122" i="52" s="1"/>
  <c r="P112" i="52"/>
  <c r="R112" i="52" l="1"/>
  <c r="BN116" i="52"/>
  <c r="DL12" i="52"/>
  <c r="DL85" i="52"/>
  <c r="DL92" i="52"/>
  <c r="R114" i="52"/>
  <c r="AH112" i="52"/>
  <c r="DL107" i="52"/>
  <c r="BN118" i="52"/>
  <c r="AH122" i="52"/>
  <c r="AH118" i="52"/>
  <c r="CD120" i="52"/>
  <c r="CD122" i="52"/>
  <c r="CD112" i="52"/>
  <c r="DL99" i="52"/>
  <c r="DL67" i="52"/>
  <c r="DL98" i="52"/>
  <c r="CZ16" i="52"/>
  <c r="DA16" i="52" s="1"/>
  <c r="CV122" i="52"/>
  <c r="DL87" i="52"/>
  <c r="DL105" i="52"/>
  <c r="DJ112" i="52"/>
  <c r="CZ95" i="52"/>
  <c r="DA95" i="52" s="1"/>
  <c r="CX122" i="52"/>
  <c r="CX63" i="52"/>
  <c r="CY63" i="52" s="1"/>
  <c r="DN101" i="52"/>
  <c r="CW16" i="52"/>
  <c r="DL11" i="52"/>
  <c r="DJ16" i="52"/>
  <c r="BN120" i="52"/>
  <c r="DL14" i="52"/>
  <c r="CV120" i="52"/>
  <c r="DL91" i="52"/>
  <c r="CZ73" i="52"/>
  <c r="CZ122" i="52" s="1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CD114" i="52"/>
  <c r="BN114" i="52"/>
  <c r="BN122" i="52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CV63" i="52"/>
  <c r="CZ61" i="52"/>
  <c r="DA61" i="52" s="1"/>
  <c r="CW61" i="52"/>
  <c r="CT122" i="52"/>
  <c r="CT118" i="52"/>
  <c r="CT120" i="52"/>
  <c r="CD116" i="52"/>
  <c r="CD118" i="52"/>
  <c r="AX122" i="52"/>
  <c r="AX118" i="52"/>
  <c r="AX116" i="52"/>
  <c r="AX120" i="52"/>
  <c r="AH120" i="52"/>
  <c r="AH116" i="52"/>
  <c r="DA73" i="52" l="1"/>
  <c r="CZ120" i="52"/>
  <c r="CX101" i="52"/>
  <c r="CY101" i="52" s="1"/>
  <c r="CZ96" i="52"/>
  <c r="DA96" i="52" s="1"/>
  <c r="CX118" i="52"/>
  <c r="DL71" i="52"/>
  <c r="CW96" i="52"/>
  <c r="DL94" i="52"/>
  <c r="DL38" i="52"/>
  <c r="DL69" i="52"/>
  <c r="DL68" i="52"/>
  <c r="DL90" i="52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V118" i="52"/>
  <c r="CV101" i="52"/>
  <c r="CZ63" i="52"/>
  <c r="CW63" i="52"/>
  <c r="DL95" i="52" l="1"/>
  <c r="CX102" i="52"/>
  <c r="CX116" i="52" s="1"/>
  <c r="DL73" i="52"/>
  <c r="DJ122" i="52"/>
  <c r="DJ120" i="52"/>
  <c r="DJ96" i="52"/>
  <c r="DJ101" i="52" s="1"/>
  <c r="DJ102" i="52" s="1"/>
  <c r="DJ118" i="52"/>
  <c r="DK96" i="52"/>
  <c r="DK63" i="52"/>
  <c r="DL61" i="52"/>
  <c r="DL63" i="52" s="1"/>
  <c r="DL112" i="52"/>
  <c r="DL16" i="52"/>
  <c r="DF122" i="52"/>
  <c r="DG16" i="52"/>
  <c r="DK16" i="52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Y102" i="52" l="1"/>
  <c r="DL96" i="52"/>
  <c r="DL101" i="52" s="1"/>
  <c r="DL102" i="52" s="1"/>
  <c r="CX114" i="52"/>
  <c r="DJ116" i="52"/>
  <c r="DJ124" i="52"/>
  <c r="DJ114" i="52"/>
  <c r="DL120" i="52"/>
  <c r="DL122" i="52"/>
  <c r="DL118" i="52"/>
  <c r="DK101" i="52"/>
  <c r="DK102" i="52" s="1"/>
  <c r="DK118" i="52"/>
  <c r="DK122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4" i="52"/>
  <c r="DK116" i="52"/>
  <c r="DK114" i="52"/>
  <c r="DK124" i="52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J166" i="53" s="1"/>
  <c r="AJ168" i="53" s="1"/>
  <c r="AL16" i="53"/>
  <c r="AL73" i="53"/>
  <c r="AL61" i="53"/>
  <c r="AL63" i="53" s="1"/>
  <c r="AN26" i="53"/>
  <c r="AN34" i="53"/>
  <c r="AN42" i="53"/>
  <c r="AN50" i="53"/>
  <c r="AN58" i="53"/>
  <c r="AN75" i="53"/>
  <c r="AN83" i="53"/>
  <c r="AN91" i="53"/>
  <c r="AN77" i="53"/>
  <c r="AN85" i="53"/>
  <c r="AN93" i="53"/>
  <c r="AJ73" i="53"/>
  <c r="AN78" i="53"/>
  <c r="AN86" i="53"/>
  <c r="AN94" i="53"/>
  <c r="AN79" i="53"/>
  <c r="AN87" i="53"/>
  <c r="AL95" i="53"/>
  <c r="AN55" i="53"/>
  <c r="AJ61" i="53"/>
  <c r="AK73" i="53" l="1"/>
  <c r="AJ130" i="53"/>
  <c r="AJ162" i="53" s="1"/>
  <c r="AJ112" i="53"/>
  <c r="AJ134" i="53"/>
  <c r="AK95" i="53"/>
  <c r="AJ16" i="53"/>
  <c r="AK16" i="53" s="1"/>
  <c r="AJ63" i="53"/>
  <c r="AK61" i="53"/>
  <c r="AL96" i="53"/>
  <c r="AL101" i="53" s="1"/>
  <c r="AL102" i="53" s="1"/>
  <c r="AN73" i="53"/>
  <c r="AN16" i="53"/>
  <c r="AN61" i="53"/>
  <c r="AN63" i="53" s="1"/>
  <c r="AJ96" i="53"/>
  <c r="AN95" i="53"/>
  <c r="AK63" i="53" l="1"/>
  <c r="AJ129" i="53"/>
  <c r="AJ156" i="53"/>
  <c r="AN96" i="53"/>
  <c r="AN101" i="53" s="1"/>
  <c r="AN102" i="53" s="1"/>
  <c r="AJ101" i="53"/>
  <c r="AK96" i="53"/>
  <c r="AJ161" i="53" l="1"/>
  <c r="AJ163" i="53" s="1"/>
  <c r="AJ131" i="53"/>
  <c r="AJ102" i="53"/>
  <c r="AJ135" i="53" s="1"/>
  <c r="AK101" i="53"/>
  <c r="N110" i="53"/>
  <c r="Q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AJ157" i="53" l="1"/>
  <c r="AJ158" i="53" s="1"/>
  <c r="AJ171" i="53" s="1"/>
  <c r="AJ136" i="53"/>
  <c r="AJ151" i="53" s="1"/>
  <c r="AK102" i="53"/>
  <c r="N28" i="53"/>
  <c r="N44" i="53"/>
  <c r="CV111" i="53"/>
  <c r="P111" i="53"/>
  <c r="R111" i="53" s="1"/>
  <c r="N15" i="53"/>
  <c r="CX8" i="53"/>
  <c r="CZ8" i="53" s="1"/>
  <c r="DJ8" i="53" s="1"/>
  <c r="F10" i="53"/>
  <c r="H10" i="53" s="1"/>
  <c r="N12" i="53"/>
  <c r="J10" i="53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D166" i="53" s="1"/>
  <c r="D168" i="53" s="1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130" i="53" s="1"/>
  <c r="D162" i="53" s="1"/>
  <c r="D61" i="53"/>
  <c r="D63" i="53" s="1"/>
  <c r="D129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DJ161" i="53" s="1"/>
  <c r="AN120" i="53"/>
  <c r="DJ153" i="53" s="1"/>
  <c r="AN118" i="53"/>
  <c r="DJ145" i="53" s="1"/>
  <c r="AN116" i="53"/>
  <c r="DJ137" i="53" s="1"/>
  <c r="AN114" i="53"/>
  <c r="DJ129" i="53" s="1"/>
  <c r="DL129" i="53" s="1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J112" i="53" l="1"/>
  <c r="J134" i="53"/>
  <c r="D161" i="53"/>
  <c r="D163" i="53" s="1"/>
  <c r="D131" i="53"/>
  <c r="AJ143" i="53"/>
  <c r="AJ145" i="53" s="1"/>
  <c r="AJ150" i="53" s="1"/>
  <c r="AJ152" i="53" s="1"/>
  <c r="AJ172" i="53" s="1"/>
  <c r="AJ173" i="53" s="1"/>
  <c r="AJ174" i="53" s="1"/>
  <c r="AJ179" i="53" s="1"/>
  <c r="AJ180" i="53" s="1"/>
  <c r="O53" i="53"/>
  <c r="N24" i="53"/>
  <c r="O24" i="53" s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35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J166" i="53" s="1"/>
  <c r="J168" i="53" s="1"/>
  <c r="N75" i="53"/>
  <c r="L61" i="53"/>
  <c r="N78" i="53"/>
  <c r="O78" i="53" s="1"/>
  <c r="J73" i="53"/>
  <c r="J130" i="53" s="1"/>
  <c r="J162" i="53" s="1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J129" i="53" s="1"/>
  <c r="D157" i="53" l="1"/>
  <c r="D158" i="53" s="1"/>
  <c r="D171" i="53" s="1"/>
  <c r="D136" i="53"/>
  <c r="D151" i="53" s="1"/>
  <c r="J161" i="53"/>
  <c r="J163" i="53" s="1"/>
  <c r="J131" i="53"/>
  <c r="J156" i="53"/>
  <c r="F102" i="53"/>
  <c r="F116" i="53" s="1"/>
  <c r="F118" i="53"/>
  <c r="F120" i="53"/>
  <c r="H122" i="53"/>
  <c r="DJ159" i="53" s="1"/>
  <c r="D116" i="53"/>
  <c r="D114" i="53"/>
  <c r="H118" i="53"/>
  <c r="DJ143" i="53" s="1"/>
  <c r="H96" i="53"/>
  <c r="H101" i="53" s="1"/>
  <c r="H102" i="53" s="1"/>
  <c r="H120" i="53"/>
  <c r="DJ151" i="53" s="1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35" i="53" s="1"/>
  <c r="J157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J158" i="53" l="1"/>
  <c r="J171" i="53" s="1"/>
  <c r="J136" i="53"/>
  <c r="J151" i="53" s="1"/>
  <c r="D143" i="53"/>
  <c r="D145" i="53" s="1"/>
  <c r="D150" i="53" s="1"/>
  <c r="D152" i="53" s="1"/>
  <c r="F114" i="53"/>
  <c r="CA95" i="53"/>
  <c r="H116" i="53"/>
  <c r="DJ135" i="53" s="1"/>
  <c r="H114" i="53"/>
  <c r="DJ127" i="53" s="1"/>
  <c r="J116" i="53"/>
  <c r="J114" i="53"/>
  <c r="N122" i="53"/>
  <c r="DK159" i="53" s="1"/>
  <c r="O73" i="53"/>
  <c r="N96" i="53"/>
  <c r="O96" i="53" s="1"/>
  <c r="O95" i="53"/>
  <c r="N120" i="53"/>
  <c r="DK151" i="53" s="1"/>
  <c r="L101" i="53"/>
  <c r="L118" i="53"/>
  <c r="M63" i="53"/>
  <c r="N63" i="53"/>
  <c r="O61" i="53"/>
  <c r="D172" i="53" l="1"/>
  <c r="D173" i="53" s="1"/>
  <c r="D174" i="53" s="1"/>
  <c r="D179" i="53" s="1"/>
  <c r="D180" i="53" s="1"/>
  <c r="J143" i="53"/>
  <c r="J145" i="53" s="1"/>
  <c r="J150" i="53" s="1"/>
  <c r="J152" i="53" s="1"/>
  <c r="J172" i="53" s="1"/>
  <c r="J173" i="53" s="1"/>
  <c r="J174" i="53" s="1"/>
  <c r="J179" i="53" s="1"/>
  <c r="J180" i="53" s="1"/>
  <c r="N101" i="53"/>
  <c r="CA96" i="53"/>
  <c r="DN102" i="55"/>
  <c r="L102" i="53"/>
  <c r="M101" i="53"/>
  <c r="N118" i="53"/>
  <c r="DK143" i="53" s="1"/>
  <c r="O63" i="53"/>
  <c r="N128" i="55"/>
  <c r="DN152" i="53" l="1"/>
  <c r="DN180" i="53"/>
  <c r="M102" i="53"/>
  <c r="L116" i="53"/>
  <c r="L114" i="53"/>
  <c r="N102" i="53"/>
  <c r="O101" i="53"/>
  <c r="DN183" i="53" l="1"/>
  <c r="N114" i="53"/>
  <c r="DK127" i="53" s="1"/>
  <c r="DL127" i="53" s="1"/>
  <c r="O102" i="53"/>
  <c r="N116" i="53"/>
  <c r="DK135" i="53" s="1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S102" i="55"/>
  <c r="CR102" i="55"/>
  <c r="CT102" i="55" s="1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BM80" i="55"/>
  <c r="BL80" i="55"/>
  <c r="BN80" i="55" s="1"/>
  <c r="AW80" i="55"/>
  <c r="AV80" i="55"/>
  <c r="AG80" i="55"/>
  <c r="AF80" i="55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72" i="55" l="1"/>
  <c r="CD34" i="55"/>
  <c r="CD75" i="55"/>
  <c r="CD101" i="55"/>
  <c r="AH14" i="55"/>
  <c r="BN46" i="55"/>
  <c r="BN67" i="55"/>
  <c r="CD93" i="55"/>
  <c r="CD80" i="55"/>
  <c r="CC112" i="55"/>
  <c r="CT59" i="55"/>
  <c r="AH80" i="55"/>
  <c r="R106" i="55"/>
  <c r="CC114" i="55"/>
  <c r="AH66" i="55"/>
  <c r="AX107" i="55"/>
  <c r="CT43" i="55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AH24" i="55" s="1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H105" i="55" s="1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CW43" i="55" s="1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AH58" i="55" s="1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CD112" i="55" l="1"/>
  <c r="CZ77" i="55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DJ151" i="55"/>
  <c r="CZ72" i="55"/>
  <c r="DJ72" i="55" s="1"/>
  <c r="CZ78" i="55"/>
  <c r="DJ78" i="55" s="1"/>
  <c r="DL78" i="55" s="1"/>
  <c r="CW68" i="55"/>
  <c r="CV16" i="55"/>
  <c r="CV120" i="55" s="1"/>
  <c r="AG16" i="55"/>
  <c r="AG122" i="55" s="1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DA32" i="55" s="1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55" i="55"/>
  <c r="DL55" i="55" s="1"/>
  <c r="DA55" i="55"/>
  <c r="DJ67" i="55"/>
  <c r="DA67" i="55"/>
  <c r="DJ75" i="55"/>
  <c r="DA75" i="55"/>
  <c r="DF95" i="55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CW16" i="55" l="1"/>
  <c r="DJ32" i="55"/>
  <c r="DL32" i="55" s="1"/>
  <c r="DJ48" i="55"/>
  <c r="DL48" i="55" s="1"/>
  <c r="CW61" i="55"/>
  <c r="DJ62" i="55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DF112" i="55"/>
  <c r="DF16" i="55"/>
  <c r="DF96" i="55"/>
  <c r="DG73" i="55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W49" i="54"/>
  <c r="BL49" i="54"/>
  <c r="BM49" i="54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W78" i="54"/>
  <c r="BL78" i="54"/>
  <c r="BM78" i="54"/>
  <c r="CB78" i="54"/>
  <c r="CC78" i="54"/>
  <c r="P79" i="54"/>
  <c r="Q79" i="54"/>
  <c r="AF79" i="54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G111" i="54"/>
  <c r="AV111" i="54"/>
  <c r="AW111" i="54"/>
  <c r="BL111" i="54"/>
  <c r="BM111" i="54"/>
  <c r="CB111" i="54"/>
  <c r="CC111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78" i="54" l="1"/>
  <c r="AH79" i="54"/>
  <c r="AH75" i="54"/>
  <c r="CD60" i="54"/>
  <c r="AX49" i="54"/>
  <c r="CD47" i="54"/>
  <c r="P118" i="54"/>
  <c r="AF124" i="54"/>
  <c r="CV124" i="55"/>
  <c r="BN49" i="54"/>
  <c r="AF112" i="54"/>
  <c r="AX86" i="54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BM116" i="54"/>
  <c r="P116" i="54"/>
  <c r="R112" i="54" l="1"/>
  <c r="AH116" i="54"/>
  <c r="DL136" i="54" s="1"/>
  <c r="DB120" i="54"/>
  <c r="CX122" i="54"/>
  <c r="CX120" i="54"/>
  <c r="CX118" i="54"/>
  <c r="CT114" i="54"/>
  <c r="CV122" i="54"/>
  <c r="CV120" i="54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V124" i="54" l="1"/>
  <c r="CX124" i="54"/>
  <c r="CZ122" i="54"/>
  <c r="CZ120" i="54"/>
  <c r="CZ124" i="54" s="1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J158" i="54" s="1"/>
  <c r="DL66" i="54"/>
  <c r="DL73" i="54" s="1"/>
  <c r="DA95" i="54"/>
  <c r="CZ96" i="54"/>
  <c r="CW96" i="54"/>
  <c r="DK95" i="54"/>
  <c r="DK150" i="54" s="1"/>
  <c r="DJ95" i="54"/>
  <c r="DJ150" i="54" s="1"/>
  <c r="DK73" i="54"/>
  <c r="DK158" i="54" s="1"/>
  <c r="DD101" i="54"/>
  <c r="DE63" i="54"/>
  <c r="DA16" i="54"/>
  <c r="DL85" i="54"/>
  <c r="DG63" i="54"/>
  <c r="Q16" i="53"/>
  <c r="DL158" i="54" l="1"/>
  <c r="DD124" i="54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P61" i="53"/>
  <c r="P63" i="53" s="1"/>
  <c r="AH116" i="55"/>
  <c r="DL135" i="55" s="1"/>
  <c r="DG96" i="54"/>
  <c r="DA96" i="54"/>
  <c r="DK118" i="54"/>
  <c r="DL95" i="54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K120" i="54"/>
  <c r="DK96" i="54"/>
  <c r="DK101" i="54" s="1"/>
  <c r="DK102" i="54" s="1"/>
  <c r="DK126" i="54" s="1"/>
  <c r="DK134" i="54" s="1"/>
  <c r="DK122" i="54"/>
  <c r="DJ96" i="54"/>
  <c r="DJ122" i="54"/>
  <c r="DA63" i="54"/>
  <c r="CZ101" i="54"/>
  <c r="CY101" i="54"/>
  <c r="CX102" i="54"/>
  <c r="CX114" i="54" s="1"/>
  <c r="CX116" i="54" s="1"/>
  <c r="DJ120" i="54"/>
  <c r="DL61" i="54"/>
  <c r="DL63" i="54" s="1"/>
  <c r="DL142" i="54" s="1"/>
  <c r="DJ63" i="54"/>
  <c r="DJ142" i="54" s="1"/>
  <c r="DL120" i="54" l="1"/>
  <c r="DL150" i="54"/>
  <c r="Q118" i="53"/>
  <c r="P118" i="53"/>
  <c r="P122" i="53"/>
  <c r="P120" i="53"/>
  <c r="R61" i="53"/>
  <c r="R63" i="53" s="1"/>
  <c r="R95" i="53"/>
  <c r="R120" i="53" s="1"/>
  <c r="DL151" i="53" s="1"/>
  <c r="Q96" i="53"/>
  <c r="Q101" i="53" s="1"/>
  <c r="P96" i="53"/>
  <c r="R73" i="53"/>
  <c r="R122" i="53" s="1"/>
  <c r="DL159" i="53" s="1"/>
  <c r="DL96" i="54"/>
  <c r="DL101" i="54" s="1"/>
  <c r="DL102" i="54" s="1"/>
  <c r="DL126" i="54" s="1"/>
  <c r="DL134" i="54" s="1"/>
  <c r="DA101" i="54"/>
  <c r="CZ102" i="54"/>
  <c r="CZ114" i="54" s="1"/>
  <c r="CZ116" i="54" s="1"/>
  <c r="DK116" i="54"/>
  <c r="DK114" i="54"/>
  <c r="DE102" i="54"/>
  <c r="DG101" i="54"/>
  <c r="DF102" i="54"/>
  <c r="DF114" i="54" s="1"/>
  <c r="DF116" i="54" s="1"/>
  <c r="DJ118" i="54"/>
  <c r="DJ101" i="54"/>
  <c r="DJ102" i="54" s="1"/>
  <c r="DJ126" i="54" s="1"/>
  <c r="DJ134" i="54" s="1"/>
  <c r="DL118" i="54"/>
  <c r="CW102" i="54"/>
  <c r="CY102" i="54"/>
  <c r="DC102" i="54"/>
  <c r="R118" i="53" l="1"/>
  <c r="DL143" i="53" s="1"/>
  <c r="Q102" i="53"/>
  <c r="Q116" i="53" s="1"/>
  <c r="P101" i="53"/>
  <c r="P102" i="53" s="1"/>
  <c r="R96" i="53"/>
  <c r="DJ116" i="54"/>
  <c r="DJ114" i="54"/>
  <c r="DL116" i="54"/>
  <c r="DL114" i="54"/>
  <c r="DG102" i="54"/>
  <c r="DA102" i="54"/>
  <c r="Q114" i="53" l="1"/>
  <c r="P114" i="53"/>
  <c r="P116" i="53"/>
  <c r="R101" i="53"/>
  <c r="R102" i="53" s="1"/>
  <c r="R116" i="53" l="1"/>
  <c r="DL135" i="53" s="1"/>
  <c r="R114" i="53"/>
  <c r="BM111" i="53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N92" i="53" s="1"/>
  <c r="BL29" i="53"/>
  <c r="BN29" i="53" s="1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L16" i="53" s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CD61" i="53"/>
  <c r="CD63" i="53" s="1"/>
  <c r="BN70" i="53"/>
  <c r="CT112" i="53"/>
  <c r="CT61" i="53"/>
  <c r="CT63" i="53" s="1"/>
  <c r="CR96" i="53"/>
  <c r="CR101" i="53" s="1"/>
  <c r="CT73" i="53"/>
  <c r="BL61" i="53"/>
  <c r="BL63" i="53" s="1"/>
  <c r="BN82" i="53"/>
  <c r="BN95" i="53" s="1"/>
  <c r="CC96" i="53"/>
  <c r="CT95" i="53"/>
  <c r="CD95" i="53"/>
  <c r="CT16" i="53"/>
  <c r="CS96" i="53"/>
  <c r="CB96" i="53"/>
  <c r="CD16" i="53"/>
  <c r="CD112" i="53"/>
  <c r="BL73" i="53"/>
  <c r="BM73" i="53"/>
  <c r="BM122" i="53" s="1"/>
  <c r="BL112" i="53"/>
  <c r="CB101" i="53" l="1"/>
  <c r="CB102" i="53" s="1"/>
  <c r="CS101" i="53"/>
  <c r="CS102" i="53" s="1"/>
  <c r="BM118" i="53"/>
  <c r="CR102" i="53"/>
  <c r="CR116" i="53" s="1"/>
  <c r="CC101" i="53"/>
  <c r="CC102" i="53" s="1"/>
  <c r="BN120" i="53"/>
  <c r="DL154" i="53" s="1"/>
  <c r="BL118" i="53"/>
  <c r="CT118" i="53"/>
  <c r="DL148" i="53" s="1"/>
  <c r="CT122" i="53"/>
  <c r="DL164" i="53" s="1"/>
  <c r="BL120" i="53"/>
  <c r="CT96" i="53"/>
  <c r="CT120" i="53"/>
  <c r="DL156" i="53" s="1"/>
  <c r="CD122" i="53"/>
  <c r="DL163" i="53" s="1"/>
  <c r="CD120" i="53"/>
  <c r="DL155" i="53" s="1"/>
  <c r="CD118" i="53"/>
  <c r="DL147" i="53" s="1"/>
  <c r="BN61" i="53"/>
  <c r="BN63" i="53" s="1"/>
  <c r="BL122" i="53"/>
  <c r="BM96" i="53"/>
  <c r="BM101" i="53" s="1"/>
  <c r="CD96" i="53"/>
  <c r="CD101" i="53" s="1"/>
  <c r="BL96" i="53"/>
  <c r="BN73" i="53"/>
  <c r="BN122" i="53" s="1"/>
  <c r="DL162" i="53" s="1"/>
  <c r="CR109" i="53" l="1"/>
  <c r="CR114" i="53"/>
  <c r="CC114" i="53"/>
  <c r="CC116" i="53"/>
  <c r="CS109" i="53"/>
  <c r="CS116" i="53"/>
  <c r="CS114" i="53"/>
  <c r="CB116" i="53"/>
  <c r="CB114" i="53"/>
  <c r="BM102" i="53"/>
  <c r="BM114" i="53" s="1"/>
  <c r="BN118" i="53"/>
  <c r="DL146" i="53" s="1"/>
  <c r="CT101" i="53"/>
  <c r="CT102" i="53" s="1"/>
  <c r="CD102" i="53"/>
  <c r="CD114" i="53" s="1"/>
  <c r="BL101" i="53"/>
  <c r="BL102" i="53" s="1"/>
  <c r="BN96" i="53"/>
  <c r="BN101" i="53" s="1"/>
  <c r="CD116" i="53" l="1"/>
  <c r="DL139" i="53" s="1"/>
  <c r="BL116" i="53"/>
  <c r="BL114" i="53"/>
  <c r="CT109" i="53"/>
  <c r="CT116" i="53"/>
  <c r="DL140" i="53" s="1"/>
  <c r="CT114" i="53"/>
  <c r="BM116" i="53"/>
  <c r="BN102" i="53"/>
  <c r="BN114" i="53" s="1"/>
  <c r="AW110" i="53"/>
  <c r="AV107" i="53"/>
  <c r="AW106" i="53"/>
  <c r="AV106" i="53"/>
  <c r="AW105" i="53"/>
  <c r="AW100" i="53"/>
  <c r="AV100" i="53"/>
  <c r="AV98" i="53"/>
  <c r="BN116" i="53" l="1"/>
  <c r="DL138" i="53" s="1"/>
  <c r="AV105" i="53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X50" i="53" l="1"/>
  <c r="AX40" i="53"/>
  <c r="AH107" i="53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F91" i="53"/>
  <c r="AF46" i="53"/>
  <c r="AF68" i="53"/>
  <c r="AF23" i="53"/>
  <c r="AF85" i="53"/>
  <c r="AF30" i="53"/>
  <c r="AF69" i="53"/>
  <c r="AF78" i="53"/>
  <c r="AG112" i="53"/>
  <c r="AH84" i="53" l="1"/>
  <c r="AW118" i="53"/>
  <c r="AH44" i="53"/>
  <c r="AH100" i="53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DL153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H71" i="53"/>
  <c r="AV96" i="53"/>
  <c r="AX73" i="53"/>
  <c r="AX122" i="53" s="1"/>
  <c r="DL161" i="53" s="1"/>
  <c r="AX61" i="53"/>
  <c r="AX63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G118" i="53" l="1"/>
  <c r="AX118" i="53"/>
  <c r="DL145" i="53" s="1"/>
  <c r="AW102" i="53"/>
  <c r="AW116" i="53" s="1"/>
  <c r="AV101" i="53"/>
  <c r="AV102" i="53" s="1"/>
  <c r="AF118" i="53"/>
  <c r="AF122" i="53"/>
  <c r="AF120" i="53"/>
  <c r="AH95" i="53"/>
  <c r="AH120" i="53" s="1"/>
  <c r="DL152" i="53" s="1"/>
  <c r="AH61" i="53"/>
  <c r="AH63" i="53" s="1"/>
  <c r="AG96" i="53"/>
  <c r="AX96" i="53"/>
  <c r="AX101" i="53" s="1"/>
  <c r="AH73" i="53"/>
  <c r="AH122" i="53" s="1"/>
  <c r="DL160" i="53" s="1"/>
  <c r="AF96" i="53"/>
  <c r="AF101" i="53" s="1"/>
  <c r="AV114" i="53" l="1"/>
  <c r="AV116" i="53"/>
  <c r="AX102" i="53"/>
  <c r="AX114" i="53" s="1"/>
  <c r="AG101" i="53"/>
  <c r="AG102" i="53" s="1"/>
  <c r="AF102" i="53"/>
  <c r="AF116" i="53" s="1"/>
  <c r="AW114" i="53"/>
  <c r="AH118" i="53"/>
  <c r="DL144" i="53" s="1"/>
  <c r="AH96" i="53"/>
  <c r="AX116" i="53" l="1"/>
  <c r="DL137" i="53" s="1"/>
  <c r="AG116" i="53"/>
  <c r="AG114" i="53"/>
  <c r="AF114" i="53"/>
  <c r="AH101" i="53"/>
  <c r="AH102" i="53" s="1"/>
  <c r="DK125" i="53"/>
  <c r="DJ125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AH116" i="53" l="1"/>
  <c r="DL136" i="53" s="1"/>
  <c r="AH114" i="53"/>
  <c r="DB61" i="53"/>
  <c r="DB63" i="53" s="1"/>
  <c r="DC63" i="53" s="1"/>
  <c r="CZ100" i="53"/>
  <c r="DJ100" i="53" s="1"/>
  <c r="CY22" i="53"/>
  <c r="CY24" i="53"/>
  <c r="CY26" i="53"/>
  <c r="CY57" i="53"/>
  <c r="CY59" i="53"/>
  <c r="CY69" i="53"/>
  <c r="CY75" i="53"/>
  <c r="CY77" i="53"/>
  <c r="CY83" i="53"/>
  <c r="DL125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K142" i="53" l="1"/>
  <c r="DG63" i="53"/>
  <c r="DJ112" i="53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F101" i="53" s="1"/>
  <c r="DK73" i="53"/>
  <c r="DK158" i="53" s="1"/>
  <c r="DL66" i="53"/>
  <c r="DL73" i="53" s="1"/>
  <c r="CW63" i="53"/>
  <c r="CV101" i="53"/>
  <c r="CZ63" i="53"/>
  <c r="CZ118" i="53" s="1"/>
  <c r="DK95" i="53"/>
  <c r="DK150" i="53" s="1"/>
  <c r="DL75" i="53"/>
  <c r="DL95" i="53" s="1"/>
  <c r="DK118" i="53"/>
  <c r="DL150" i="53" l="1"/>
  <c r="DL158" i="53"/>
  <c r="DJ142" i="53"/>
  <c r="DJ158" i="53"/>
  <c r="DJ150" i="53"/>
  <c r="DF102" i="53"/>
  <c r="DD116" i="53"/>
  <c r="DD114" i="53"/>
  <c r="DB116" i="53"/>
  <c r="DB114" i="53"/>
  <c r="DF122" i="53"/>
  <c r="DF120" i="53"/>
  <c r="DF118" i="53"/>
  <c r="CX116" i="53"/>
  <c r="CX114" i="53"/>
  <c r="DL112" i="53"/>
  <c r="DJ120" i="53"/>
  <c r="DE101" i="53"/>
  <c r="DC101" i="53"/>
  <c r="DJ96" i="53"/>
  <c r="DJ101" i="53" s="1"/>
  <c r="DJ102" i="53" s="1"/>
  <c r="DJ126" i="53" s="1"/>
  <c r="DJ134" i="53" s="1"/>
  <c r="DJ122" i="53"/>
  <c r="DG101" i="53"/>
  <c r="DG96" i="53"/>
  <c r="DC102" i="53"/>
  <c r="DE102" i="53"/>
  <c r="DG16" i="53"/>
  <c r="DL61" i="53"/>
  <c r="DL63" i="53" s="1"/>
  <c r="DL142" i="53" s="1"/>
  <c r="DA63" i="53"/>
  <c r="CY101" i="53"/>
  <c r="DJ118" i="53"/>
  <c r="CZ101" i="53"/>
  <c r="CW101" i="53"/>
  <c r="CV102" i="53"/>
  <c r="CY102" i="53"/>
  <c r="DL120" i="53"/>
  <c r="DL122" i="53"/>
  <c r="DL96" i="53"/>
  <c r="DK120" i="53"/>
  <c r="DK96" i="53"/>
  <c r="DK101" i="53" s="1"/>
  <c r="DK102" i="53" s="1"/>
  <c r="DK126" i="53" s="1"/>
  <c r="DK134" i="53" s="1"/>
  <c r="DK122" i="53"/>
  <c r="DJ124" i="53" l="1"/>
  <c r="DK124" i="53"/>
  <c r="CV114" i="53"/>
  <c r="CV116" i="53"/>
  <c r="DL118" i="53"/>
  <c r="DL101" i="53"/>
  <c r="DL102" i="53" s="1"/>
  <c r="DL126" i="53" s="1"/>
  <c r="DL134" i="53" s="1"/>
  <c r="CZ102" i="53"/>
  <c r="DA101" i="53"/>
  <c r="CW102" i="53"/>
  <c r="DK116" i="53"/>
  <c r="DK114" i="53"/>
  <c r="DJ116" i="53"/>
  <c r="DJ114" i="53"/>
  <c r="DL124" i="53" l="1"/>
  <c r="DL114" i="53"/>
  <c r="DL116" i="53"/>
  <c r="DF116" i="53"/>
  <c r="DF114" i="53"/>
  <c r="CZ114" i="53"/>
  <c r="CZ116" i="53"/>
  <c r="DG102" i="53"/>
  <c r="DA102" i="5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VITA Program</author>
  </authors>
  <commentList>
    <comment ref="D1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<sst xmlns="http://schemas.openxmlformats.org/spreadsheetml/2006/main" count="2767" uniqueCount="285">
  <si>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</si>
  <si>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</si>
  <si>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</si>
  <si>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</si>
  <si>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</si>
  <si>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</si>
  <si>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</si>
  <si>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</si>
  <si>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</si>
  <si>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</si>
  <si>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</si>
  <si>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</si>
  <si>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</si>
  <si>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</si>
  <si>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</si>
  <si>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</si>
  <si>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</si>
  <si>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</si>
  <si>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</si>
  <si>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</si>
  <si>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</si>
  <si>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</si>
  <si>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</si>
  <si>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</si>
  <si>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</si>
  <si>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</si>
  <si>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</si>
  <si>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</si>
  <si>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</si>
  <si>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</si>
  <si>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</si>
  <si>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</si>
  <si>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</si>
  <si>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</si>
  <si>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</si>
  <si>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</si>
  <si>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</si>
  <si>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</si>
  <si>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</si>
  <si>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</si>
  <si>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</si>
  <si>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</si>
  <si>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</si>
  <si>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</si>
  <si>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</si>
  <si>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</si>
  <si>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</si>
  <si>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</si>
  <si>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</si>
  <si>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</si>
  <si>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</si>
  <si>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</si>
  <si>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</si>
  <si>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</si>
  <si>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</si>
  <si>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</si>
  <si>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</si>
  <si>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</si>
  <si>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</si>
  <si>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</si>
  <si>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</si>
  <si>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</si>
  <si>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</si>
  <si>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</si>
  <si>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</si>
  <si>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</si>
  <si>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</si>
  <si>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</si>
  <si>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</si>
  <si>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</si>
  <si>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</si>
  <si>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</si>
  <si>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</si>
  <si>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</si>
  <si>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</si>
  <si>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</si>
  <si>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</si>
  <si>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</si>
  <si>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</si>
  <si>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</si>
  <si>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</si>
  <si>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</si>
  <si>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</si>
  <si>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</si>
  <si>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</si>
  <si>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</si>
  <si>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</si>
  <si>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</si>
  <si>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</si>
  <si>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</si>
  <si>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</si>
  <si>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</si>
  <si>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</si>
  <si>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</si>
  <si>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</si>
  <si>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</si>
  <si>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</si>
  <si>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</si>
  <si>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</si>
  <si>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</si>
  <si>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</si>
  <si>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</si>
  <si>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</si>
  <si>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</si>
  <si>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</si>
  <si>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</si>
  <si>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</si>
  <si>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</si>
  <si>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</si>
  <si>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</si>
  <si>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</si>
  <si>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</si>
  <si>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</si>
  <si>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</si>
  <si>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</si>
  <si>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</si>
  <si>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</si>
  <si>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</si>
  <si>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</si>
  <si>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</si>
  <si>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</si>
  <si>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</si>
  <si>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</si>
  <si>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</si>
  <si>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</si>
  <si>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</si>
  <si>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</si>
  <si>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</si>
  <si>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</si>
  <si>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</si>
  <si>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</si>
  <si>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</si>
  <si>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</si>
  <si>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</si>
  <si>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</si>
  <si>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</si>
  <si>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</si>
  <si>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</si>
  <si>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</si>
  <si>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</si>
  <si>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</si>
  <si>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</si>
  <si>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</si>
  <si>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</si>
  <si>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</si>
  <si>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</si>
  <si>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</si>
  <si>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</si>
  <si>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</si>
  <si>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</si>
  <si>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</si>
  <si>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</si>
  <si>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</si>
  <si>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</si>
  <si>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</si>
  <si>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</si>
  <si>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</si>
  <si>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</si>
  <si>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</si>
  <si>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</si>
  <si>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</si>
  <si>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</si>
  <si>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</si>
  <si>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</si>
  <si>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</si>
  <si>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</si>
  <si>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</si>
  <si>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</si>
  <si>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</si>
  <si>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</si>
  <si>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</si>
  <si>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</si>
  <si>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</si>
  <si>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</si>
  <si>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</si>
  <si>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</si>
  <si>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</si>
  <si>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</si>
  <si>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</si>
  <si>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</si>
  <si>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</si>
  <si>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</si>
  <si>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</si>
  <si>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</si>
  <si>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</si>
  <si>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</si>
  <si>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</si>
  <si>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</si>
  <si>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</si>
  <si>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</si>
  <si>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</si>
  <si>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</si>
  <si>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</si>
  <si>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</si>
  <si>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</si>
  <si>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</si>
  <si>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</si>
  <si>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</si>
  <si>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</si>
  <si>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</si>
  <si>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</si>
  <si>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</si>
  <si>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</si>
  <si>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</si>
  <si>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</si>
  <si>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</si>
  <si>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</si>
  <si>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</si>
  <si>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</si>
  <si>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</si>
  <si>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</si>
  <si>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</si>
  <si>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</si>
  <si>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</si>
  <si>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</si>
  <si>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</si>
  <si>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</si>
  <si>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</si>
  <si>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</si>
  <si>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</si>
  <si>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</si>
  <si>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</si>
  <si>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</si>
  <si>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</si>
  <si>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</si>
  <si>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</si>
  <si>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</si>
  <si>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</si>
  <si>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</si>
  <si>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</si>
  <si>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</si>
  <si>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</si>
  <si>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</si>
  <si>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</si>
  <si>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</si>
  <si>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</si>
  <si>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</si>
  <si>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</si>
  <si>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</si>
  <si>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</si>
  <si>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</si>
  <si>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</si>
  <si>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</si>
  <si>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</si>
  <si>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</si>
  <si>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</si>
  <si>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</si>
  <si>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</si>
  <si>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</si>
  <si>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</si>
  <si>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</si>
  <si>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</si>
  <si>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 xml:space="preserve">Total Molina </t>
  </si>
  <si>
    <t>FY22 CCC+ and Medallion Combined Totals Fiscal YTD</t>
  </si>
  <si>
    <t>https://myupdox.com/portal/fampracticeassociates/html/inbox.html</t>
  </si>
  <si>
    <t>Total MLR</t>
  </si>
  <si>
    <t>Total UG</t>
  </si>
  <si>
    <t>Quarterly for JUL-SEP FY2023</t>
  </si>
  <si>
    <t>Total Aetna Jul-Sep Q1 FY23</t>
  </si>
  <si>
    <t>Total Anthem Jul-Sep Q1 FY23</t>
  </si>
  <si>
    <t>Total Molina Jul-Sep Q1 FY23</t>
  </si>
  <si>
    <t>Total Va Premier Jul-Sep Q1 FY23</t>
  </si>
  <si>
    <t>Total United Jul-Sep Q1 FY23</t>
  </si>
  <si>
    <t>Total Optima Jul-Sep Q1 FY23</t>
  </si>
  <si>
    <t>Medallion and CCC+ Combined Financial Results for FY2023</t>
  </si>
  <si>
    <t>Total Aetna Oct-Dec Q2 FY223</t>
  </si>
  <si>
    <t>Total Anthem Oct-Dec Q2 FY23</t>
  </si>
  <si>
    <t xml:space="preserve">Total Molina Oct-Dec Q2 FY23 </t>
  </si>
  <si>
    <t>Total Optima Oct-Dec Q2 FY23</t>
  </si>
  <si>
    <t xml:space="preserve">Total United Oct-Dec Q2 FY23 </t>
  </si>
  <si>
    <t>Total Va Premier Oct-Dec Q2 FY23</t>
  </si>
  <si>
    <t>Quarterly for JAN-MAR 2023</t>
  </si>
  <si>
    <t>CCC+ and Medallion Combined Totals SFY2023</t>
  </si>
  <si>
    <t>Total Aetna Apr-Jun 2023</t>
  </si>
  <si>
    <t>Total Anthem Apr-Jun 2023</t>
  </si>
  <si>
    <t>Total Molina Apr-Jun 2023</t>
  </si>
  <si>
    <t>Total Optima Apr-Jun 2023</t>
  </si>
  <si>
    <t>Total United Apr-Jun 2023</t>
  </si>
  <si>
    <t>Total Va Premier Apr-Jun 2023</t>
  </si>
  <si>
    <t>Quarterly for the Fiscal Year 2023</t>
  </si>
  <si>
    <t>Quarterly for APR-JUN 2023</t>
  </si>
  <si>
    <t>Quarterly for OCT-DEC FY2023</t>
  </si>
  <si>
    <t>Estimated MLR</t>
  </si>
  <si>
    <t>Estimated UG</t>
  </si>
  <si>
    <t>CCC+ and Medallion Combined Totals FY23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</si>
</sst>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0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indexed="64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07">
    <xf numFmtId="0" fontId="0" fillId="0" borderId="0" xfId="0"/>
    <xf numFmtId="0" fontId="4" fillId="0" borderId="0" xfId="0" applyFont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Border="1" applyAlignment="1">
      <alignment horizontal="center"/>
    </xf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9" fontId="21" fillId="0" borderId="0" xfId="58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14" xfId="0" applyNumberFormat="1" applyFont="1" applyBorder="1" applyAlignment="1">
      <alignment horizontal="center"/>
    </xf>
    <xf numFmtId="168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ill="1" applyBorder="1"/>
    <xf numFmtId="0" fontId="20" fillId="0" borderId="37" xfId="0" applyFont="1" applyBorder="1"/>
    <xf numFmtId="167" fontId="21" fillId="0" borderId="0" xfId="0" applyNumberFormat="1" applyFont="1" applyAlignment="1">
      <alignment horizontal="center"/>
    </xf>
    <xf numFmtId="167" fontId="2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 applyProtection="1">
      <alignment horizontal="center"/>
      <protection hidden="1"/>
    </xf>
    <xf numFmtId="168" fontId="31" fillId="0" borderId="0" xfId="0" applyNumberFormat="1" applyFont="1" applyAlignment="1" applyProtection="1">
      <alignment horizontal="center"/>
      <protection hidden="1"/>
    </xf>
    <xf numFmtId="168" fontId="21" fillId="0" borderId="0" xfId="0" applyNumberFormat="1" applyFont="1" applyAlignment="1">
      <alignment horizontal="center"/>
    </xf>
    <xf numFmtId="3" fontId="21" fillId="0" borderId="0" xfId="0" applyNumberFormat="1" applyFont="1" applyAlignment="1" applyProtection="1">
      <alignment horizontal="center"/>
      <protection hidden="1"/>
    </xf>
    <xf numFmtId="167" fontId="30" fillId="0" borderId="0" xfId="0" applyNumberFormat="1" applyFont="1" applyAlignment="1" applyProtection="1">
      <alignment horizontal="center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0" fontId="29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9" fillId="0" borderId="13" xfId="0" applyFont="1" applyBorder="1"/>
    <xf numFmtId="0" fontId="21" fillId="0" borderId="13" xfId="0" applyFont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21" fillId="0" borderId="15" xfId="0" applyFont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0" fontId="0" fillId="14" borderId="47" xfId="0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ill="1" applyBorder="1"/>
    <xf numFmtId="169" fontId="5" fillId="20" borderId="9" xfId="70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5" fillId="20" borderId="11" xfId="70" applyNumberFormat="1" applyFont="1" applyFill="1" applyBorder="1"/>
    <xf numFmtId="49" fontId="39" fillId="0" borderId="9" xfId="57" applyNumberFormat="1" applyFont="1" applyBorder="1" applyAlignment="1">
      <alignment horizontal="left" vertical="top"/>
    </xf>
    <xf numFmtId="0" fontId="39" fillId="0" borderId="9" xfId="57" applyFont="1" applyBorder="1"/>
    <xf numFmtId="0" fontId="39" fillId="0" borderId="9" xfId="0" applyFont="1" applyBorder="1" applyAlignment="1">
      <alignment vertical="top"/>
    </xf>
    <xf numFmtId="0" fontId="39" fillId="0" borderId="9" xfId="57" applyFont="1" applyBorder="1" applyAlignment="1">
      <alignment horizontal="left" vertical="top"/>
    </xf>
    <xf numFmtId="170" fontId="0" fillId="0" borderId="9" xfId="0" applyNumberFormat="1" applyBorder="1"/>
    <xf numFmtId="170" fontId="0" fillId="0" borderId="0" xfId="0" applyNumberFormat="1"/>
    <xf numFmtId="170" fontId="40" fillId="0" borderId="9" xfId="0" applyNumberFormat="1" applyFont="1" applyBorder="1"/>
    <xf numFmtId="170" fontId="40" fillId="0" borderId="0" xfId="0" applyNumberFormat="1" applyFont="1"/>
    <xf numFmtId="44" fontId="0" fillId="0" borderId="0" xfId="0" applyNumberFormat="1"/>
    <xf numFmtId="0" fontId="39" fillId="0" borderId="9" xfId="0" applyFont="1" applyBorder="1" applyAlignment="1">
      <alignment horizontal="left" vertical="top"/>
    </xf>
    <xf numFmtId="44" fontId="40" fillId="0" borderId="0" xfId="0" applyNumberFormat="1" applyFont="1"/>
    <xf numFmtId="0" fontId="0" fillId="0" borderId="9" xfId="0" applyBorder="1"/>
    <xf numFmtId="169" fontId="0" fillId="0" borderId="9" xfId="55" applyNumberFormat="1" applyFont="1" applyBorder="1"/>
    <xf numFmtId="169" fontId="0" fillId="0" borderId="0" xfId="55" applyNumberFormat="1" applyFont="1" applyBorder="1"/>
    <xf numFmtId="169" fontId="0" fillId="0" borderId="0" xfId="0" applyNumberFormat="1"/>
    <xf numFmtId="164" fontId="39" fillId="0" borderId="9" xfId="58" applyNumberFormat="1" applyFont="1" applyFill="1" applyBorder="1" applyAlignment="1">
      <alignment vertical="top"/>
    </xf>
    <xf numFmtId="164" fontId="39" fillId="0" borderId="0" xfId="58" applyNumberFormat="1" applyFont="1" applyFill="1" applyBorder="1" applyAlignment="1">
      <alignment vertical="top"/>
    </xf>
    <xf numFmtId="164" fontId="0" fillId="0" borderId="0" xfId="0" applyNumberFormat="1"/>
    <xf numFmtId="49" fontId="39" fillId="0" borderId="9" xfId="57" applyNumberFormat="1" applyFont="1" applyBorder="1" applyAlignment="1">
      <alignment vertical="top"/>
    </xf>
    <xf numFmtId="169" fontId="0" fillId="0" borderId="9" xfId="0" applyNumberFormat="1" applyBorder="1"/>
    <xf numFmtId="0" fontId="0" fillId="0" borderId="9" xfId="0" applyBorder="1" applyAlignment="1">
      <alignment horizontal="left" vertical="top"/>
    </xf>
    <xf numFmtId="0" fontId="0" fillId="0" borderId="9" xfId="0" applyBorder="1" applyAlignment="1">
      <alignment vertical="top"/>
    </xf>
    <xf numFmtId="164" fontId="0" fillId="0" borderId="9" xfId="58" applyNumberFormat="1" applyFont="1" applyBorder="1"/>
    <xf numFmtId="164" fontId="0" fillId="0" borderId="0" xfId="58" applyNumberFormat="1" applyFont="1" applyBorder="1"/>
    <xf numFmtId="164" fontId="41" fillId="0" borderId="9" xfId="0" applyNumberFormat="1" applyFont="1" applyBorder="1"/>
    <xf numFmtId="164" fontId="41" fillId="0" borderId="0" xfId="0" applyNumberFormat="1" applyFont="1"/>
    <xf numFmtId="164" fontId="0" fillId="0" borderId="9" xfId="0" applyNumberFormat="1" applyBorder="1"/>
    <xf numFmtId="164" fontId="4" fillId="0" borderId="0" xfId="58" applyNumberFormat="1" applyFont="1"/>
    <xf numFmtId="0" fontId="39" fillId="0" borderId="9" xfId="57" quotePrefix="1" applyFont="1" applyBorder="1" applyAlignment="1">
      <alignment horizontal="left" vertical="top"/>
    </xf>
    <xf numFmtId="0" fontId="0" fillId="0" borderId="9" xfId="0" applyBorder="1" applyAlignment="1">
      <alignment horizontal="right"/>
    </xf>
    <xf numFmtId="0" fontId="0" fillId="0" borderId="0" xfId="0" applyAlignment="1">
      <alignment horizontal="right"/>
    </xf>
    <xf numFmtId="170" fontId="0" fillId="0" borderId="9" xfId="0" applyNumberFormat="1" applyBorder="1" applyAlignment="1">
      <alignment horizontal="left" indent="1"/>
    </xf>
    <xf numFmtId="170" fontId="0" fillId="0" borderId="0" xfId="0" applyNumberFormat="1" applyAlignment="1">
      <alignment horizontal="left" indent="1"/>
    </xf>
    <xf numFmtId="0" fontId="39" fillId="0" borderId="16" xfId="0" applyFont="1" applyBorder="1" applyAlignment="1">
      <alignment vertical="top"/>
    </xf>
    <xf numFmtId="0" fontId="39" fillId="0" borderId="16" xfId="0" applyFont="1" applyBorder="1" applyAlignment="1">
      <alignment horizontal="left" vertical="top"/>
    </xf>
    <xf numFmtId="170" fontId="0" fillId="0" borderId="16" xfId="0" applyNumberFormat="1" applyBorder="1" applyAlignment="1">
      <alignment horizontal="left" indent="1"/>
    </xf>
    <xf numFmtId="0" fontId="4" fillId="0" borderId="0" xfId="0" applyFont="1" applyAlignment="1">
      <alignment horizontal="left" vertical="center"/>
    </xf>
    <xf numFmtId="0" fontId="4" fillId="0" borderId="0" xfId="57" applyAlignment="1">
      <alignment horizontal="left" vertical="center"/>
    </xf>
    <xf numFmtId="0" fontId="4" fillId="0" borderId="0" xfId="0" applyFont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Alignment="1">
      <alignment horizontal="left" vertical="center"/>
    </xf>
    <xf numFmtId="0" fontId="4" fillId="0" borderId="0" xfId="57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164" fontId="4" fillId="0" borderId="0" xfId="0" applyNumberFormat="1" applyFont="1"/>
    <xf numFmtId="44" fontId="14" fillId="0" borderId="51" xfId="0" applyNumberFormat="1" applyFont="1" applyBorder="1"/>
    <xf numFmtId="171" fontId="4" fillId="0" borderId="0" xfId="0" applyNumberFormat="1" applyFont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5" fillId="0" borderId="0" xfId="0" applyFont="1"/>
    <xf numFmtId="0" fontId="4" fillId="0" borderId="0" xfId="0" applyFont="1" applyAlignment="1">
      <alignment vertical="top"/>
    </xf>
    <xf numFmtId="0" fontId="9" fillId="0" borderId="43" xfId="0" applyFont="1" applyBorder="1" applyAlignment="1">
      <alignment horizontal="left" vertical="top"/>
    </xf>
    <xf numFmtId="0" fontId="4" fillId="0" borderId="54" xfId="0" applyFont="1" applyBorder="1" applyAlignment="1">
      <alignment vertical="top"/>
    </xf>
    <xf numFmtId="0" fontId="46" fillId="0" borderId="55" xfId="0" applyFont="1" applyBorder="1" applyAlignment="1">
      <alignment horizontal="center" wrapText="1"/>
    </xf>
    <xf numFmtId="0" fontId="46" fillId="0" borderId="56" xfId="0" applyFont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Border="1" applyAlignment="1">
      <alignment horizontal="center" vertical="top"/>
    </xf>
    <xf numFmtId="0" fontId="47" fillId="0" borderId="56" xfId="0" applyFont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/>
    <xf numFmtId="0" fontId="39" fillId="0" borderId="0" xfId="57" applyFont="1"/>
    <xf numFmtId="170" fontId="14" fillId="0" borderId="0" xfId="0" applyNumberFormat="1" applyFont="1"/>
    <xf numFmtId="170" fontId="42" fillId="0" borderId="0" xfId="0" applyNumberFormat="1" applyFont="1"/>
    <xf numFmtId="170" fontId="14" fillId="0" borderId="0" xfId="0" applyNumberFormat="1" applyFont="1" applyAlignment="1">
      <alignment vertical="center"/>
    </xf>
    <xf numFmtId="164" fontId="14" fillId="0" borderId="0" xfId="58" applyNumberFormat="1" applyFont="1" applyBorder="1" applyAlignment="1">
      <alignment vertical="center"/>
    </xf>
    <xf numFmtId="44" fontId="14" fillId="0" borderId="0" xfId="0" applyNumberFormat="1" applyFont="1"/>
    <xf numFmtId="0" fontId="14" fillId="0" borderId="0" xfId="0" applyFont="1"/>
    <xf numFmtId="164" fontId="4" fillId="0" borderId="0" xfId="69" applyNumberFormat="1" applyFont="1" applyFill="1" applyBorder="1" applyAlignment="1" applyProtection="1">
      <alignment horizontal="right" vertical="center"/>
    </xf>
    <xf numFmtId="10" fontId="5" fillId="0" borderId="0" xfId="69" applyNumberFormat="1" applyFont="1" applyFill="1" applyBorder="1" applyAlignment="1" applyProtection="1">
      <alignment horizontal="right" vertical="center"/>
    </xf>
    <xf numFmtId="170" fontId="44" fillId="0" borderId="0" xfId="69" applyNumberFormat="1" applyFont="1" applyFill="1" applyBorder="1" applyAlignment="1" applyProtection="1">
      <alignment horizontal="right" vertical="center"/>
    </xf>
    <xf numFmtId="170" fontId="4" fillId="0" borderId="0" xfId="0" applyNumberFormat="1" applyFont="1"/>
    <xf numFmtId="0" fontId="9" fillId="18" borderId="61" xfId="0" applyFont="1" applyFill="1" applyBorder="1"/>
    <xf numFmtId="167" fontId="5" fillId="18" borderId="62" xfId="0" applyNumberFormat="1" applyFont="1" applyFill="1" applyBorder="1"/>
    <xf numFmtId="0" fontId="21" fillId="0" borderId="63" xfId="0" applyFont="1" applyBorder="1"/>
    <xf numFmtId="3" fontId="21" fillId="0" borderId="64" xfId="0" applyNumberFormat="1" applyFont="1" applyBorder="1"/>
    <xf numFmtId="3" fontId="21" fillId="0" borderId="65" xfId="0" applyNumberFormat="1" applyFont="1" applyBorder="1"/>
    <xf numFmtId="168" fontId="21" fillId="17" borderId="47" xfId="0" applyNumberFormat="1" applyFont="1" applyFill="1" applyBorder="1" applyAlignment="1">
      <alignment horizontal="center"/>
    </xf>
    <xf numFmtId="3" fontId="29" fillId="0" borderId="13" xfId="0" applyNumberFormat="1" applyFont="1" applyBorder="1" applyAlignment="1" applyProtection="1">
      <alignment horizontal="center"/>
      <protection hidden="1"/>
    </xf>
    <xf numFmtId="3" fontId="29" fillId="0" borderId="9" xfId="0" applyNumberFormat="1" applyFont="1" applyBorder="1" applyAlignment="1" applyProtection="1">
      <alignment horizontal="center"/>
      <protection hidden="1"/>
    </xf>
    <xf numFmtId="3" fontId="29" fillId="0" borderId="14" xfId="0" applyNumberFormat="1" applyFont="1" applyBorder="1" applyAlignment="1" applyProtection="1">
      <alignment horizontal="center"/>
      <protection hidden="1"/>
    </xf>
    <xf numFmtId="0" fontId="5" fillId="0" borderId="0" xfId="0" applyFont="1"/>
    <xf numFmtId="164" fontId="4" fillId="0" borderId="0" xfId="71" applyNumberFormat="1" applyFont="1" applyFill="1" applyBorder="1" applyAlignment="1">
      <alignment horizontal="center"/>
    </xf>
    <xf numFmtId="164" fontId="0" fillId="0" borderId="0" xfId="71" applyNumberFormat="1" applyFont="1" applyFill="1" applyBorder="1" applyAlignment="1">
      <alignment horizontal="center"/>
    </xf>
    <xf numFmtId="0" fontId="0" fillId="0" borderId="59" xfId="0" applyBorder="1"/>
    <xf numFmtId="167" fontId="21" fillId="0" borderId="60" xfId="0" applyNumberFormat="1" applyFont="1" applyBorder="1" applyAlignment="1" applyProtection="1">
      <alignment horizontal="center"/>
      <protection hidden="1"/>
    </xf>
    <xf numFmtId="167" fontId="21" fillId="0" borderId="41" xfId="0" applyNumberFormat="1" applyFont="1" applyBorder="1" applyAlignment="1" applyProtection="1">
      <alignment horizontal="center"/>
      <protection hidden="1"/>
    </xf>
    <xf numFmtId="170" fontId="43" fillId="0" borderId="16" xfId="0" applyNumberFormat="1" applyFont="1" applyBorder="1" applyAlignment="1">
      <alignment horizontal="left" indent="1"/>
    </xf>
    <xf numFmtId="169" fontId="4" fillId="0" borderId="0" xfId="70" applyNumberFormat="1" applyFont="1"/>
    <xf numFmtId="169" fontId="4" fillId="0" borderId="0" xfId="0" applyNumberFormat="1" applyFont="1"/>
    <xf numFmtId="167" fontId="21" fillId="0" borderId="4" xfId="0" applyNumberFormat="1" applyFont="1" applyBorder="1" applyAlignment="1">
      <alignment horizontal="center"/>
    </xf>
    <xf numFmtId="167" fontId="31" fillId="0" borderId="4" xfId="0" applyNumberFormat="1" applyFont="1" applyBorder="1" applyAlignment="1" applyProtection="1">
      <alignment horizontal="center"/>
      <protection hidden="1"/>
    </xf>
    <xf numFmtId="168" fontId="30" fillId="0" borderId="4" xfId="0" applyNumberFormat="1" applyFont="1" applyBorder="1" applyAlignment="1" applyProtection="1">
      <alignment horizontal="center"/>
      <protection hidden="1"/>
    </xf>
    <xf numFmtId="167" fontId="21" fillId="0" borderId="66" xfId="0" applyNumberFormat="1" applyFont="1" applyBorder="1" applyAlignment="1" applyProtection="1">
      <alignment horizontal="center"/>
      <protection hidden="1"/>
    </xf>
    <xf numFmtId="169" fontId="22" fillId="0" borderId="13" xfId="70" applyNumberFormat="1" applyFont="1" applyBorder="1" applyAlignment="1" applyProtection="1">
      <alignment horizontal="center"/>
      <protection hidden="1"/>
    </xf>
    <xf numFmtId="167" fontId="35" fillId="0" borderId="13" xfId="0" applyNumberFormat="1" applyFont="1" applyBorder="1" applyAlignment="1" applyProtection="1">
      <alignment horizontal="center"/>
      <protection hidden="1"/>
    </xf>
    <xf numFmtId="3" fontId="35" fillId="0" borderId="13" xfId="0" applyNumberFormat="1" applyFont="1" applyBorder="1" applyAlignment="1" applyProtection="1">
      <alignment horizontal="center"/>
      <protection hidden="1"/>
    </xf>
    <xf numFmtId="164" fontId="35" fillId="0" borderId="13" xfId="58" applyNumberFormat="1" applyFont="1" applyBorder="1" applyAlignment="1" applyProtection="1">
      <alignment horizontal="center"/>
      <protection hidden="1"/>
    </xf>
    <xf numFmtId="164" fontId="35" fillId="0" borderId="13" xfId="0" applyNumberFormat="1" applyFont="1" applyBorder="1" applyAlignment="1" applyProtection="1">
      <alignment horizontal="center"/>
      <protection hidden="1"/>
    </xf>
    <xf numFmtId="170" fontId="4" fillId="0" borderId="60" xfId="0" applyNumberFormat="1" applyFont="1" applyBorder="1"/>
    <xf numFmtId="0" fontId="48" fillId="18" borderId="23" xfId="0" applyFont="1" applyFill="1" applyBorder="1" applyAlignment="1">
      <alignment vertical="center"/>
    </xf>
    <xf numFmtId="167" fontId="49" fillId="18" borderId="3" xfId="0" applyNumberFormat="1" applyFont="1" applyFill="1" applyBorder="1" applyAlignment="1">
      <alignment vertical="center"/>
    </xf>
    <xf numFmtId="167" fontId="49" fillId="18" borderId="36" xfId="0" applyNumberFormat="1" applyFont="1" applyFill="1" applyBorder="1" applyAlignment="1">
      <alignment vertical="center"/>
    </xf>
    <xf numFmtId="0" fontId="50" fillId="0" borderId="0" xfId="0" applyFont="1" applyAlignment="1">
      <alignment vertical="center"/>
    </xf>
    <xf numFmtId="169" fontId="21" fillId="0" borderId="9" xfId="70" applyNumberFormat="1" applyFont="1" applyBorder="1"/>
    <xf numFmtId="169" fontId="21" fillId="0" borderId="14" xfId="70" applyNumberFormat="1" applyFont="1" applyBorder="1"/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</cellXfs>
  <cellStyles count="72">
    <cellStyle name="0" xfId="1" xr:uid="{00000000-0005-0000-0000-000000000000}"/>
    <cellStyle name="0 2" xfId="42" xr:uid="{00000000-0005-0000-0000-000001000000}"/>
    <cellStyle name="0_X_2009_A_NAIC_SCT" xfId="2" xr:uid="{00000000-0005-0000-0000-000002000000}"/>
    <cellStyle name="0_X_2009_A_NAIC_SCT 2" xfId="43" xr:uid="{00000000-0005-0000-0000-000003000000}"/>
    <cellStyle name="17179869291" xfId="3" xr:uid="{00000000-0005-0000-0000-000004000000}"/>
    <cellStyle name="17179869291 2" xfId="44" xr:uid="{00000000-0005-0000-0000-000005000000}"/>
    <cellStyle name="4294967297" xfId="4" xr:uid="{00000000-0005-0000-0000-000006000000}"/>
    <cellStyle name="4294967297 2" xfId="5" xr:uid="{00000000-0005-0000-0000-000007000000}"/>
    <cellStyle name="4294967297 2 2" xfId="46" xr:uid="{00000000-0005-0000-0000-000008000000}"/>
    <cellStyle name="4294967297 3" xfId="45" xr:uid="{00000000-0005-0000-0000-000009000000}"/>
    <cellStyle name="4294967308" xfId="6" xr:uid="{00000000-0005-0000-0000-00000A000000}"/>
    <cellStyle name="4294967308 2" xfId="47" xr:uid="{00000000-0005-0000-0000-00000B000000}"/>
    <cellStyle name="4294967309" xfId="7" xr:uid="{00000000-0005-0000-0000-00000C000000}"/>
    <cellStyle name="4294967309 2" xfId="48" xr:uid="{00000000-0005-0000-0000-00000D000000}"/>
    <cellStyle name="8589934593" xfId="8" xr:uid="{00000000-0005-0000-0000-00000E000000}"/>
    <cellStyle name="8589934593 2" xfId="9" xr:uid="{00000000-0005-0000-0000-00000F000000}"/>
    <cellStyle name="8589934593 2 2" xfId="50" xr:uid="{00000000-0005-0000-0000-000010000000}"/>
    <cellStyle name="8589934593 3" xfId="49" xr:uid="{00000000-0005-0000-0000-000011000000}"/>
    <cellStyle name="8589934594" xfId="10" xr:uid="{00000000-0005-0000-0000-000012000000}"/>
    <cellStyle name="8589934594 2" xfId="51" xr:uid="{00000000-0005-0000-0000-000013000000}"/>
    <cellStyle name="8589934595" xfId="11" xr:uid="{00000000-0005-0000-0000-000014000000}"/>
    <cellStyle name="8589934595 2" xfId="52" xr:uid="{00000000-0005-0000-0000-000015000000}"/>
    <cellStyle name="8589934600" xfId="12" xr:uid="{00000000-0005-0000-0000-000016000000}"/>
    <cellStyle name="8589934600 2" xfId="53" xr:uid="{00000000-0005-0000-0000-000017000000}"/>
    <cellStyle name="Comma" xfId="70" builtinId="3"/>
    <cellStyle name="Comma 2" xfId="13" xr:uid="{00000000-0005-0000-0000-000019000000}"/>
    <cellStyle name="Comma 2 2" xfId="54" xr:uid="{00000000-0005-0000-0000-00001A000000}"/>
    <cellStyle name="Comma 3" xfId="14" xr:uid="{00000000-0005-0000-0000-00001B000000}"/>
    <cellStyle name="Comma 4" xfId="15" xr:uid="{00000000-0005-0000-0000-00001C000000}"/>
    <cellStyle name="Comma 4 2" xfId="55" xr:uid="{00000000-0005-0000-0000-00001D000000}"/>
    <cellStyle name="Comma 5" xfId="16" xr:uid="{00000000-0005-0000-0000-00001E000000}"/>
    <cellStyle name="Comma 5 2" xfId="56" xr:uid="{00000000-0005-0000-0000-00001F000000}"/>
    <cellStyle name="Currency 2" xfId="26" xr:uid="{00000000-0005-0000-0000-000020000000}"/>
    <cellStyle name="Currency 2 2" xfId="59" xr:uid="{00000000-0005-0000-0000-000021000000}"/>
    <cellStyle name="Currency 3" xfId="69" xr:uid="{00000000-0005-0000-0000-000022000000}"/>
    <cellStyle name="Normal" xfId="0" builtinId="0"/>
    <cellStyle name="Normal 10" xfId="27" xr:uid="{00000000-0005-0000-0000-000024000000}"/>
    <cellStyle name="Normal 10 2" xfId="60" xr:uid="{00000000-0005-0000-0000-000025000000}"/>
    <cellStyle name="Normal 11" xfId="28" xr:uid="{00000000-0005-0000-0000-000026000000}"/>
    <cellStyle name="Normal 11 2" xfId="61" xr:uid="{00000000-0005-0000-0000-000027000000}"/>
    <cellStyle name="Normal 12" xfId="41" xr:uid="{00000000-0005-0000-0000-000028000000}"/>
    <cellStyle name="Normal 12 2" xfId="68" xr:uid="{00000000-0005-0000-0000-000029000000}"/>
    <cellStyle name="Normal 2" xfId="17" xr:uid="{00000000-0005-0000-0000-00002A000000}"/>
    <cellStyle name="Normal 2 2" xfId="29" xr:uid="{00000000-0005-0000-0000-00002B000000}"/>
    <cellStyle name="Normal 2 2 2" xfId="30" xr:uid="{00000000-0005-0000-0000-00002C000000}"/>
    <cellStyle name="Normal 2 3" xfId="31" xr:uid="{00000000-0005-0000-0000-00002D000000}"/>
    <cellStyle name="Normal 2 4" xfId="57" xr:uid="{00000000-0005-0000-0000-00002E000000}"/>
    <cellStyle name="Normal 3" xfId="18" xr:uid="{00000000-0005-0000-0000-00002F000000}"/>
    <cellStyle name="Normal 4" xfId="32" xr:uid="{00000000-0005-0000-0000-000030000000}"/>
    <cellStyle name="Normal 4 2" xfId="33" xr:uid="{00000000-0005-0000-0000-000031000000}"/>
    <cellStyle name="Normal 4 2 2" xfId="62" xr:uid="{00000000-0005-0000-0000-000032000000}"/>
    <cellStyle name="Normal 5" xfId="34" xr:uid="{00000000-0005-0000-0000-000033000000}"/>
    <cellStyle name="Normal 6" xfId="35" xr:uid="{00000000-0005-0000-0000-000034000000}"/>
    <cellStyle name="Normal 7" xfId="36" xr:uid="{00000000-0005-0000-0000-000035000000}"/>
    <cellStyle name="Normal 7 2" xfId="37" xr:uid="{00000000-0005-0000-0000-000036000000}"/>
    <cellStyle name="Normal 7 2 2" xfId="64" xr:uid="{00000000-0005-0000-0000-000037000000}"/>
    <cellStyle name="Normal 7 2 55" xfId="38" xr:uid="{00000000-0005-0000-0000-000038000000}"/>
    <cellStyle name="Normal 7 2 55 2" xfId="65" xr:uid="{00000000-0005-0000-0000-000039000000}"/>
    <cellStyle name="Normal 7 3" xfId="63" xr:uid="{00000000-0005-0000-0000-00003A000000}"/>
    <cellStyle name="Normal 8" xfId="39" xr:uid="{00000000-0005-0000-0000-00003B000000}"/>
    <cellStyle name="Normal 8 2" xfId="66" xr:uid="{00000000-0005-0000-0000-00003C000000}"/>
    <cellStyle name="Normal 9" xfId="40" xr:uid="{00000000-0005-0000-0000-00003D000000}"/>
    <cellStyle name="Normal 9 2" xfId="67" xr:uid="{00000000-0005-0000-0000-00003E000000}"/>
    <cellStyle name="Percent" xfId="71" builtinId="5"/>
    <cellStyle name="Percent 2" xfId="19" xr:uid="{00000000-0005-0000-0000-000040000000}"/>
    <cellStyle name="Percent 2 2" xfId="58" xr:uid="{00000000-0005-0000-0000-000041000000}"/>
    <cellStyle name="PSChar" xfId="20" xr:uid="{00000000-0005-0000-0000-000042000000}"/>
    <cellStyle name="PSDate" xfId="21" xr:uid="{00000000-0005-0000-0000-000043000000}"/>
    <cellStyle name="PSDec" xfId="22" xr:uid="{00000000-0005-0000-0000-000044000000}"/>
    <cellStyle name="PSHeading" xfId="23" xr:uid="{00000000-0005-0000-0000-000045000000}"/>
    <cellStyle name="PSInt" xfId="24" xr:uid="{00000000-0005-0000-0000-000046000000}"/>
    <cellStyle name="PSSpacer" xfId="25" xr:uid="{00000000-0005-0000-0000-000047000000}"/>
  </cellStyles>
  <dxfs count="0"/>
  <tableStyles count="0" defaultTableStyle="TableStyleMedium9" defaultPivotStyle="PivotStyleLight16"/>
  <colors>
    <mruColors>
      <color rgb="FFCC00CC"/>
      <color rgb="FFFBD805"/>
      <color rgb="FFE5B3BE"/>
      <color rgb="FFFFFFD1"/>
      <color rgb="FFECF8F8"/>
      <color rgb="FFFC1048"/>
      <color rgb="FFE8E8E8"/>
      <color rgb="FFDCF4F1"/>
      <color rgb="FF0000CC"/>
      <color rgb="FF4E60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>
        <row r="20">
          <cell r="C20">
            <v>-1.0591425983172642E-2</v>
          </cell>
        </row>
      </sheetData>
      <sheetData sheetId="59">
        <row r="12">
          <cell r="C12">
            <v>-1.3512097708936978E-2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>
        <row r="33">
          <cell r="C33">
            <v>0</v>
          </cell>
        </row>
      </sheetData>
      <sheetData sheetId="67"/>
      <sheetData sheetId="68"/>
      <sheetData sheetId="69"/>
      <sheetData sheetId="70">
        <row r="23">
          <cell r="C23">
            <v>9.3720858820132091E-2</v>
          </cell>
        </row>
      </sheetData>
      <sheetData sheetId="71">
        <row r="11">
          <cell r="B11">
            <v>2.142381542054439E-2</v>
          </cell>
        </row>
      </sheetData>
      <sheetData sheetId="72">
        <row r="11">
          <cell r="B11">
            <v>6.548354794764899E-3</v>
          </cell>
        </row>
      </sheetData>
      <sheetData sheetId="73">
        <row r="11">
          <cell r="B11">
            <v>9.9264470746120992E-3</v>
          </cell>
        </row>
      </sheetData>
      <sheetData sheetId="7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>
        <row r="20">
          <cell r="C20">
            <v>-1.0591425983172642E-2</v>
          </cell>
        </row>
      </sheetData>
      <sheetData sheetId="41">
        <row r="12">
          <cell r="C12">
            <v>-1.3512097708936978E-2</v>
          </cell>
        </row>
      </sheetData>
      <sheetData sheetId="42"/>
      <sheetData sheetId="43"/>
      <sheetData sheetId="44"/>
      <sheetData sheetId="45"/>
      <sheetData sheetId="46"/>
      <sheetData sheetId="47"/>
      <sheetData sheetId="48">
        <row r="33">
          <cell r="C33">
            <v>0</v>
          </cell>
        </row>
      </sheetData>
      <sheetData sheetId="49"/>
      <sheetData sheetId="50"/>
      <sheetData sheetId="51"/>
      <sheetData sheetId="52">
        <row r="23">
          <cell r="C23">
            <v>9.3720858820132091E-2</v>
          </cell>
        </row>
      </sheetData>
      <sheetData sheetId="53">
        <row r="11">
          <cell r="B11">
            <v>2.142381542054439E-2</v>
          </cell>
        </row>
      </sheetData>
      <sheetData sheetId="54">
        <row r="11">
          <cell r="B11">
            <v>6.548354794764899E-3</v>
          </cell>
        </row>
      </sheetData>
      <sheetData sheetId="55">
        <row r="11">
          <cell r="B11">
            <v>9.9264470746120992E-3</v>
          </cell>
        </row>
      </sheetData>
      <sheetData sheetId="5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  <sheetName val="LRP Scenarios"/>
      <sheetName val="Base (SD + no Lerid)"/>
      <sheetName val="Scenario Builder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  <sheetName val="Base (SD + no Lerid)"/>
      <sheetName val="Scenario Builder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>
        <row r="20">
          <cell r="C20">
            <v>-1.0591425983172642E-2</v>
          </cell>
        </row>
      </sheetData>
      <sheetData sheetId="37">
        <row r="12">
          <cell r="C12">
            <v>-1.3512097708936978E-2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33">
          <cell r="C33">
            <v>0</v>
          </cell>
        </row>
      </sheetData>
      <sheetData sheetId="45"/>
      <sheetData sheetId="46"/>
      <sheetData sheetId="47"/>
      <sheetData sheetId="48">
        <row r="23">
          <cell r="C23">
            <v>9.3720858820132091E-2</v>
          </cell>
        </row>
      </sheetData>
      <sheetData sheetId="49">
        <row r="11">
          <cell r="B11">
            <v>2.142381542054439E-2</v>
          </cell>
        </row>
      </sheetData>
      <sheetData sheetId="50">
        <row r="11">
          <cell r="B11">
            <v>6.548354794764899E-3</v>
          </cell>
        </row>
      </sheetData>
      <sheetData sheetId="51">
        <row r="11">
          <cell r="B11">
            <v>9.9264470746120992E-3</v>
          </cell>
        </row>
      </sheetData>
      <sheetData sheetId="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  <sheetName val="LRP Scenarios"/>
      <sheetName val="Base (SD + no Lerid)"/>
      <sheetName val="Scenario Builder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  <sheetName val="LRP Scenarios"/>
      <sheetName val="Base (SD + no Lerid)"/>
      <sheetName val="Scenario Buil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  <sheetName val="LRP Scenarios"/>
      <sheetName val="Base (SD + no Lerid)"/>
      <sheetName val="Scenario Builder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  <sheetName val="LRP Scenarios"/>
      <sheetName val="Base (SD + no Lerid)"/>
      <sheetName val="Scenario Builder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5B3BE"/>
  </sheetPr>
  <dimension ref="A1:DO198"/>
  <sheetViews>
    <sheetView zoomScale="90" zoomScaleNormal="90" workbookViewId="0">
      <pane xSplit="3" ySplit="5" topLeftCell="DD132" activePane="bottomRight" state="frozen"/>
      <selection pane="topRight" activeCell="D1" sqref="D1"/>
      <selection pane="bottomLeft" activeCell="A6" sqref="A6"/>
      <selection pane="bottomRight" activeCell="F51" sqref="F51"/>
    </sheetView>
  </sheetViews>
  <sheetFormatPr defaultColWidth="9.109375" defaultRowHeight="13.2" x14ac:dyDescent="0.25"/>
  <cols>
    <col min="1" max="1" width="3.33203125" style="1" customWidth="1"/>
    <col min="2" max="2" width="61.44140625" style="1" customWidth="1"/>
    <col min="3" max="3" width="0.109375" style="1" customWidth="1"/>
    <col min="4" max="4" width="17.8867187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5546875" style="1" customWidth="1"/>
    <col min="21" max="21" width="13" style="1" customWidth="1"/>
    <col min="22" max="25" width="15" style="1" customWidth="1"/>
    <col min="26" max="26" width="16.332031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5.6640625" customWidth="1"/>
    <col min="114" max="115" width="16" style="1" customWidth="1"/>
    <col min="116" max="116" width="17.44140625" style="1" customWidth="1"/>
    <col min="117" max="117" width="7.88671875" customWidth="1"/>
    <col min="118" max="118" width="18.3320312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279</v>
      </c>
      <c r="B1" s="22"/>
      <c r="C1" s="399" t="s">
        <v>264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1"/>
    </row>
    <row r="2" spans="1:119" s="20" customFormat="1" ht="21.6" thickBot="1" x14ac:dyDescent="0.45">
      <c r="A2" s="23" t="s">
        <v>14</v>
      </c>
      <c r="B2" s="22"/>
      <c r="D2" s="402" t="s">
        <v>150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185"/>
      <c r="T2" s="405" t="s">
        <v>151</v>
      </c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4"/>
      <c r="AI2" s="186"/>
      <c r="AJ2" s="405" t="s">
        <v>196</v>
      </c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4"/>
      <c r="AY2" s="186"/>
      <c r="AZ2" s="405" t="s">
        <v>155</v>
      </c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4"/>
      <c r="BO2" s="186"/>
      <c r="BP2" s="405" t="s">
        <v>156</v>
      </c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4"/>
      <c r="CE2" s="186"/>
      <c r="CF2" s="405" t="s">
        <v>157</v>
      </c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98" t="s">
        <v>130</v>
      </c>
      <c r="E3" s="392"/>
      <c r="F3" s="392"/>
      <c r="G3" s="392"/>
      <c r="H3" s="392"/>
      <c r="I3" s="392"/>
      <c r="J3" s="398" t="s">
        <v>129</v>
      </c>
      <c r="K3" s="392"/>
      <c r="L3" s="392"/>
      <c r="M3" s="392"/>
      <c r="N3" s="392"/>
      <c r="O3" s="393"/>
      <c r="P3" s="394" t="s">
        <v>185</v>
      </c>
      <c r="Q3" s="395"/>
      <c r="R3" s="396"/>
      <c r="S3" s="187"/>
      <c r="T3" s="398" t="s">
        <v>128</v>
      </c>
      <c r="U3" s="392"/>
      <c r="V3" s="392"/>
      <c r="W3" s="392"/>
      <c r="X3" s="392"/>
      <c r="Y3" s="393"/>
      <c r="Z3" s="392" t="s">
        <v>127</v>
      </c>
      <c r="AA3" s="392"/>
      <c r="AB3" s="392"/>
      <c r="AC3" s="392"/>
      <c r="AD3" s="392"/>
      <c r="AE3" s="393"/>
      <c r="AF3" s="394" t="s">
        <v>186</v>
      </c>
      <c r="AG3" s="395"/>
      <c r="AH3" s="396"/>
      <c r="AI3" s="188"/>
      <c r="AJ3" s="391" t="s">
        <v>197</v>
      </c>
      <c r="AK3" s="392"/>
      <c r="AL3" s="392"/>
      <c r="AM3" s="392"/>
      <c r="AN3" s="392"/>
      <c r="AO3" s="393"/>
      <c r="AP3" s="391" t="s">
        <v>198</v>
      </c>
      <c r="AQ3" s="392"/>
      <c r="AR3" s="392"/>
      <c r="AS3" s="392"/>
      <c r="AT3" s="392"/>
      <c r="AU3" s="393"/>
      <c r="AV3" s="394" t="s">
        <v>205</v>
      </c>
      <c r="AW3" s="395"/>
      <c r="AX3" s="396"/>
      <c r="AY3" s="188"/>
      <c r="AZ3" s="391" t="s">
        <v>137</v>
      </c>
      <c r="BA3" s="392"/>
      <c r="BB3" s="392"/>
      <c r="BC3" s="392"/>
      <c r="BD3" s="392"/>
      <c r="BE3" s="393"/>
      <c r="BF3" s="391" t="s">
        <v>138</v>
      </c>
      <c r="BG3" s="392"/>
      <c r="BH3" s="392"/>
      <c r="BI3" s="392"/>
      <c r="BJ3" s="392"/>
      <c r="BK3" s="393"/>
      <c r="BL3" s="394" t="s">
        <v>187</v>
      </c>
      <c r="BM3" s="395"/>
      <c r="BN3" s="396"/>
      <c r="BO3" s="188"/>
      <c r="BP3" s="391" t="s">
        <v>135</v>
      </c>
      <c r="BQ3" s="392"/>
      <c r="BR3" s="392"/>
      <c r="BS3" s="392"/>
      <c r="BT3" s="392"/>
      <c r="BU3" s="393"/>
      <c r="BV3" s="391" t="s">
        <v>136</v>
      </c>
      <c r="BW3" s="392"/>
      <c r="BX3" s="392"/>
      <c r="BY3" s="392"/>
      <c r="BZ3" s="392"/>
      <c r="CA3" s="393"/>
      <c r="CB3" s="394" t="s">
        <v>188</v>
      </c>
      <c r="CC3" s="395"/>
      <c r="CD3" s="396"/>
      <c r="CE3" s="188"/>
      <c r="CF3" s="391" t="s">
        <v>139</v>
      </c>
      <c r="CG3" s="392"/>
      <c r="CH3" s="392"/>
      <c r="CI3" s="392"/>
      <c r="CJ3" s="392"/>
      <c r="CK3" s="393"/>
      <c r="CL3" s="391" t="s">
        <v>140</v>
      </c>
      <c r="CM3" s="392"/>
      <c r="CN3" s="392"/>
      <c r="CO3" s="392"/>
      <c r="CP3" s="392"/>
      <c r="CQ3" s="393"/>
      <c r="CR3" s="394" t="s">
        <v>189</v>
      </c>
      <c r="CS3" s="395"/>
      <c r="CT3" s="397"/>
      <c r="CV3" s="381" t="s">
        <v>141</v>
      </c>
      <c r="CW3" s="382"/>
      <c r="CX3" s="382"/>
      <c r="CY3" s="382"/>
      <c r="CZ3" s="382"/>
      <c r="DA3" s="383"/>
      <c r="DB3" s="384" t="s">
        <v>142</v>
      </c>
      <c r="DC3" s="382"/>
      <c r="DD3" s="382"/>
      <c r="DE3" s="382"/>
      <c r="DF3" s="382"/>
      <c r="DG3" s="383"/>
      <c r="DH3" s="158"/>
      <c r="DI3" s="385" t="s">
        <v>253</v>
      </c>
      <c r="DJ3" s="386"/>
      <c r="DK3" s="386"/>
      <c r="DL3" s="387"/>
      <c r="DM3"/>
    </row>
    <row r="4" spans="1:119" s="12" customFormat="1" ht="13.5" customHeight="1" thickBot="1" x14ac:dyDescent="0.3">
      <c r="B4"/>
      <c r="D4" s="16">
        <v>1044</v>
      </c>
      <c r="J4" s="13">
        <v>1044</v>
      </c>
      <c r="O4" s="14"/>
      <c r="P4" s="13"/>
      <c r="Q4" s="182"/>
      <c r="R4" s="183"/>
      <c r="S4" s="15"/>
      <c r="T4" s="13">
        <v>1045</v>
      </c>
      <c r="Y4" s="14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8"/>
      <c r="DJ4" s="389"/>
      <c r="DK4" s="389"/>
      <c r="DL4" s="390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0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3" t="s">
        <v>153</v>
      </c>
      <c r="P5" s="110" t="s">
        <v>103</v>
      </c>
      <c r="Q5" s="110" t="s">
        <v>104</v>
      </c>
      <c r="R5" s="111" t="s">
        <v>126</v>
      </c>
      <c r="S5" s="32"/>
      <c r="T5" s="104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242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65"/>
      <c r="J6" s="31"/>
      <c r="K6" s="29"/>
      <c r="L6" s="29"/>
      <c r="M6" s="29"/>
      <c r="N6" s="29"/>
      <c r="O6" s="30"/>
      <c r="P6" s="113"/>
      <c r="Q6" s="114"/>
      <c r="R6" s="115"/>
      <c r="S6" s="32"/>
      <c r="T6" s="31"/>
      <c r="U6" s="29"/>
      <c r="V6" s="29"/>
      <c r="W6" s="29"/>
      <c r="X6" s="29"/>
      <c r="Y6" s="30"/>
      <c r="Z6" s="243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203"/>
      <c r="J7" s="38"/>
      <c r="K7" s="36"/>
      <c r="L7" s="36"/>
      <c r="M7" s="36"/>
      <c r="N7" s="36"/>
      <c r="O7" s="37"/>
      <c r="P7" s="116"/>
      <c r="Q7" s="117"/>
      <c r="R7" s="118"/>
      <c r="S7" s="32"/>
      <c r="T7" s="38"/>
      <c r="U7" s="36"/>
      <c r="V7" s="36"/>
      <c r="W7" s="36"/>
      <c r="X7" s="36"/>
      <c r="Y7" s="37"/>
      <c r="Z7" s="244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f>+'JUL-SEP 2022'!D8+'OCT-DEC 2022'!D8+'JAN-MAR 2023'!D8+'APR-JUN 2023'!D8</f>
        <v>475437690</v>
      </c>
      <c r="E8" s="36"/>
      <c r="F8" s="36">
        <f>+'JUL-SEP 2022'!F8+'OCT-DEC 2022'!F8+'JAN-MAR 2023'!F8+'APR-JUN 2023'!F8</f>
        <v>117964957</v>
      </c>
      <c r="G8" s="36"/>
      <c r="H8" s="36">
        <f>+D8+F8</f>
        <v>593402647</v>
      </c>
      <c r="I8" s="203"/>
      <c r="J8" s="38">
        <f>+'JUL-SEP 2022'!J8+'OCT-DEC 2022'!J8+'JAN-MAR 2023'!J8+'APR-JUN 2023'!J8</f>
        <v>257896243</v>
      </c>
      <c r="K8" s="36"/>
      <c r="L8" s="36">
        <f>+'JUL-SEP 2022'!L8+'OCT-DEC 2022'!L8+'JAN-MAR 2023'!L8+'APR-JUN 2023'!L8</f>
        <v>410107421</v>
      </c>
      <c r="M8" s="36"/>
      <c r="N8" s="36">
        <f>+J8+L8</f>
        <v>668003664</v>
      </c>
      <c r="O8" s="37"/>
      <c r="P8" s="116">
        <f>+D8+J8</f>
        <v>733333933</v>
      </c>
      <c r="Q8" s="117">
        <f>+F8+L8</f>
        <v>528072378</v>
      </c>
      <c r="R8" s="118">
        <f>+P8+Q8</f>
        <v>1261406311</v>
      </c>
      <c r="S8" s="32"/>
      <c r="T8" s="38">
        <f>+'JUL-SEP 2022'!T8+'OCT-DEC 2022'!T8+'JAN-MAR 2023'!T8+'APR-JUN 2023'!T8</f>
        <v>888823856.13999987</v>
      </c>
      <c r="U8" s="36"/>
      <c r="V8" s="36">
        <f>+'JUL-SEP 2022'!V8+'OCT-DEC 2022'!V8+'JAN-MAR 2023'!V8+'APR-JUN 2023'!V8</f>
        <v>243717481.44999996</v>
      </c>
      <c r="W8" s="36"/>
      <c r="X8" s="36">
        <f>+T8+V8</f>
        <v>1132541337.5899999</v>
      </c>
      <c r="Y8" s="37"/>
      <c r="Z8" s="244">
        <f>+'OCT-DEC 2022'!Z8+'JUL-SEP 2022'!Z8+'JAN-MAR 2023'!Z8+'APR-JUN 2023'!Z8</f>
        <v>572009503.80999827</v>
      </c>
      <c r="AA8" s="36"/>
      <c r="AB8" s="36">
        <f>+'OCT-DEC 2022'!AB8+'JUL-SEP 2022'!AB8+'JAN-MAR 2023'!AB8+'APR-JUN 2023'!AB8</f>
        <v>447248465.4200002</v>
      </c>
      <c r="AC8" s="36"/>
      <c r="AD8" s="36">
        <f>+Z8+AB8</f>
        <v>1019257969.2299985</v>
      </c>
      <c r="AE8" s="37"/>
      <c r="AF8" s="116">
        <f>+T8+Z8</f>
        <v>1460833359.9499981</v>
      </c>
      <c r="AG8" s="117">
        <f>+V8+AB8</f>
        <v>690965946.87000012</v>
      </c>
      <c r="AH8" s="118">
        <f>+AF8+AG8</f>
        <v>2151799306.8199983</v>
      </c>
      <c r="AI8" s="32"/>
      <c r="AJ8" s="35">
        <f>+'OCT-DEC 2022'!AJ8+'JUL-SEP 2022'!AJ8+'JAN-MAR 2023'!AJ8+'APR-JUN 2023'!AJ8</f>
        <v>256311180.04000002</v>
      </c>
      <c r="AK8" s="36"/>
      <c r="AL8" s="36">
        <f>+'OCT-DEC 2022'!AL8+'JUL-SEP 2022'!AL8+'JAN-MAR 2023'!AL8+'APR-JUN 2023'!AL8</f>
        <v>99550411.030000001</v>
      </c>
      <c r="AM8" s="36"/>
      <c r="AN8" s="36">
        <f>+AJ8+AL8</f>
        <v>355861591.07000005</v>
      </c>
      <c r="AO8" s="37"/>
      <c r="AP8" s="36">
        <f>+'OCT-DEC 2022'!AP8+'JUL-SEP 2022'!AP8+'JAN-MAR 2023'!AP8+'APR-JUN 2023'!AP8</f>
        <v>92351523.840000033</v>
      </c>
      <c r="AQ8" s="36"/>
      <c r="AR8" s="36">
        <f>+'OCT-DEC 2022'!AR8+'JUL-SEP 2022'!AR8+'JAN-MAR 2023'!AR8+'APR-JUN 2023'!AR8</f>
        <v>132581574.62000002</v>
      </c>
      <c r="AS8" s="36"/>
      <c r="AT8" s="36">
        <f>+AP8+AR8</f>
        <v>224933098.46000004</v>
      </c>
      <c r="AU8" s="37"/>
      <c r="AV8" s="116">
        <f>+AJ8+AP8</f>
        <v>348662703.88000005</v>
      </c>
      <c r="AW8" s="117">
        <f>+AL8+AR8</f>
        <v>232131985.65000004</v>
      </c>
      <c r="AX8" s="118">
        <f>+AV8+AW8</f>
        <v>580794689.53000009</v>
      </c>
      <c r="AY8" s="32"/>
      <c r="AZ8" s="35">
        <f>+'OCT-DEC 2022'!AZ8+'JUL-SEP 2022'!AZ8+'JAN-MAR 2023'!AZ8+'APR-JUN 2023'!AZ8</f>
        <v>478164112.56957102</v>
      </c>
      <c r="BA8" s="36"/>
      <c r="BB8" s="36">
        <f>+'OCT-DEC 2022'!BB8+'JUL-SEP 2022'!BB8+'JAN-MAR 2023'!BB8+'APR-JUN 2023'!BB8</f>
        <v>152526491.23042929</v>
      </c>
      <c r="BC8" s="36"/>
      <c r="BD8" s="36">
        <f>+AZ8+BB8</f>
        <v>630690603.80000031</v>
      </c>
      <c r="BE8" s="37"/>
      <c r="BF8" s="38">
        <f>+'OCT-DEC 2022'!BF8+'JUL-SEP 2022'!BF8+'JAN-MAR 2023'!BF8+'APR-JUN 2023'!BF8</f>
        <v>367734757.37925804</v>
      </c>
      <c r="BG8" s="36"/>
      <c r="BH8" s="36">
        <f>+'OCT-DEC 2022'!BH8+'JUL-SEP 2022'!BH8+'JAN-MAR 2023'!BH8+'APR-JUN 2023'!BH8</f>
        <v>372397119.74074197</v>
      </c>
      <c r="BI8" s="36"/>
      <c r="BJ8" s="36">
        <f>+BF8+BH8</f>
        <v>740131877.12</v>
      </c>
      <c r="BK8" s="37"/>
      <c r="BL8" s="116">
        <f>+AZ8+BF8</f>
        <v>845898869.94882905</v>
      </c>
      <c r="BM8" s="117">
        <f>+BB8+BH8</f>
        <v>524923610.97117126</v>
      </c>
      <c r="BN8" s="118">
        <f>+BL8+BM8</f>
        <v>1370822480.9200003</v>
      </c>
      <c r="BO8" s="32"/>
      <c r="BP8" s="35">
        <f>+'OCT-DEC 2022'!BP8+'JUL-SEP 2022'!BP8+'JAN-MAR 2023'!BP8+'APR-JUN 2023'!BP8</f>
        <v>379335202.06000006</v>
      </c>
      <c r="BQ8" s="36"/>
      <c r="BR8" s="36">
        <f>+'OCT-DEC 2022'!BR8+'JUL-SEP 2022'!BR8+'JAN-MAR 2023'!BR8+'APR-JUN 2023'!BR8</f>
        <v>77643357.789999962</v>
      </c>
      <c r="BS8" s="36"/>
      <c r="BT8" s="36">
        <f>+BP8+BR8</f>
        <v>456978559.85000002</v>
      </c>
      <c r="BU8" s="37"/>
      <c r="BV8" s="38">
        <f>+'OCT-DEC 2022'!BV8+'JUL-SEP 2022'!BV8+'JAN-MAR 2023'!BV8+'APR-JUN 2023'!BV8</f>
        <v>160635596.03999999</v>
      </c>
      <c r="BW8" s="36"/>
      <c r="BX8" s="36">
        <f>+'OCT-DEC 2022'!BX8+'JUL-SEP 2022'!BX8+'JAN-MAR 2023'!BX8+'APR-JUN 2023'!BX8</f>
        <v>177014965.50999987</v>
      </c>
      <c r="BY8" s="36"/>
      <c r="BZ8" s="36">
        <f>+BV8+BX8</f>
        <v>337650561.54999983</v>
      </c>
      <c r="CA8" s="37"/>
      <c r="CB8" s="116">
        <f>+BP8+BV8</f>
        <v>539970798.10000002</v>
      </c>
      <c r="CC8" s="117">
        <f>+BR8+BX8</f>
        <v>254658323.29999983</v>
      </c>
      <c r="CD8" s="118">
        <f>+CB8+CC8</f>
        <v>794629121.39999986</v>
      </c>
      <c r="CE8" s="32"/>
      <c r="CF8" s="35">
        <f>+'OCT-DEC 2022'!CF8+'JUL-SEP 2022'!CF8+'JAN-MAR 2023'!CF8+'APR-JUN 2023'!CF8</f>
        <v>526196574.89999998</v>
      </c>
      <c r="CG8" s="36"/>
      <c r="CH8" s="36">
        <f>+'OCT-DEC 2022'!CH8+'JUL-SEP 2022'!CH8+'JAN-MAR 2023'!CH8+'APR-JUN 2023'!CH8</f>
        <v>105205332.03999999</v>
      </c>
      <c r="CI8" s="36"/>
      <c r="CJ8" s="36">
        <f>+CF8+CH8</f>
        <v>631401906.93999994</v>
      </c>
      <c r="CK8" s="37"/>
      <c r="CL8" s="38">
        <f>+'OCT-DEC 2022'!CL8+'JUL-SEP 2022'!CL8+'JAN-MAR 2023'!CL8+'APR-JUN 2023'!CL8</f>
        <v>309292284.49000001</v>
      </c>
      <c r="CM8" s="36"/>
      <c r="CN8" s="36">
        <f>+'OCT-DEC 2022'!CN8+'JUL-SEP 2022'!CN8+'JAN-MAR 2023'!CN8+'APR-JUN 2023'!CN8</f>
        <v>333644608.62</v>
      </c>
      <c r="CO8" s="36"/>
      <c r="CP8" s="36">
        <f>+CL8+CN8</f>
        <v>642936893.11000001</v>
      </c>
      <c r="CQ8" s="37"/>
      <c r="CR8" s="116">
        <f>+CF8+CL8</f>
        <v>835488859.38999999</v>
      </c>
      <c r="CS8" s="117">
        <f>+CH8+CN8</f>
        <v>438849940.65999997</v>
      </c>
      <c r="CT8" s="118">
        <f>+CR8+CS8</f>
        <v>1274338800.05</v>
      </c>
      <c r="CU8" s="32"/>
      <c r="CV8" s="38">
        <f t="shared" ref="CV8:CV15" si="0">+D8+T8+AJ8+AZ8+BP8+CF8</f>
        <v>3004268615.7095709</v>
      </c>
      <c r="CW8" s="36"/>
      <c r="CX8" s="36">
        <f t="shared" ref="CX8:CX15" si="1">+F8+V8+AL8+BB8+BR8+CH8</f>
        <v>796608030.54042912</v>
      </c>
      <c r="CY8" s="39"/>
      <c r="CZ8" s="36">
        <f>+CV8+CX8</f>
        <v>3800876646.25</v>
      </c>
      <c r="DA8" s="40"/>
      <c r="DB8" s="38">
        <f>+J8+Z8+AP8+BF8+BV8+CL8</f>
        <v>1759919908.5592563</v>
      </c>
      <c r="DC8" s="39"/>
      <c r="DD8" s="36">
        <f>+L8+AB8+AR8+BH8+BX8+CN8</f>
        <v>1872994154.9107418</v>
      </c>
      <c r="DE8" s="39"/>
      <c r="DF8" s="36">
        <f>+DB8+DD8</f>
        <v>3632914063.4699984</v>
      </c>
      <c r="DG8" s="40"/>
      <c r="DH8" s="152"/>
      <c r="DI8" s="161" t="s">
        <v>15</v>
      </c>
      <c r="DJ8" s="38">
        <f>+CZ8</f>
        <v>3800876646.25</v>
      </c>
      <c r="DK8" s="36">
        <f>+DF8</f>
        <v>3632914063.4699984</v>
      </c>
      <c r="DL8" s="37">
        <f>+DJ8+DK8</f>
        <v>7433790709.7199984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203"/>
      <c r="J9" s="38"/>
      <c r="K9" s="36"/>
      <c r="L9" s="36"/>
      <c r="M9" s="36"/>
      <c r="N9" s="36"/>
      <c r="O9" s="37"/>
      <c r="P9" s="116">
        <f>+D9+J9</f>
        <v>0</v>
      </c>
      <c r="Q9" s="117">
        <f>+F9+L9</f>
        <v>0</v>
      </c>
      <c r="R9" s="118">
        <f>+P9+Q9</f>
        <v>0</v>
      </c>
      <c r="S9" s="32"/>
      <c r="T9" s="38"/>
      <c r="U9" s="36"/>
      <c r="V9" s="36"/>
      <c r="W9" s="36"/>
      <c r="X9" s="36"/>
      <c r="Y9" s="37"/>
      <c r="Z9" s="244"/>
      <c r="AA9" s="36"/>
      <c r="AB9" s="36"/>
      <c r="AC9" s="36"/>
      <c r="AD9" s="36"/>
      <c r="AE9" s="37"/>
      <c r="AF9" s="116">
        <f>+T9+Z9</f>
        <v>0</v>
      </c>
      <c r="AG9" s="117">
        <f>+V9+AB9</f>
        <v>0</v>
      </c>
      <c r="AH9" s="118">
        <f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>+AJ9+AP9</f>
        <v>0</v>
      </c>
      <c r="AW9" s="120">
        <f>+AL9+AR9</f>
        <v>0</v>
      </c>
      <c r="AX9" s="121">
        <f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>+AZ9+BF9</f>
        <v>0</v>
      </c>
      <c r="BM9" s="120">
        <f>+BB9+BH9</f>
        <v>0</v>
      </c>
      <c r="BN9" s="121">
        <f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>+BP9+BV9</f>
        <v>0</v>
      </c>
      <c r="CC9" s="120">
        <f>+BR9+BX9</f>
        <v>0</v>
      </c>
      <c r="CD9" s="121">
        <f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>+CF9+CL9</f>
        <v>0</v>
      </c>
      <c r="CS9" s="120">
        <f>+CH9+CN9</f>
        <v>0</v>
      </c>
      <c r="CT9" s="121">
        <f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f>SUM(D8:D9)</f>
        <v>475437690</v>
      </c>
      <c r="E10" s="43"/>
      <c r="F10" s="43">
        <f>SUM(F8:F9)</f>
        <v>117964957</v>
      </c>
      <c r="G10" s="43"/>
      <c r="H10" s="43">
        <f>+D10+F10</f>
        <v>593402647</v>
      </c>
      <c r="I10" s="366"/>
      <c r="J10" s="45">
        <f>+J8</f>
        <v>257896243</v>
      </c>
      <c r="K10" s="43"/>
      <c r="L10" s="43">
        <f>+L8</f>
        <v>410107421</v>
      </c>
      <c r="M10" s="43"/>
      <c r="N10" s="43">
        <f>+J10+L10</f>
        <v>668003664</v>
      </c>
      <c r="O10" s="44"/>
      <c r="P10" s="122">
        <f>+P8</f>
        <v>733333933</v>
      </c>
      <c r="Q10" s="123">
        <f t="shared" ref="Q10:R10" si="3">+Q8</f>
        <v>528072378</v>
      </c>
      <c r="R10" s="124">
        <f t="shared" si="3"/>
        <v>1261406311</v>
      </c>
      <c r="S10" s="32"/>
      <c r="T10" s="45">
        <f>SUM(T8:T9)</f>
        <v>888823856.13999987</v>
      </c>
      <c r="U10" s="43"/>
      <c r="V10" s="43">
        <f>SUM(V8:V9)</f>
        <v>243717481.44999996</v>
      </c>
      <c r="W10" s="43"/>
      <c r="X10" s="43">
        <f>+T10+V10</f>
        <v>1132541337.5899999</v>
      </c>
      <c r="Y10" s="44"/>
      <c r="Z10" s="245">
        <f>SUM(Z8:Z9)</f>
        <v>572009503.80999827</v>
      </c>
      <c r="AA10" s="43"/>
      <c r="AB10" s="43">
        <f>SUM(AB8:AB9)</f>
        <v>447248465.4200002</v>
      </c>
      <c r="AC10" s="43"/>
      <c r="AD10" s="43">
        <f>+Z10+AB10</f>
        <v>1019257969.2299985</v>
      </c>
      <c r="AE10" s="44"/>
      <c r="AF10" s="122">
        <f>+AF8</f>
        <v>1460833359.9499981</v>
      </c>
      <c r="AG10" s="123">
        <f t="shared" ref="AG10:AH10" si="4">+AG8</f>
        <v>690965946.87000012</v>
      </c>
      <c r="AH10" s="124">
        <f t="shared" si="4"/>
        <v>2151799306.8199983</v>
      </c>
      <c r="AI10" s="32"/>
      <c r="AJ10" s="42">
        <f>SUM(AJ8:AJ9)</f>
        <v>256311180.04000002</v>
      </c>
      <c r="AK10" s="43"/>
      <c r="AL10" s="43">
        <f>SUM(AL8:AL9)</f>
        <v>99550411.030000001</v>
      </c>
      <c r="AM10" s="43"/>
      <c r="AN10" s="43">
        <f>SUM(AN8:AN9)</f>
        <v>355861591.07000005</v>
      </c>
      <c r="AO10" s="44"/>
      <c r="AP10" s="43">
        <f>SUM(AP8:AP9)</f>
        <v>92351523.840000033</v>
      </c>
      <c r="AQ10" s="43"/>
      <c r="AR10" s="43">
        <f>SUM(AR8:AR9)</f>
        <v>132581574.62000002</v>
      </c>
      <c r="AS10" s="43"/>
      <c r="AT10" s="43">
        <f>SUM(AT8:AT9)</f>
        <v>224933098.46000004</v>
      </c>
      <c r="AU10" s="44"/>
      <c r="AV10" s="122">
        <f>+AV8</f>
        <v>348662703.88000005</v>
      </c>
      <c r="AW10" s="123">
        <f t="shared" ref="AW10:AX10" si="5">+AW8</f>
        <v>232131985.65000004</v>
      </c>
      <c r="AX10" s="124">
        <f t="shared" si="5"/>
        <v>580794689.53000009</v>
      </c>
      <c r="AY10" s="32"/>
      <c r="AZ10" s="42">
        <f>SUM(AZ8:AZ9)</f>
        <v>478164112.56957102</v>
      </c>
      <c r="BA10" s="43"/>
      <c r="BB10" s="43">
        <f>SUM(BB8:BB9)</f>
        <v>152526491.23042929</v>
      </c>
      <c r="BC10" s="43"/>
      <c r="BD10" s="43">
        <f>SUM(BD8:BD9)</f>
        <v>630690603.80000031</v>
      </c>
      <c r="BE10" s="44"/>
      <c r="BF10" s="45">
        <f>SUM(BF8:BF9)</f>
        <v>367734757.37925804</v>
      </c>
      <c r="BG10" s="43"/>
      <c r="BH10" s="43">
        <f>SUM(BH8:BH9)</f>
        <v>372397119.74074197</v>
      </c>
      <c r="BI10" s="43"/>
      <c r="BJ10" s="43">
        <f>SUM(BJ8:BJ9)</f>
        <v>740131877.12</v>
      </c>
      <c r="BK10" s="44"/>
      <c r="BL10" s="122">
        <f>+BL8</f>
        <v>845898869.94882905</v>
      </c>
      <c r="BM10" s="123">
        <f t="shared" ref="BM10:BN10" si="6">+BM8</f>
        <v>524923610.97117126</v>
      </c>
      <c r="BN10" s="124">
        <f t="shared" si="6"/>
        <v>1370822480.9200003</v>
      </c>
      <c r="BO10" s="32"/>
      <c r="BP10" s="42">
        <f>SUM(BP8:BP9)</f>
        <v>379335202.06000006</v>
      </c>
      <c r="BQ10" s="43"/>
      <c r="BR10" s="43">
        <f>SUM(BR8:BR9)</f>
        <v>77643357.789999962</v>
      </c>
      <c r="BS10" s="43"/>
      <c r="BT10" s="43">
        <f>SUM(BT8:BT9)</f>
        <v>456978559.85000002</v>
      </c>
      <c r="BU10" s="44"/>
      <c r="BV10" s="45">
        <f>SUM(BV8:BV9)</f>
        <v>160635596.03999999</v>
      </c>
      <c r="BW10" s="43"/>
      <c r="BX10" s="43">
        <f>SUM(BX8:BX9)</f>
        <v>177014965.50999987</v>
      </c>
      <c r="BY10" s="43"/>
      <c r="BZ10" s="43">
        <f>SUM(BZ8:BZ9)</f>
        <v>337650561.54999983</v>
      </c>
      <c r="CA10" s="44"/>
      <c r="CB10" s="122">
        <f>+CB8</f>
        <v>539970798.10000002</v>
      </c>
      <c r="CC10" s="123">
        <f t="shared" ref="CC10:CD10" si="7">+CC8</f>
        <v>254658323.29999983</v>
      </c>
      <c r="CD10" s="124">
        <f t="shared" si="7"/>
        <v>794629121.39999986</v>
      </c>
      <c r="CE10" s="32"/>
      <c r="CF10" s="42">
        <f>SUM(CF8:CF9)</f>
        <v>526196574.89999998</v>
      </c>
      <c r="CG10" s="43"/>
      <c r="CH10" s="43">
        <f>SUM(CH8:CH9)</f>
        <v>105205332.03999999</v>
      </c>
      <c r="CI10" s="43"/>
      <c r="CJ10" s="43">
        <f>SUM(CJ8:CJ9)</f>
        <v>631401906.93999994</v>
      </c>
      <c r="CK10" s="44"/>
      <c r="CL10" s="45">
        <f>SUM(CL8:CL9)</f>
        <v>309292284.49000001</v>
      </c>
      <c r="CM10" s="43"/>
      <c r="CN10" s="43">
        <f>SUM(CN8:CN9)</f>
        <v>333644608.62</v>
      </c>
      <c r="CO10" s="43"/>
      <c r="CP10" s="43">
        <f>SUM(CP8:CP9)</f>
        <v>642936893.11000001</v>
      </c>
      <c r="CQ10" s="44"/>
      <c r="CR10" s="122">
        <f>+CR8</f>
        <v>835488859.38999999</v>
      </c>
      <c r="CS10" s="123">
        <f t="shared" ref="CS10:CT10" si="8">+CS8</f>
        <v>438849940.65999997</v>
      </c>
      <c r="CT10" s="124">
        <f t="shared" si="8"/>
        <v>1274338800.05</v>
      </c>
      <c r="CU10" s="32"/>
      <c r="CV10" s="38">
        <f t="shared" si="0"/>
        <v>3004268615.7095709</v>
      </c>
      <c r="CW10" s="36"/>
      <c r="CX10" s="36">
        <f t="shared" si="1"/>
        <v>796608030.54042912</v>
      </c>
      <c r="CY10" s="46"/>
      <c r="CZ10" s="36">
        <f t="shared" si="2"/>
        <v>3800876646.25</v>
      </c>
      <c r="DA10" s="47"/>
      <c r="DB10" s="45">
        <f>+DB8+DB9</f>
        <v>1759919908.5592563</v>
      </c>
      <c r="DC10" s="46"/>
      <c r="DD10" s="43">
        <f>+DD8+DD9</f>
        <v>1872994154.9107418</v>
      </c>
      <c r="DE10" s="46"/>
      <c r="DF10" s="43">
        <f>+DF8+DF9</f>
        <v>3632914063.4699984</v>
      </c>
      <c r="DG10" s="47"/>
      <c r="DH10" s="153"/>
      <c r="DI10" s="161" t="s">
        <v>17</v>
      </c>
      <c r="DJ10" s="45">
        <f>+DJ8</f>
        <v>3800876646.25</v>
      </c>
      <c r="DK10" s="43">
        <f>+DK8</f>
        <v>3632914063.4699984</v>
      </c>
      <c r="DL10" s="44">
        <f>+DL8</f>
        <v>7433790709.7199984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f>+'JUL-SEP 2022'!D11+'OCT-DEC 2022'!D11+'JAN-MAR 2023'!D11+'APR-JUN 2023'!D11</f>
        <v>32546413</v>
      </c>
      <c r="E11" s="36"/>
      <c r="F11" s="36">
        <f>+'JUL-SEP 2022'!F11+'OCT-DEC 2022'!F11+'JAN-MAR 2023'!F11+'APR-JUN 2023'!F11</f>
        <v>22906518</v>
      </c>
      <c r="G11" s="36"/>
      <c r="H11" s="36">
        <f t="shared" ref="H11:H15" si="9">+D11+F11</f>
        <v>55452931</v>
      </c>
      <c r="I11" s="203"/>
      <c r="J11" s="38">
        <f>+'JUL-SEP 2022'!J11+'OCT-DEC 2022'!J11+'JAN-MAR 2023'!J11+'APR-JUN 2023'!J11</f>
        <v>27883586</v>
      </c>
      <c r="K11" s="36"/>
      <c r="L11" s="36">
        <f>+'JUL-SEP 2022'!L11+'OCT-DEC 2022'!L11+'JAN-MAR 2023'!L11+'APR-JUN 2023'!L11</f>
        <v>-8830550</v>
      </c>
      <c r="M11" s="36"/>
      <c r="N11" s="36">
        <f>+J11+L11</f>
        <v>19053036</v>
      </c>
      <c r="O11" s="37"/>
      <c r="P11" s="116">
        <f t="shared" ref="P11:P15" si="10">+D11+J11</f>
        <v>60429999</v>
      </c>
      <c r="Q11" s="117">
        <f t="shared" ref="Q11:Q15" si="11">+F11+L11</f>
        <v>14075968</v>
      </c>
      <c r="R11" s="118">
        <f t="shared" ref="R11:R15" si="12">+P11+Q11</f>
        <v>74505967</v>
      </c>
      <c r="S11" s="32"/>
      <c r="T11" s="38">
        <f>+'JUL-SEP 2022'!T11+'OCT-DEC 2022'!T11+'JAN-MAR 2023'!T11+'APR-JUN 2023'!T11</f>
        <v>-45185056.210000008</v>
      </c>
      <c r="U11" s="36"/>
      <c r="V11" s="36">
        <f>+'JUL-SEP 2022'!V11+'OCT-DEC 2022'!V11+'JAN-MAR 2023'!V11+'APR-JUN 2023'!V11</f>
        <v>17999700.931000002</v>
      </c>
      <c r="W11" s="36"/>
      <c r="X11" s="36">
        <f t="shared" ref="X11:X15" si="13">+T11+V11</f>
        <v>-27185355.279000007</v>
      </c>
      <c r="Y11" s="37"/>
      <c r="Z11" s="244">
        <f>+'OCT-DEC 2022'!Z11+'JUL-SEP 2022'!Z11+'JAN-MAR 2023'!Z11+'APR-JUN 2023'!Z11</f>
        <v>-26751959.611000061</v>
      </c>
      <c r="AA11" s="36"/>
      <c r="AB11" s="36">
        <f>+'OCT-DEC 2022'!AB11+'JUL-SEP 2022'!AB11+'JAN-MAR 2023'!AB11+'APR-JUN 2023'!AB11</f>
        <v>-15002806.969999984</v>
      </c>
      <c r="AC11" s="36"/>
      <c r="AD11" s="36">
        <f t="shared" ref="AD11:AD15" si="14">+Z11+AB11</f>
        <v>-41754766.581000045</v>
      </c>
      <c r="AE11" s="37"/>
      <c r="AF11" s="116">
        <f t="shared" ref="AF11:AF15" si="15">+T11+Z11</f>
        <v>-71937015.821000069</v>
      </c>
      <c r="AG11" s="117">
        <f t="shared" ref="AG11:AG15" si="16">+V11+AB11</f>
        <v>2996893.9610000178</v>
      </c>
      <c r="AH11" s="118">
        <f t="shared" ref="AH11:AH15" si="17">+AF11+AG11</f>
        <v>-68940121.860000044</v>
      </c>
      <c r="AI11" s="32"/>
      <c r="AJ11" s="35">
        <f>+'OCT-DEC 2022'!AJ11+'JUL-SEP 2022'!AJ11+'JAN-MAR 2023'!AJ11+'APR-JUN 2023'!AJ11</f>
        <v>-2911484.5</v>
      </c>
      <c r="AK11" s="36"/>
      <c r="AL11" s="36">
        <f>+'OCT-DEC 2022'!AL11+'JUL-SEP 2022'!AL11+'JAN-MAR 2023'!AL11+'APR-JUN 2023'!AL11</f>
        <v>-244314.71999999997</v>
      </c>
      <c r="AM11" s="36"/>
      <c r="AN11" s="36">
        <f t="shared" ref="AN11:AN15" si="18">+AJ11+AL11</f>
        <v>-3155799.2199999997</v>
      </c>
      <c r="AO11" s="37"/>
      <c r="AP11" s="36">
        <f>+'OCT-DEC 2022'!AP11+'JUL-SEP 2022'!AP11+'JAN-MAR 2023'!AP11+'APR-JUN 2023'!AP11</f>
        <v>-5500851.1200000001</v>
      </c>
      <c r="AQ11" s="36"/>
      <c r="AR11" s="36">
        <f>+'OCT-DEC 2022'!AR11+'JUL-SEP 2022'!AR11+'JAN-MAR 2023'!AR11+'APR-JUN 2023'!AR11</f>
        <v>-8218347.5999999987</v>
      </c>
      <c r="AS11" s="39"/>
      <c r="AT11" s="36">
        <f t="shared" ref="AT11:AT15" si="19">+AP11+AR11</f>
        <v>-13719198.719999999</v>
      </c>
      <c r="AU11" s="37"/>
      <c r="AV11" s="116">
        <f t="shared" ref="AV11:AV15" si="20">+AJ11+AP11</f>
        <v>-8412335.620000001</v>
      </c>
      <c r="AW11" s="117">
        <f t="shared" ref="AW11:AW15" si="21">+AL11+AR11</f>
        <v>-8462662.3199999984</v>
      </c>
      <c r="AX11" s="118">
        <f t="shared" ref="AX11:AX15" si="22">+AV11+AW11</f>
        <v>-16874997.939999998</v>
      </c>
      <c r="AY11" s="32"/>
      <c r="AZ11" s="35">
        <f>+'OCT-DEC 2022'!AZ11+'JUL-SEP 2022'!AZ11+'JAN-MAR 2023'!AZ11+'APR-JUN 2023'!AZ11</f>
        <v>19256867</v>
      </c>
      <c r="BA11" s="36"/>
      <c r="BB11" s="36">
        <f>+'OCT-DEC 2022'!BB11+'JUL-SEP 2022'!BB11+'JAN-MAR 2023'!BB11+'APR-JUN 2023'!BB11</f>
        <v>-18343746</v>
      </c>
      <c r="BC11" s="36"/>
      <c r="BD11" s="36">
        <f t="shared" ref="BD11:BD15" si="23">+AZ11+BB11</f>
        <v>913121</v>
      </c>
      <c r="BE11" s="37"/>
      <c r="BF11" s="38">
        <f>+'OCT-DEC 2022'!BF11+'JUL-SEP 2022'!BF11+'JAN-MAR 2023'!BF11+'APR-JUN 2023'!BF11</f>
        <v>6454491</v>
      </c>
      <c r="BG11" s="36"/>
      <c r="BH11" s="36">
        <f>+'OCT-DEC 2022'!BH11+'JUL-SEP 2022'!BH11+'JAN-MAR 2023'!BH11+'APR-JUN 2023'!BH11</f>
        <v>-5502216</v>
      </c>
      <c r="BI11" s="36"/>
      <c r="BJ11" s="36">
        <f t="shared" ref="BJ11:BJ15" si="24">+BF11+BH11</f>
        <v>952275</v>
      </c>
      <c r="BK11" s="37"/>
      <c r="BL11" s="116">
        <f t="shared" ref="BL11:BL15" si="25">+AZ11+BF11</f>
        <v>25711358</v>
      </c>
      <c r="BM11" s="117">
        <f t="shared" ref="BM11:BM15" si="26">+BB11+BH11</f>
        <v>-23845962</v>
      </c>
      <c r="BN11" s="118">
        <f t="shared" ref="BN11:BN15" si="27">+BL11+BM11</f>
        <v>1865396</v>
      </c>
      <c r="BO11" s="32"/>
      <c r="BP11" s="35">
        <f>+'OCT-DEC 2022'!BP11+'JUL-SEP 2022'!BP11+'JAN-MAR 2023'!BP11+'APR-JUN 2023'!BP11</f>
        <v>-14634424.720000034</v>
      </c>
      <c r="BQ11" s="36"/>
      <c r="BR11" s="36">
        <f>+'OCT-DEC 2022'!BR11+'JUL-SEP 2022'!BR11+'JAN-MAR 2023'!BR11+'APR-JUN 2023'!BR11</f>
        <v>6421372.9900000039</v>
      </c>
      <c r="BS11" s="36"/>
      <c r="BT11" s="36">
        <f t="shared" ref="BT11:BT15" si="28">+BP11+BR11</f>
        <v>-8213051.7300000302</v>
      </c>
      <c r="BU11" s="37"/>
      <c r="BV11" s="38">
        <f>+'OCT-DEC 2022'!BV11+'JUL-SEP 2022'!BV11+'JAN-MAR 2023'!BV11+'APR-JUN 2023'!BV11</f>
        <v>-20540341.749999993</v>
      </c>
      <c r="BW11" s="36"/>
      <c r="BX11" s="36">
        <f>+'OCT-DEC 2022'!BX11+'JUL-SEP 2022'!BX11+'JAN-MAR 2023'!BX11+'APR-JUN 2023'!BX11</f>
        <v>17613851.82</v>
      </c>
      <c r="BY11" s="36"/>
      <c r="BZ11" s="36">
        <f t="shared" ref="BZ11:BZ15" si="29">+BV11+BX11</f>
        <v>-2926489.9299999923</v>
      </c>
      <c r="CA11" s="37"/>
      <c r="CB11" s="116">
        <f t="shared" ref="CB11:CB15" si="30">+BP11+BV11</f>
        <v>-35174766.470000029</v>
      </c>
      <c r="CC11" s="117">
        <f t="shared" ref="CC11:CC15" si="31">+BR11+BX11</f>
        <v>24035224.810000002</v>
      </c>
      <c r="CD11" s="118">
        <f t="shared" ref="CD11:CD15" si="32">+CB11+CC11</f>
        <v>-11139541.660000026</v>
      </c>
      <c r="CE11" s="32"/>
      <c r="CF11" s="35">
        <f>+'OCT-DEC 2022'!CF11+'JUL-SEP 2022'!CF11+'JAN-MAR 2023'!CF11+'APR-JUN 2023'!CF11</f>
        <v>9629984</v>
      </c>
      <c r="CG11" s="36"/>
      <c r="CH11" s="36">
        <f>+'OCT-DEC 2022'!CH11+'JUL-SEP 2022'!CH11+'JAN-MAR 2023'!CH11+'APR-JUN 2023'!CH11</f>
        <v>8450933.0599999987</v>
      </c>
      <c r="CI11" s="36"/>
      <c r="CJ11" s="36">
        <f t="shared" ref="CJ11:CJ15" si="33">+CF11+CH11</f>
        <v>18080917.059999999</v>
      </c>
      <c r="CK11" s="37"/>
      <c r="CL11" s="38">
        <f>+'OCT-DEC 2022'!CL11+'JUL-SEP 2022'!CL11+'JAN-MAR 2023'!CL11+'APR-JUN 2023'!CL11</f>
        <v>3824135</v>
      </c>
      <c r="CM11" s="36"/>
      <c r="CN11" s="36">
        <f>+'OCT-DEC 2022'!CN11+'JUL-SEP 2022'!CN11+'JAN-MAR 2023'!CN11+'APR-JUN 2023'!CN11</f>
        <v>-19918724.010000002</v>
      </c>
      <c r="CO11" s="36"/>
      <c r="CP11" s="36">
        <f t="shared" ref="CP11:CP15" si="34">+CL11+CN11</f>
        <v>-16094589.010000002</v>
      </c>
      <c r="CQ11" s="37"/>
      <c r="CR11" s="116">
        <f t="shared" ref="CR11:CR15" si="35">+CF11+CL11</f>
        <v>13454119</v>
      </c>
      <c r="CS11" s="117">
        <f t="shared" ref="CS11:CS15" si="36">+CH11+CN11</f>
        <v>-11467790.950000003</v>
      </c>
      <c r="CT11" s="118">
        <f t="shared" ref="CT11:CT15" si="37">+CR11+CS11</f>
        <v>1986328.049999997</v>
      </c>
      <c r="CU11" s="32"/>
      <c r="CV11" s="38">
        <f t="shared" si="0"/>
        <v>-1297701.4300000425</v>
      </c>
      <c r="CW11" s="36"/>
      <c r="CX11" s="36">
        <f t="shared" si="1"/>
        <v>37190464.261000007</v>
      </c>
      <c r="CY11" s="39"/>
      <c r="CZ11" s="36">
        <f t="shared" si="2"/>
        <v>35892762.830999963</v>
      </c>
      <c r="DA11" s="40"/>
      <c r="DB11" s="38">
        <f t="shared" ref="DB11:DB15" si="38">+J11+Z11+AP11+BF11+BV11+CL11</f>
        <v>-14630940.481000055</v>
      </c>
      <c r="DC11" s="39"/>
      <c r="DD11" s="36">
        <f t="shared" ref="DD11:DD15" si="39">+L11+AB11+AR11+BH11+BX11+CN11</f>
        <v>-39858792.759999976</v>
      </c>
      <c r="DE11" s="39"/>
      <c r="DF11" s="36">
        <f t="shared" ref="DF11:DF15" si="40">+DB11+DD11</f>
        <v>-54489733.241000026</v>
      </c>
      <c r="DG11" s="40"/>
      <c r="DH11" s="152"/>
      <c r="DI11" s="161" t="s">
        <v>1</v>
      </c>
      <c r="DJ11" s="38">
        <f t="shared" ref="DJ11:DJ15" si="41">+CZ11</f>
        <v>35892762.830999963</v>
      </c>
      <c r="DK11" s="36">
        <f t="shared" ref="DK11:DK15" si="42">+DF11</f>
        <v>-54489733.241000026</v>
      </c>
      <c r="DL11" s="37">
        <f t="shared" ref="DL11:DL15" si="43">+DJ11+DK11</f>
        <v>-18596970.410000063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f>+'JUL-SEP 2022'!D12+'OCT-DEC 2022'!D12+'JAN-MAR 2023'!D12+'APR-JUN 2023'!D12</f>
        <v>0</v>
      </c>
      <c r="E12" s="36"/>
      <c r="F12" s="36">
        <f>+'JUL-SEP 2022'!F12+'OCT-DEC 2022'!F12+'JAN-MAR 2023'!F12+'APR-JUN 2023'!F12</f>
        <v>0</v>
      </c>
      <c r="G12" s="36"/>
      <c r="H12" s="36">
        <f t="shared" si="9"/>
        <v>0</v>
      </c>
      <c r="I12" s="203"/>
      <c r="J12" s="38">
        <f>+'JUL-SEP 2022'!J12+'OCT-DEC 2022'!J12+'JAN-MAR 2023'!J12+'APR-JUN 2023'!J12</f>
        <v>0</v>
      </c>
      <c r="K12" s="36"/>
      <c r="L12" s="36">
        <f>+'JUL-SEP 2022'!L12+'OCT-DEC 2022'!L12+'JAN-MAR 2023'!L12+'APR-JUN 2023'!L12</f>
        <v>0</v>
      </c>
      <c r="M12" s="36"/>
      <c r="N12" s="36">
        <f t="shared" ref="N12:N15" si="44">+J12+L12</f>
        <v>0</v>
      </c>
      <c r="O12" s="37"/>
      <c r="P12" s="116">
        <f t="shared" si="10"/>
        <v>0</v>
      </c>
      <c r="Q12" s="117">
        <f t="shared" si="11"/>
        <v>0</v>
      </c>
      <c r="R12" s="118">
        <f t="shared" si="12"/>
        <v>0</v>
      </c>
      <c r="S12" s="32"/>
      <c r="T12" s="38">
        <f>+'JUL-SEP 2022'!T12+'OCT-DEC 2022'!T12+'JAN-MAR 2023'!T12+'APR-JUN 2023'!T12</f>
        <v>0</v>
      </c>
      <c r="U12" s="36"/>
      <c r="V12" s="36">
        <f>+'JUL-SEP 2022'!V12+'OCT-DEC 2022'!V12+'JAN-MAR 2023'!V12+'APR-JUN 2023'!V12</f>
        <v>0</v>
      </c>
      <c r="W12" s="36"/>
      <c r="X12" s="36">
        <f t="shared" si="13"/>
        <v>0</v>
      </c>
      <c r="Y12" s="37"/>
      <c r="Z12" s="244">
        <f>+'OCT-DEC 2022'!Z12+'JUL-SEP 2022'!Z12+'JAN-MAR 2023'!Z12+'APR-JUN 2023'!Z12</f>
        <v>0</v>
      </c>
      <c r="AA12" s="36"/>
      <c r="AB12" s="36">
        <f>+'OCT-DEC 2022'!AB12+'JUL-SEP 2022'!AB12+'JAN-MAR 2023'!AB12+'APR-JUN 2023'!AB12</f>
        <v>0</v>
      </c>
      <c r="AC12" s="36"/>
      <c r="AD12" s="36">
        <f t="shared" si="14"/>
        <v>0</v>
      </c>
      <c r="AE12" s="37"/>
      <c r="AF12" s="116">
        <f t="shared" si="15"/>
        <v>0</v>
      </c>
      <c r="AG12" s="117">
        <f t="shared" si="16"/>
        <v>0</v>
      </c>
      <c r="AH12" s="118">
        <f t="shared" si="17"/>
        <v>0</v>
      </c>
      <c r="AI12" s="32"/>
      <c r="AJ12" s="35">
        <f>+'OCT-DEC 2022'!AJ12+'JUL-SEP 2022'!AJ12+'JAN-MAR 2023'!AJ12+'APR-JUN 2023'!AJ12</f>
        <v>0</v>
      </c>
      <c r="AK12" s="36"/>
      <c r="AL12" s="36">
        <f>+'OCT-DEC 2022'!AL12+'JUL-SEP 2022'!AL12+'JAN-MAR 2023'!AL12+'APR-JUN 2023'!AL12</f>
        <v>0</v>
      </c>
      <c r="AM12" s="36"/>
      <c r="AN12" s="36">
        <f t="shared" si="18"/>
        <v>0</v>
      </c>
      <c r="AO12" s="37"/>
      <c r="AP12" s="36">
        <f>+'OCT-DEC 2022'!AP12+'JUL-SEP 2022'!AP12+'JAN-MAR 2023'!AP12+'APR-JUN 2023'!AP12</f>
        <v>0</v>
      </c>
      <c r="AQ12" s="36"/>
      <c r="AR12" s="36">
        <f>+'OCT-DEC 2022'!AR12+'JUL-SEP 2022'!AR12+'JAN-MAR 2023'!AR12+'APR-JUN 2023'!AR12</f>
        <v>0</v>
      </c>
      <c r="AS12" s="39"/>
      <c r="AT12" s="36">
        <f t="shared" si="19"/>
        <v>0</v>
      </c>
      <c r="AU12" s="37"/>
      <c r="AV12" s="116">
        <f t="shared" si="20"/>
        <v>0</v>
      </c>
      <c r="AW12" s="117">
        <f t="shared" si="21"/>
        <v>0</v>
      </c>
      <c r="AX12" s="118">
        <f t="shared" si="22"/>
        <v>0</v>
      </c>
      <c r="AY12" s="32"/>
      <c r="AZ12" s="35">
        <f>+'OCT-DEC 2022'!AZ12+'JUL-SEP 2022'!AZ12+'JAN-MAR 2023'!AZ12+'APR-JUN 2023'!AZ12</f>
        <v>0</v>
      </c>
      <c r="BA12" s="36"/>
      <c r="BB12" s="36">
        <f>+'OCT-DEC 2022'!BB12+'JUL-SEP 2022'!BB12+'JAN-MAR 2023'!BB12+'APR-JUN 2023'!BB12</f>
        <v>0</v>
      </c>
      <c r="BC12" s="36"/>
      <c r="BD12" s="36">
        <f t="shared" si="23"/>
        <v>0</v>
      </c>
      <c r="BE12" s="37"/>
      <c r="BF12" s="38">
        <f>+'OCT-DEC 2022'!BF12+'JUL-SEP 2022'!BF12+'JAN-MAR 2023'!BF12+'APR-JUN 2023'!BF12</f>
        <v>0</v>
      </c>
      <c r="BG12" s="36"/>
      <c r="BH12" s="36">
        <f>+'OCT-DEC 2022'!BH12+'JUL-SEP 2022'!BH12+'JAN-MAR 2023'!BH12+'APR-JUN 2023'!BH12</f>
        <v>0</v>
      </c>
      <c r="BI12" s="36"/>
      <c r="BJ12" s="36">
        <f t="shared" si="24"/>
        <v>0</v>
      </c>
      <c r="BK12" s="37"/>
      <c r="BL12" s="116">
        <f t="shared" si="25"/>
        <v>0</v>
      </c>
      <c r="BM12" s="117">
        <f t="shared" si="26"/>
        <v>0</v>
      </c>
      <c r="BN12" s="118">
        <f t="shared" si="27"/>
        <v>0</v>
      </c>
      <c r="BO12" s="32"/>
      <c r="BP12" s="35">
        <f>+'OCT-DEC 2022'!BP12+'JUL-SEP 2022'!BP12+'JAN-MAR 2023'!BP12+'APR-JUN 2023'!BP12</f>
        <v>0</v>
      </c>
      <c r="BQ12" s="36"/>
      <c r="BR12" s="36">
        <f>+'OCT-DEC 2022'!BR12+'JUL-SEP 2022'!BR12+'JAN-MAR 2023'!BR12+'APR-JUN 2023'!BR12</f>
        <v>0</v>
      </c>
      <c r="BS12" s="36"/>
      <c r="BT12" s="36">
        <f t="shared" si="28"/>
        <v>0</v>
      </c>
      <c r="BU12" s="37"/>
      <c r="BV12" s="38">
        <f>+'OCT-DEC 2022'!BV12+'JUL-SEP 2022'!BV12+'JAN-MAR 2023'!BV12+'APR-JUN 2023'!BV12</f>
        <v>0</v>
      </c>
      <c r="BW12" s="36"/>
      <c r="BX12" s="36">
        <f>+'OCT-DEC 2022'!BX12+'JUL-SEP 2022'!BX12+'JAN-MAR 2023'!BX12+'APR-JUN 2023'!BX12</f>
        <v>0</v>
      </c>
      <c r="BY12" s="36"/>
      <c r="BZ12" s="36">
        <f t="shared" si="29"/>
        <v>0</v>
      </c>
      <c r="CA12" s="37"/>
      <c r="CB12" s="116">
        <f t="shared" si="30"/>
        <v>0</v>
      </c>
      <c r="CC12" s="117">
        <f t="shared" si="31"/>
        <v>0</v>
      </c>
      <c r="CD12" s="118">
        <f t="shared" si="32"/>
        <v>0</v>
      </c>
      <c r="CE12" s="32"/>
      <c r="CF12" s="35">
        <f>+'OCT-DEC 2022'!CF12+'JUL-SEP 2022'!CF12+'JAN-MAR 2023'!CF12+'APR-JUN 2023'!CF12</f>
        <v>0</v>
      </c>
      <c r="CG12" s="36"/>
      <c r="CH12" s="36">
        <f>+'OCT-DEC 2022'!CH12+'JUL-SEP 2022'!CH12+'JAN-MAR 2023'!CH12+'APR-JUN 2023'!CH12</f>
        <v>0</v>
      </c>
      <c r="CI12" s="36"/>
      <c r="CJ12" s="36">
        <f t="shared" si="33"/>
        <v>0</v>
      </c>
      <c r="CK12" s="37"/>
      <c r="CL12" s="38">
        <f>+'OCT-DEC 2022'!CL12+'JUL-SEP 2022'!CL12+'JAN-MAR 2023'!CL12+'APR-JUN 2023'!CL12</f>
        <v>0</v>
      </c>
      <c r="CM12" s="36"/>
      <c r="CN12" s="36">
        <f>+'OCT-DEC 2022'!CN12+'JUL-SEP 2022'!CN12+'JAN-MAR 2023'!CN12+'APR-JUN 2023'!CN12</f>
        <v>0</v>
      </c>
      <c r="CO12" s="36"/>
      <c r="CP12" s="36">
        <f t="shared" si="34"/>
        <v>0</v>
      </c>
      <c r="CQ12" s="37"/>
      <c r="CR12" s="116">
        <f t="shared" si="35"/>
        <v>0</v>
      </c>
      <c r="CS12" s="117">
        <f t="shared" si="36"/>
        <v>0</v>
      </c>
      <c r="CT12" s="118">
        <f t="shared" si="37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"/>
        <v>0</v>
      </c>
      <c r="DA12" s="40"/>
      <c r="DB12" s="38">
        <f t="shared" si="38"/>
        <v>0</v>
      </c>
      <c r="DC12" s="39"/>
      <c r="DD12" s="36">
        <f t="shared" si="39"/>
        <v>0</v>
      </c>
      <c r="DE12" s="39"/>
      <c r="DF12" s="36">
        <f t="shared" si="40"/>
        <v>0</v>
      </c>
      <c r="DG12" s="40"/>
      <c r="DH12" s="152"/>
      <c r="DI12" s="161" t="s">
        <v>2</v>
      </c>
      <c r="DJ12" s="38">
        <f t="shared" si="41"/>
        <v>0</v>
      </c>
      <c r="DK12" s="36">
        <f t="shared" si="42"/>
        <v>0</v>
      </c>
      <c r="DL12" s="37">
        <f t="shared" si="43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f>+'JUL-SEP 2022'!D13+'OCT-DEC 2022'!D13+'JAN-MAR 2023'!D13+'APR-JUN 2023'!D13</f>
        <v>0</v>
      </c>
      <c r="E13" s="36"/>
      <c r="F13" s="36">
        <f>+'JUL-SEP 2022'!F13+'OCT-DEC 2022'!F13+'JAN-MAR 2023'!F13+'APR-JUN 2023'!F13</f>
        <v>0</v>
      </c>
      <c r="G13" s="36"/>
      <c r="H13" s="36">
        <f t="shared" si="9"/>
        <v>0</v>
      </c>
      <c r="I13" s="203"/>
      <c r="J13" s="38">
        <f>+'JUL-SEP 2022'!J13+'OCT-DEC 2022'!J13+'JAN-MAR 2023'!J13+'APR-JUN 2023'!J13</f>
        <v>0</v>
      </c>
      <c r="K13" s="36"/>
      <c r="L13" s="36">
        <f>+'JUL-SEP 2022'!L13+'OCT-DEC 2022'!L13+'JAN-MAR 2023'!L13+'APR-JUN 2023'!L13</f>
        <v>0</v>
      </c>
      <c r="M13" s="36"/>
      <c r="N13" s="36">
        <f t="shared" si="44"/>
        <v>0</v>
      </c>
      <c r="O13" s="37"/>
      <c r="P13" s="116">
        <f t="shared" si="10"/>
        <v>0</v>
      </c>
      <c r="Q13" s="117">
        <f t="shared" si="11"/>
        <v>0</v>
      </c>
      <c r="R13" s="118">
        <f t="shared" si="12"/>
        <v>0</v>
      </c>
      <c r="S13" s="32"/>
      <c r="T13" s="38">
        <f>+'JUL-SEP 2022'!T13+'OCT-DEC 2022'!T13+'JAN-MAR 2023'!T13+'APR-JUN 2023'!T13</f>
        <v>0</v>
      </c>
      <c r="U13" s="36"/>
      <c r="V13" s="36">
        <f>+'JUL-SEP 2022'!V13+'OCT-DEC 2022'!V13+'JAN-MAR 2023'!V13+'APR-JUN 2023'!V13</f>
        <v>0</v>
      </c>
      <c r="W13" s="36"/>
      <c r="X13" s="36">
        <f t="shared" si="13"/>
        <v>0</v>
      </c>
      <c r="Y13" s="37"/>
      <c r="Z13" s="244">
        <f>+'OCT-DEC 2022'!Z13+'JUL-SEP 2022'!Z13+'JAN-MAR 2023'!Z13+'APR-JUN 2023'!Z13</f>
        <v>0</v>
      </c>
      <c r="AA13" s="36"/>
      <c r="AB13" s="36">
        <f>+'OCT-DEC 2022'!AB13+'JUL-SEP 2022'!AB13+'JAN-MAR 2023'!AB13+'APR-JUN 2023'!AB13</f>
        <v>0</v>
      </c>
      <c r="AC13" s="36"/>
      <c r="AD13" s="36">
        <f t="shared" si="14"/>
        <v>0</v>
      </c>
      <c r="AE13" s="37"/>
      <c r="AF13" s="116">
        <f t="shared" si="15"/>
        <v>0</v>
      </c>
      <c r="AG13" s="117">
        <f t="shared" si="16"/>
        <v>0</v>
      </c>
      <c r="AH13" s="118">
        <f t="shared" si="17"/>
        <v>0</v>
      </c>
      <c r="AI13" s="32"/>
      <c r="AJ13" s="35">
        <f>+'OCT-DEC 2022'!AJ13+'JUL-SEP 2022'!AJ13+'JAN-MAR 2023'!AJ13+'APR-JUN 2023'!AJ13</f>
        <v>0</v>
      </c>
      <c r="AK13" s="36"/>
      <c r="AL13" s="36">
        <f>+'OCT-DEC 2022'!AL13+'JUL-SEP 2022'!AL13+'JAN-MAR 2023'!AL13+'APR-JUN 2023'!AL13</f>
        <v>0</v>
      </c>
      <c r="AM13" s="36"/>
      <c r="AN13" s="36">
        <f t="shared" si="18"/>
        <v>0</v>
      </c>
      <c r="AO13" s="37"/>
      <c r="AP13" s="36">
        <f>+'OCT-DEC 2022'!AP13+'JUL-SEP 2022'!AP13+'JAN-MAR 2023'!AP13+'APR-JUN 2023'!AP13</f>
        <v>0</v>
      </c>
      <c r="AQ13" s="36"/>
      <c r="AR13" s="36">
        <f>+'OCT-DEC 2022'!AR13+'JUL-SEP 2022'!AR13+'JAN-MAR 2023'!AR13+'APR-JUN 2023'!AR13</f>
        <v>0</v>
      </c>
      <c r="AS13" s="39"/>
      <c r="AT13" s="36">
        <f t="shared" si="19"/>
        <v>0</v>
      </c>
      <c r="AU13" s="37"/>
      <c r="AV13" s="116">
        <f t="shared" si="20"/>
        <v>0</v>
      </c>
      <c r="AW13" s="117">
        <f t="shared" si="21"/>
        <v>0</v>
      </c>
      <c r="AX13" s="118">
        <f t="shared" si="22"/>
        <v>0</v>
      </c>
      <c r="AY13" s="32"/>
      <c r="AZ13" s="35">
        <f>+'OCT-DEC 2022'!AZ13+'JUL-SEP 2022'!AZ13+'JAN-MAR 2023'!AZ13+'APR-JUN 2023'!AZ13</f>
        <v>0</v>
      </c>
      <c r="BA13" s="36"/>
      <c r="BB13" s="36">
        <f>+'OCT-DEC 2022'!BB13+'JUL-SEP 2022'!BB13+'JAN-MAR 2023'!BB13+'APR-JUN 2023'!BB13</f>
        <v>0</v>
      </c>
      <c r="BC13" s="36"/>
      <c r="BD13" s="36">
        <f t="shared" si="23"/>
        <v>0</v>
      </c>
      <c r="BE13" s="37"/>
      <c r="BF13" s="38">
        <f>+'OCT-DEC 2022'!BF13+'JUL-SEP 2022'!BF13+'JAN-MAR 2023'!BF13+'APR-JUN 2023'!BF13</f>
        <v>0</v>
      </c>
      <c r="BG13" s="36"/>
      <c r="BH13" s="36">
        <f>+'OCT-DEC 2022'!BH13+'JUL-SEP 2022'!BH13+'JAN-MAR 2023'!BH13+'APR-JUN 2023'!BH13</f>
        <v>0</v>
      </c>
      <c r="BI13" s="36"/>
      <c r="BJ13" s="36">
        <f t="shared" si="24"/>
        <v>0</v>
      </c>
      <c r="BK13" s="37"/>
      <c r="BL13" s="116">
        <f t="shared" si="25"/>
        <v>0</v>
      </c>
      <c r="BM13" s="117">
        <f t="shared" si="26"/>
        <v>0</v>
      </c>
      <c r="BN13" s="118">
        <f t="shared" si="27"/>
        <v>0</v>
      </c>
      <c r="BO13" s="32"/>
      <c r="BP13" s="35">
        <f>+'OCT-DEC 2022'!BP13+'JUL-SEP 2022'!BP13+'JAN-MAR 2023'!BP13+'APR-JUN 2023'!BP13</f>
        <v>0</v>
      </c>
      <c r="BQ13" s="36"/>
      <c r="BR13" s="36">
        <f>+'OCT-DEC 2022'!BR13+'JUL-SEP 2022'!BR13+'JAN-MAR 2023'!BR13+'APR-JUN 2023'!BR13</f>
        <v>0</v>
      </c>
      <c r="BS13" s="36"/>
      <c r="BT13" s="36">
        <f t="shared" si="28"/>
        <v>0</v>
      </c>
      <c r="BU13" s="37"/>
      <c r="BV13" s="38">
        <f>+'OCT-DEC 2022'!BV13+'JUL-SEP 2022'!BV13+'JAN-MAR 2023'!BV13+'APR-JUN 2023'!BV13</f>
        <v>0</v>
      </c>
      <c r="BW13" s="36"/>
      <c r="BX13" s="36">
        <f>+'OCT-DEC 2022'!BX13+'JUL-SEP 2022'!BX13+'JAN-MAR 2023'!BX13+'APR-JUN 2023'!BX13</f>
        <v>0</v>
      </c>
      <c r="BY13" s="36"/>
      <c r="BZ13" s="36">
        <f t="shared" si="29"/>
        <v>0</v>
      </c>
      <c r="CA13" s="37"/>
      <c r="CB13" s="116">
        <f t="shared" si="30"/>
        <v>0</v>
      </c>
      <c r="CC13" s="117">
        <f t="shared" si="31"/>
        <v>0</v>
      </c>
      <c r="CD13" s="118">
        <f t="shared" si="32"/>
        <v>0</v>
      </c>
      <c r="CE13" s="32"/>
      <c r="CF13" s="35">
        <f>+'OCT-DEC 2022'!CF13+'JUL-SEP 2022'!CF13+'JAN-MAR 2023'!CF13+'APR-JUN 2023'!CF13</f>
        <v>0</v>
      </c>
      <c r="CG13" s="36"/>
      <c r="CH13" s="36">
        <f>+'OCT-DEC 2022'!CH13+'JUL-SEP 2022'!CH13+'JAN-MAR 2023'!CH13+'APR-JUN 2023'!CH13</f>
        <v>0</v>
      </c>
      <c r="CI13" s="36"/>
      <c r="CJ13" s="36">
        <f t="shared" si="33"/>
        <v>0</v>
      </c>
      <c r="CK13" s="37"/>
      <c r="CL13" s="38">
        <f>+'OCT-DEC 2022'!CL13+'JUL-SEP 2022'!CL13+'JAN-MAR 2023'!CL13+'APR-JUN 2023'!CL13</f>
        <v>0</v>
      </c>
      <c r="CM13" s="36"/>
      <c r="CN13" s="36">
        <f>+'OCT-DEC 2022'!CN13+'JUL-SEP 2022'!CN13+'JAN-MAR 2023'!CN13+'APR-JUN 2023'!CN13</f>
        <v>0</v>
      </c>
      <c r="CO13" s="36"/>
      <c r="CP13" s="36">
        <f t="shared" si="34"/>
        <v>0</v>
      </c>
      <c r="CQ13" s="37"/>
      <c r="CR13" s="116">
        <f t="shared" si="35"/>
        <v>0</v>
      </c>
      <c r="CS13" s="117">
        <f t="shared" si="36"/>
        <v>0</v>
      </c>
      <c r="CT13" s="118">
        <f t="shared" si="37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"/>
        <v>0</v>
      </c>
      <c r="DA13" s="40"/>
      <c r="DB13" s="38">
        <f t="shared" si="38"/>
        <v>0</v>
      </c>
      <c r="DC13" s="39"/>
      <c r="DD13" s="36">
        <f t="shared" si="39"/>
        <v>0</v>
      </c>
      <c r="DE13" s="39"/>
      <c r="DF13" s="36">
        <f t="shared" si="40"/>
        <v>0</v>
      </c>
      <c r="DG13" s="40"/>
      <c r="DH13" s="152"/>
      <c r="DI13" s="161" t="s">
        <v>3</v>
      </c>
      <c r="DJ13" s="38">
        <f t="shared" si="41"/>
        <v>0</v>
      </c>
      <c r="DK13" s="36">
        <f t="shared" si="42"/>
        <v>0</v>
      </c>
      <c r="DL13" s="37">
        <f t="shared" si="43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f>+'JUL-SEP 2022'!D14+'OCT-DEC 2022'!D14+'JAN-MAR 2023'!D14+'APR-JUN 2023'!D14</f>
        <v>0</v>
      </c>
      <c r="E14" s="36"/>
      <c r="F14" s="36">
        <f>+'JUL-SEP 2022'!F14+'OCT-DEC 2022'!F14+'JAN-MAR 2023'!F14+'APR-JUN 2023'!F14</f>
        <v>0</v>
      </c>
      <c r="G14" s="36"/>
      <c r="H14" s="36">
        <f t="shared" si="9"/>
        <v>0</v>
      </c>
      <c r="I14" s="203"/>
      <c r="J14" s="38">
        <f>+'JUL-SEP 2022'!J14+'OCT-DEC 2022'!J14+'JAN-MAR 2023'!J14+'APR-JUN 2023'!J14</f>
        <v>0</v>
      </c>
      <c r="K14" s="36"/>
      <c r="L14" s="36">
        <f>+'JUL-SEP 2022'!L14+'OCT-DEC 2022'!L14+'JAN-MAR 2023'!L14+'APR-JUN 2023'!L14</f>
        <v>0</v>
      </c>
      <c r="M14" s="36"/>
      <c r="N14" s="36">
        <f t="shared" si="44"/>
        <v>0</v>
      </c>
      <c r="O14" s="37"/>
      <c r="P14" s="116">
        <f t="shared" si="10"/>
        <v>0</v>
      </c>
      <c r="Q14" s="117">
        <f t="shared" si="11"/>
        <v>0</v>
      </c>
      <c r="R14" s="118">
        <f t="shared" si="12"/>
        <v>0</v>
      </c>
      <c r="S14" s="32"/>
      <c r="T14" s="38">
        <f>+'JUL-SEP 2022'!T14+'OCT-DEC 2022'!T14+'JAN-MAR 2023'!T14+'APR-JUN 2023'!T14</f>
        <v>0</v>
      </c>
      <c r="U14" s="36"/>
      <c r="V14" s="36">
        <f>+'JUL-SEP 2022'!V14+'OCT-DEC 2022'!V14+'JAN-MAR 2023'!V14+'APR-JUN 2023'!V14</f>
        <v>0</v>
      </c>
      <c r="W14" s="36"/>
      <c r="X14" s="36">
        <f t="shared" si="13"/>
        <v>0</v>
      </c>
      <c r="Y14" s="37"/>
      <c r="Z14" s="244">
        <f>+'OCT-DEC 2022'!Z14+'JUL-SEP 2022'!Z14+'JAN-MAR 2023'!Z14+'APR-JUN 2023'!Z14</f>
        <v>0</v>
      </c>
      <c r="AA14" s="36"/>
      <c r="AB14" s="36">
        <f>+'OCT-DEC 2022'!AB14+'JUL-SEP 2022'!AB14+'JAN-MAR 2023'!AB14+'APR-JUN 2023'!AB14</f>
        <v>0</v>
      </c>
      <c r="AC14" s="36"/>
      <c r="AD14" s="36">
        <f t="shared" si="14"/>
        <v>0</v>
      </c>
      <c r="AE14" s="37"/>
      <c r="AF14" s="116">
        <f t="shared" si="15"/>
        <v>0</v>
      </c>
      <c r="AG14" s="117">
        <f t="shared" si="16"/>
        <v>0</v>
      </c>
      <c r="AH14" s="118">
        <f t="shared" si="17"/>
        <v>0</v>
      </c>
      <c r="AI14" s="32"/>
      <c r="AJ14" s="35">
        <f>+'OCT-DEC 2022'!AJ14+'JUL-SEP 2022'!AJ14+'JAN-MAR 2023'!AJ14+'APR-JUN 2023'!AJ14</f>
        <v>14603540.560000001</v>
      </c>
      <c r="AK14" s="36"/>
      <c r="AL14" s="36">
        <f>+'OCT-DEC 2022'!AL14+'JUL-SEP 2022'!AL14+'JAN-MAR 2023'!AL14+'APR-JUN 2023'!AL14</f>
        <v>16804074.049999997</v>
      </c>
      <c r="AM14" s="36"/>
      <c r="AN14" s="36">
        <f t="shared" si="18"/>
        <v>31407614.609999999</v>
      </c>
      <c r="AO14" s="37"/>
      <c r="AP14" s="36">
        <f>+'OCT-DEC 2022'!AP14+'JUL-SEP 2022'!AP14+'JAN-MAR 2023'!AP14+'APR-JUN 2023'!AP14</f>
        <v>15946280.659999998</v>
      </c>
      <c r="AQ14" s="36"/>
      <c r="AR14" s="36">
        <f>+'OCT-DEC 2022'!AR14+'JUL-SEP 2022'!AR14+'JAN-MAR 2023'!AR14+'APR-JUN 2023'!AR14</f>
        <v>27456703.629999999</v>
      </c>
      <c r="AS14" s="39"/>
      <c r="AT14" s="36">
        <f t="shared" si="19"/>
        <v>43402984.289999999</v>
      </c>
      <c r="AU14" s="37"/>
      <c r="AV14" s="116">
        <f t="shared" si="20"/>
        <v>30549821.219999999</v>
      </c>
      <c r="AW14" s="117">
        <f t="shared" si="21"/>
        <v>44260777.679999992</v>
      </c>
      <c r="AX14" s="118">
        <f t="shared" si="22"/>
        <v>74810598.899999991</v>
      </c>
      <c r="AY14" s="32"/>
      <c r="AZ14" s="35">
        <f>+'OCT-DEC 2022'!AZ14+'JUL-SEP 2022'!AZ14+'JAN-MAR 2023'!AZ14+'APR-JUN 2023'!AZ14</f>
        <v>0</v>
      </c>
      <c r="BA14" s="36"/>
      <c r="BB14" s="36">
        <f>+'OCT-DEC 2022'!BB14+'JUL-SEP 2022'!BB14+'JAN-MAR 2023'!BB14+'APR-JUN 2023'!BB14</f>
        <v>0</v>
      </c>
      <c r="BC14" s="36"/>
      <c r="BD14" s="36">
        <f t="shared" si="23"/>
        <v>0</v>
      </c>
      <c r="BE14" s="37"/>
      <c r="BF14" s="38">
        <f>+'OCT-DEC 2022'!BF14+'JUL-SEP 2022'!BF14+'JAN-MAR 2023'!BF14+'APR-JUN 2023'!BF14</f>
        <v>0</v>
      </c>
      <c r="BG14" s="36"/>
      <c r="BH14" s="36">
        <f>+'OCT-DEC 2022'!BH14+'JUL-SEP 2022'!BH14+'JAN-MAR 2023'!BH14+'APR-JUN 2023'!BH14</f>
        <v>0</v>
      </c>
      <c r="BI14" s="36"/>
      <c r="BJ14" s="36">
        <f t="shared" si="24"/>
        <v>0</v>
      </c>
      <c r="BK14" s="37"/>
      <c r="BL14" s="116">
        <f t="shared" si="25"/>
        <v>0</v>
      </c>
      <c r="BM14" s="117">
        <f t="shared" si="26"/>
        <v>0</v>
      </c>
      <c r="BN14" s="118">
        <f t="shared" si="27"/>
        <v>0</v>
      </c>
      <c r="BO14" s="32"/>
      <c r="BP14" s="35">
        <f>+'OCT-DEC 2022'!BP14+'JUL-SEP 2022'!BP14+'JAN-MAR 2023'!BP14+'APR-JUN 2023'!BP14</f>
        <v>-189.02999999999997</v>
      </c>
      <c r="BQ14" s="36"/>
      <c r="BR14" s="36">
        <f>+'OCT-DEC 2022'!BR14+'JUL-SEP 2022'!BR14+'JAN-MAR 2023'!BR14+'APR-JUN 2023'!BR14</f>
        <v>0</v>
      </c>
      <c r="BS14" s="36"/>
      <c r="BT14" s="36">
        <f t="shared" si="28"/>
        <v>-189.02999999999997</v>
      </c>
      <c r="BU14" s="37"/>
      <c r="BV14" s="38">
        <f>+'OCT-DEC 2022'!BV14+'JUL-SEP 2022'!BV14+'JAN-MAR 2023'!BV14+'APR-JUN 2023'!BV14</f>
        <v>0</v>
      </c>
      <c r="BW14" s="36"/>
      <c r="BX14" s="36">
        <f>+'OCT-DEC 2022'!BX14+'JUL-SEP 2022'!BX14+'JAN-MAR 2023'!BX14+'APR-JUN 2023'!BX14</f>
        <v>0</v>
      </c>
      <c r="BY14" s="36"/>
      <c r="BZ14" s="36">
        <f t="shared" si="29"/>
        <v>0</v>
      </c>
      <c r="CA14" s="37"/>
      <c r="CB14" s="116">
        <f t="shared" si="30"/>
        <v>-189.02999999999997</v>
      </c>
      <c r="CC14" s="117">
        <f t="shared" si="31"/>
        <v>0</v>
      </c>
      <c r="CD14" s="118">
        <f t="shared" si="32"/>
        <v>-189.02999999999997</v>
      </c>
      <c r="CE14" s="32"/>
      <c r="CF14" s="35">
        <f>+'OCT-DEC 2022'!CF14+'JUL-SEP 2022'!CF14+'JAN-MAR 2023'!CF14+'APR-JUN 2023'!CF14</f>
        <v>0</v>
      </c>
      <c r="CG14" s="36"/>
      <c r="CH14" s="36">
        <f>+'OCT-DEC 2022'!CH14+'JUL-SEP 2022'!CH14+'JAN-MAR 2023'!CH14+'APR-JUN 2023'!CH14</f>
        <v>0</v>
      </c>
      <c r="CI14" s="36"/>
      <c r="CJ14" s="36">
        <f t="shared" si="33"/>
        <v>0</v>
      </c>
      <c r="CK14" s="37"/>
      <c r="CL14" s="38">
        <f>+'OCT-DEC 2022'!CL14+'JUL-SEP 2022'!CL14+'JAN-MAR 2023'!CL14+'APR-JUN 2023'!CL14</f>
        <v>0</v>
      </c>
      <c r="CM14" s="36"/>
      <c r="CN14" s="36">
        <f>+'OCT-DEC 2022'!CN14+'JUL-SEP 2022'!CN14+'JAN-MAR 2023'!CN14+'APR-JUN 2023'!CN14</f>
        <v>0</v>
      </c>
      <c r="CO14" s="36"/>
      <c r="CP14" s="244">
        <f t="shared" si="34"/>
        <v>0</v>
      </c>
      <c r="CQ14" s="37"/>
      <c r="CR14" s="116">
        <f t="shared" si="35"/>
        <v>0</v>
      </c>
      <c r="CS14" s="117">
        <f t="shared" si="36"/>
        <v>0</v>
      </c>
      <c r="CT14" s="118">
        <f t="shared" si="37"/>
        <v>0</v>
      </c>
      <c r="CU14" s="32"/>
      <c r="CV14" s="38">
        <f t="shared" si="0"/>
        <v>14603351.530000001</v>
      </c>
      <c r="CW14" s="36"/>
      <c r="CX14" s="36">
        <f t="shared" si="1"/>
        <v>16804074.049999997</v>
      </c>
      <c r="CY14" s="39"/>
      <c r="CZ14" s="36">
        <f t="shared" si="2"/>
        <v>31407425.579999998</v>
      </c>
      <c r="DA14" s="40"/>
      <c r="DB14" s="38">
        <f t="shared" si="38"/>
        <v>15946280.659999998</v>
      </c>
      <c r="DC14" s="39"/>
      <c r="DD14" s="36">
        <f t="shared" si="39"/>
        <v>27456703.629999999</v>
      </c>
      <c r="DE14" s="39"/>
      <c r="DF14" s="36">
        <f t="shared" si="40"/>
        <v>43402984.289999999</v>
      </c>
      <c r="DG14" s="40"/>
      <c r="DH14" s="152"/>
      <c r="DI14" s="161" t="s">
        <v>4</v>
      </c>
      <c r="DJ14" s="38">
        <f t="shared" si="41"/>
        <v>31407425.579999998</v>
      </c>
      <c r="DK14" s="36">
        <f t="shared" si="42"/>
        <v>43402984.289999999</v>
      </c>
      <c r="DL14" s="37">
        <f t="shared" si="43"/>
        <v>74810409.870000005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f>+'JUL-SEP 2022'!D15+'OCT-DEC 2022'!D15+'JAN-MAR 2023'!D15+'APR-JUN 2023'!D15</f>
        <v>0</v>
      </c>
      <c r="E15" s="36"/>
      <c r="F15" s="36">
        <f>+'JUL-SEP 2022'!F15+'OCT-DEC 2022'!F15+'JAN-MAR 2023'!F15+'APR-JUN 2023'!F15</f>
        <v>0</v>
      </c>
      <c r="G15" s="36"/>
      <c r="H15" s="36">
        <f t="shared" si="9"/>
        <v>0</v>
      </c>
      <c r="I15" s="203"/>
      <c r="J15" s="38">
        <f>+'JUL-SEP 2022'!J15+'OCT-DEC 2022'!J15+'JAN-MAR 2023'!J15+'APR-JUN 2023'!J15</f>
        <v>0</v>
      </c>
      <c r="K15" s="36"/>
      <c r="L15" s="36">
        <f>+'JUL-SEP 2022'!L15+'OCT-DEC 2022'!L15+'JAN-MAR 2023'!L15+'APR-JUN 2023'!L15</f>
        <v>0</v>
      </c>
      <c r="M15" s="36"/>
      <c r="N15" s="36">
        <f t="shared" si="44"/>
        <v>0</v>
      </c>
      <c r="O15" s="37"/>
      <c r="P15" s="116">
        <f t="shared" si="10"/>
        <v>0</v>
      </c>
      <c r="Q15" s="117">
        <f t="shared" si="11"/>
        <v>0</v>
      </c>
      <c r="R15" s="118">
        <f t="shared" si="12"/>
        <v>0</v>
      </c>
      <c r="S15" s="32"/>
      <c r="T15" s="38">
        <f>+'JUL-SEP 2022'!T15+'OCT-DEC 2022'!T15+'JAN-MAR 2023'!T15+'APR-JUN 2023'!T15</f>
        <v>0</v>
      </c>
      <c r="U15" s="36"/>
      <c r="V15" s="36">
        <f>+'JUL-SEP 2022'!V15+'OCT-DEC 2022'!V15+'JAN-MAR 2023'!V15+'APR-JUN 2023'!V15</f>
        <v>0</v>
      </c>
      <c r="W15" s="36"/>
      <c r="X15" s="36">
        <f t="shared" si="13"/>
        <v>0</v>
      </c>
      <c r="Y15" s="37"/>
      <c r="Z15" s="244">
        <f>+'OCT-DEC 2022'!Z15+'JUL-SEP 2022'!Z15+'JAN-MAR 2023'!Z15+'APR-JUN 2023'!Z15</f>
        <v>0</v>
      </c>
      <c r="AA15" s="36"/>
      <c r="AB15" s="36">
        <f>+'OCT-DEC 2022'!AB15+'JUL-SEP 2022'!AB15+'JAN-MAR 2023'!AB15+'APR-JUN 2023'!AB15</f>
        <v>0</v>
      </c>
      <c r="AC15" s="36"/>
      <c r="AD15" s="36">
        <f t="shared" si="14"/>
        <v>0</v>
      </c>
      <c r="AE15" s="37"/>
      <c r="AF15" s="116">
        <f t="shared" si="15"/>
        <v>0</v>
      </c>
      <c r="AG15" s="117">
        <f t="shared" si="16"/>
        <v>0</v>
      </c>
      <c r="AH15" s="118">
        <f t="shared" si="17"/>
        <v>0</v>
      </c>
      <c r="AI15" s="32"/>
      <c r="AJ15" s="35">
        <f>+'OCT-DEC 2022'!AJ15+'JUL-SEP 2022'!AJ15+'JAN-MAR 2023'!AJ15+'APR-JUN 2023'!AJ15</f>
        <v>24185</v>
      </c>
      <c r="AK15" s="36"/>
      <c r="AL15" s="36">
        <f>+'OCT-DEC 2022'!AL15+'JUL-SEP 2022'!AL15+'JAN-MAR 2023'!AL15+'APR-JUN 2023'!AL15</f>
        <v>26459</v>
      </c>
      <c r="AM15" s="36"/>
      <c r="AN15" s="36">
        <f t="shared" si="18"/>
        <v>50644</v>
      </c>
      <c r="AO15" s="37"/>
      <c r="AP15" s="36">
        <f>+'OCT-DEC 2022'!AP15+'JUL-SEP 2022'!AP15+'JAN-MAR 2023'!AP15+'APR-JUN 2023'!AP15</f>
        <v>39440</v>
      </c>
      <c r="AQ15" s="36"/>
      <c r="AR15" s="36">
        <f>+'OCT-DEC 2022'!AR15+'JUL-SEP 2022'!AR15+'JAN-MAR 2023'!AR15+'APR-JUN 2023'!AR15</f>
        <v>100245</v>
      </c>
      <c r="AS15" s="39"/>
      <c r="AT15" s="36">
        <f t="shared" si="19"/>
        <v>139685</v>
      </c>
      <c r="AU15" s="37"/>
      <c r="AV15" s="116">
        <f t="shared" si="20"/>
        <v>63625</v>
      </c>
      <c r="AW15" s="117">
        <f t="shared" si="21"/>
        <v>126704</v>
      </c>
      <c r="AX15" s="118">
        <f t="shared" si="22"/>
        <v>190329</v>
      </c>
      <c r="AY15" s="32"/>
      <c r="AZ15" s="35">
        <f>+'OCT-DEC 2022'!AZ15+'JUL-SEP 2022'!AZ15+'JAN-MAR 2023'!AZ15+'APR-JUN 2023'!AZ15</f>
        <v>0</v>
      </c>
      <c r="BA15" s="36"/>
      <c r="BB15" s="36">
        <f>+'OCT-DEC 2022'!BB15+'JUL-SEP 2022'!BB15+'JAN-MAR 2023'!BB15+'APR-JUN 2023'!BB15</f>
        <v>0</v>
      </c>
      <c r="BC15" s="36"/>
      <c r="BD15" s="36">
        <f t="shared" si="23"/>
        <v>0</v>
      </c>
      <c r="BE15" s="37"/>
      <c r="BF15" s="38">
        <f>+'OCT-DEC 2022'!BF15+'JUL-SEP 2022'!BF15+'JAN-MAR 2023'!BF15+'APR-JUN 2023'!BF15</f>
        <v>0</v>
      </c>
      <c r="BG15" s="36"/>
      <c r="BH15" s="36">
        <f>+'OCT-DEC 2022'!BH15+'JUL-SEP 2022'!BH15+'JAN-MAR 2023'!BH15+'APR-JUN 2023'!BH15</f>
        <v>0</v>
      </c>
      <c r="BI15" s="36"/>
      <c r="BJ15" s="244">
        <f t="shared" si="24"/>
        <v>0</v>
      </c>
      <c r="BK15" s="37"/>
      <c r="BL15" s="116">
        <f t="shared" si="25"/>
        <v>0</v>
      </c>
      <c r="BM15" s="117">
        <f t="shared" si="26"/>
        <v>0</v>
      </c>
      <c r="BN15" s="118">
        <f t="shared" si="27"/>
        <v>0</v>
      </c>
      <c r="BO15" s="32"/>
      <c r="BP15" s="35">
        <f>+'OCT-DEC 2022'!BP15+'JUL-SEP 2022'!BP15+'JAN-MAR 2023'!BP15+'APR-JUN 2023'!BP15</f>
        <v>0</v>
      </c>
      <c r="BQ15" s="36"/>
      <c r="BR15" s="36">
        <f>+'OCT-DEC 2022'!BR15+'JUL-SEP 2022'!BR15+'JAN-MAR 2023'!BR15+'APR-JUN 2023'!BR15</f>
        <v>0</v>
      </c>
      <c r="BS15" s="36"/>
      <c r="BT15" s="36">
        <f t="shared" si="28"/>
        <v>0</v>
      </c>
      <c r="BU15" s="37"/>
      <c r="BV15" s="38">
        <f>+'OCT-DEC 2022'!BV15+'JUL-SEP 2022'!BV15+'JAN-MAR 2023'!BV15+'APR-JUN 2023'!BV15</f>
        <v>0</v>
      </c>
      <c r="BW15" s="36"/>
      <c r="BX15" s="36">
        <f>+'OCT-DEC 2022'!BX15+'JUL-SEP 2022'!BX15+'JAN-MAR 2023'!BX15+'APR-JUN 2023'!BX15</f>
        <v>0</v>
      </c>
      <c r="BY15" s="36"/>
      <c r="BZ15" s="36">
        <f t="shared" si="29"/>
        <v>0</v>
      </c>
      <c r="CA15" s="37"/>
      <c r="CB15" s="116">
        <f t="shared" si="30"/>
        <v>0</v>
      </c>
      <c r="CC15" s="117">
        <f t="shared" si="31"/>
        <v>0</v>
      </c>
      <c r="CD15" s="118">
        <f t="shared" si="32"/>
        <v>0</v>
      </c>
      <c r="CE15" s="32"/>
      <c r="CF15" s="35">
        <f>+'OCT-DEC 2022'!CF15+'JUL-SEP 2022'!CF15+'JAN-MAR 2023'!CF15+'APR-JUN 2023'!CF15</f>
        <v>0</v>
      </c>
      <c r="CG15" s="36"/>
      <c r="CH15" s="36">
        <f>+'OCT-DEC 2022'!CH15+'JUL-SEP 2022'!CH15+'JAN-MAR 2023'!CH15+'APR-JUN 2023'!CH15</f>
        <v>0</v>
      </c>
      <c r="CI15" s="36"/>
      <c r="CJ15" s="36">
        <f t="shared" si="33"/>
        <v>0</v>
      </c>
      <c r="CK15" s="37"/>
      <c r="CL15" s="38">
        <f>+'OCT-DEC 2022'!CL15+'JUL-SEP 2022'!CL15+'JAN-MAR 2023'!CL15+'APR-JUN 2023'!CL15</f>
        <v>0</v>
      </c>
      <c r="CM15" s="36"/>
      <c r="CN15" s="36">
        <f>+'OCT-DEC 2022'!CN15+'JUL-SEP 2022'!CN15+'JAN-MAR 2023'!CN15+'APR-JUN 2023'!CN15</f>
        <v>0</v>
      </c>
      <c r="CO15" s="36"/>
      <c r="CP15" s="244">
        <f t="shared" si="34"/>
        <v>0</v>
      </c>
      <c r="CQ15" s="37"/>
      <c r="CR15" s="116">
        <f t="shared" si="35"/>
        <v>0</v>
      </c>
      <c r="CS15" s="117">
        <f t="shared" si="36"/>
        <v>0</v>
      </c>
      <c r="CT15" s="118">
        <f t="shared" si="37"/>
        <v>0</v>
      </c>
      <c r="CU15" s="32"/>
      <c r="CV15" s="38">
        <f t="shared" si="0"/>
        <v>24185</v>
      </c>
      <c r="CW15" s="36"/>
      <c r="CX15" s="36">
        <f t="shared" si="1"/>
        <v>26459</v>
      </c>
      <c r="CY15" s="39"/>
      <c r="CZ15" s="36">
        <f t="shared" si="2"/>
        <v>50644</v>
      </c>
      <c r="DA15" s="40"/>
      <c r="DB15" s="38">
        <f t="shared" si="38"/>
        <v>39440</v>
      </c>
      <c r="DC15" s="39"/>
      <c r="DD15" s="36">
        <f t="shared" si="39"/>
        <v>100245</v>
      </c>
      <c r="DE15" s="39"/>
      <c r="DF15" s="36">
        <f t="shared" si="40"/>
        <v>139685</v>
      </c>
      <c r="DG15" s="40"/>
      <c r="DH15" s="152"/>
      <c r="DI15" s="161" t="s">
        <v>5</v>
      </c>
      <c r="DJ15" s="38">
        <f t="shared" si="41"/>
        <v>50644</v>
      </c>
      <c r="DK15" s="36">
        <f t="shared" si="42"/>
        <v>139685</v>
      </c>
      <c r="DL15" s="37">
        <f t="shared" si="43"/>
        <v>190329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f>SUM(D10:D15)</f>
        <v>507984103</v>
      </c>
      <c r="E16" s="46">
        <f>+D16/$D$111</f>
        <v>2310.835807248427</v>
      </c>
      <c r="F16" s="43">
        <f>SUM(F10:F15)</f>
        <v>140871475</v>
      </c>
      <c r="G16" s="235">
        <f>+F16/$F$111</f>
        <v>2461.6690839828052</v>
      </c>
      <c r="H16" s="43">
        <f>SUM(H10:H15)</f>
        <v>648855578</v>
      </c>
      <c r="I16" s="201">
        <f>+H16/$H$111</f>
        <v>2341.9908032037192</v>
      </c>
      <c r="J16" s="45">
        <f>SUM(J10:J15)</f>
        <v>285779829</v>
      </c>
      <c r="K16" s="46">
        <f>+J16/$J$111</f>
        <v>409.91000707137499</v>
      </c>
      <c r="L16" s="43">
        <f>SUM(L10:L15)</f>
        <v>401276871</v>
      </c>
      <c r="M16" s="235">
        <f>+L16/$L$111</f>
        <v>653.47940598832042</v>
      </c>
      <c r="N16" s="43">
        <f>+J16+L16</f>
        <v>687056700</v>
      </c>
      <c r="O16" s="47">
        <f>+N16/$N$111</f>
        <v>523.97518682711541</v>
      </c>
      <c r="P16" s="122">
        <f>SUM(P10:P15)</f>
        <v>793763932</v>
      </c>
      <c r="Q16" s="123">
        <f t="shared" ref="Q16:R16" si="45">SUM(Q10:Q15)</f>
        <v>542148346</v>
      </c>
      <c r="R16" s="124">
        <f t="shared" si="45"/>
        <v>1335912278</v>
      </c>
      <c r="S16" s="32"/>
      <c r="T16" s="45">
        <f>SUM(T10:T15)</f>
        <v>843638799.92999983</v>
      </c>
      <c r="U16" s="46">
        <f>+T16/$T$111</f>
        <v>2201.723507798064</v>
      </c>
      <c r="V16" s="43">
        <f>SUM(V10:V15)</f>
        <v>261717182.38099995</v>
      </c>
      <c r="W16" s="46">
        <f>+V16/$V$111</f>
        <v>2348.7770682240384</v>
      </c>
      <c r="X16" s="43">
        <f>SUM(X10:X15)</f>
        <v>1105355982.3109999</v>
      </c>
      <c r="Y16" s="47">
        <f>+X16/$X$111</f>
        <v>2234.8528450542758</v>
      </c>
      <c r="Z16" s="245">
        <f>SUM(Z10:Z15)</f>
        <v>545257544.19899821</v>
      </c>
      <c r="AA16" s="46">
        <f>+Z16/$Z$111</f>
        <v>269.98975721757591</v>
      </c>
      <c r="AB16" s="43">
        <f>SUM(AB10:AB15)</f>
        <v>432245658.45000023</v>
      </c>
      <c r="AC16" s="46">
        <f>+AB16/$AB$111</f>
        <v>492.35703670417644</v>
      </c>
      <c r="AD16" s="43">
        <f>SUM(AD10:AD15)</f>
        <v>977503202.64899838</v>
      </c>
      <c r="AE16" s="46">
        <f>+AD16/$AD$111</f>
        <v>337.36555557246635</v>
      </c>
      <c r="AF16" s="122">
        <f>SUM(AF10:AF15)</f>
        <v>1388896344.128998</v>
      </c>
      <c r="AG16" s="123">
        <f t="shared" ref="AG16:AH16" si="46">SUM(AG10:AG15)</f>
        <v>693962840.83100009</v>
      </c>
      <c r="AH16" s="124">
        <f t="shared" si="46"/>
        <v>2082859184.9599981</v>
      </c>
      <c r="AI16" s="32"/>
      <c r="AJ16" s="42">
        <f>SUM(AJ10:AJ15)</f>
        <v>268027421.10000002</v>
      </c>
      <c r="AK16" s="46">
        <f>+AJ16/$AJ$111</f>
        <v>2179.7758728377294</v>
      </c>
      <c r="AL16" s="43">
        <f>SUM(AL10:AL15)</f>
        <v>116136629.36</v>
      </c>
      <c r="AM16" s="46">
        <f>+AL16/$AL$111</f>
        <v>2290.4645229999765</v>
      </c>
      <c r="AN16" s="43">
        <f>SUM(AN10:AN15)</f>
        <v>384164050.46000004</v>
      </c>
      <c r="AO16" s="47">
        <f>+AN16/$AN$111</f>
        <v>2212.0932002575069</v>
      </c>
      <c r="AP16" s="45">
        <f>SUM(AP10:AP15)</f>
        <v>102836393.38000003</v>
      </c>
      <c r="AQ16" s="46">
        <f>+AP16/$AP$111</f>
        <v>324.80216624491021</v>
      </c>
      <c r="AR16" s="43">
        <f>SUM(AR10:AR15)</f>
        <v>151920175.65000004</v>
      </c>
      <c r="AS16" s="46">
        <f>+AR16/$AR$111</f>
        <v>497.48124427145717</v>
      </c>
      <c r="AT16" s="43">
        <f>SUM(AT10:AT15)</f>
        <v>254756569.03000003</v>
      </c>
      <c r="AU16" s="47">
        <f>+AT16/$AT$111</f>
        <v>409.5823381234876</v>
      </c>
      <c r="AV16" s="122">
        <f>SUM(AV10:AV15)</f>
        <v>370863814.48000002</v>
      </c>
      <c r="AW16" s="123">
        <f t="shared" ref="AW16" si="47">SUM(AW10:AW15)</f>
        <v>268056805.01000005</v>
      </c>
      <c r="AX16" s="124">
        <f t="shared" ref="AX16" si="48">SUM(AX10:AX15)</f>
        <v>638920619.49000013</v>
      </c>
      <c r="AY16" s="32"/>
      <c r="AZ16" s="42">
        <f>SUM(AZ10:AZ15)</f>
        <v>497420979.56957102</v>
      </c>
      <c r="BA16" s="46">
        <f>+AZ16/$AZ$111</f>
        <v>2242.7666817090612</v>
      </c>
      <c r="BB16" s="43">
        <f>SUM(BB10:BB15)</f>
        <v>134182745.23042929</v>
      </c>
      <c r="BC16" s="46">
        <f>+BB16/$BB$111</f>
        <v>2005.2116088651508</v>
      </c>
      <c r="BD16" s="43">
        <f>SUM(BD10:BD15)</f>
        <v>631603724.80000031</v>
      </c>
      <c r="BE16" s="47">
        <f>+BD16/$BD$111</f>
        <v>2187.705571758122</v>
      </c>
      <c r="BF16" s="45">
        <f>SUM(BF10:BF15)</f>
        <v>374189248.37925804</v>
      </c>
      <c r="BG16" s="46">
        <f>+BF16/$BF$111</f>
        <v>306.59664534897718</v>
      </c>
      <c r="BH16" s="43">
        <f>SUM(BH10:BH15)</f>
        <v>366894903.74074197</v>
      </c>
      <c r="BI16" s="46">
        <f>+BH16/$BH$111</f>
        <v>588.44316807950906</v>
      </c>
      <c r="BJ16" s="245">
        <f>SUM(BJ10:BJ15)</f>
        <v>741084152.12</v>
      </c>
      <c r="BK16" s="47">
        <f>+BJ16/$BJ$111</f>
        <v>401.89773548478763</v>
      </c>
      <c r="BL16" s="122">
        <f>SUM(BL10:BL15)</f>
        <v>871610227.94882905</v>
      </c>
      <c r="BM16" s="123">
        <f t="shared" ref="BM16" si="49">SUM(BM10:BM15)</f>
        <v>501077648.97117126</v>
      </c>
      <c r="BN16" s="124">
        <f t="shared" ref="BN16" si="50">SUM(BN10:BN15)</f>
        <v>1372687876.9200003</v>
      </c>
      <c r="BO16" s="32"/>
      <c r="BP16" s="42">
        <f>SUM(BP10:BP15)</f>
        <v>364700588.31000006</v>
      </c>
      <c r="BQ16" s="46">
        <f>+BP16/$BP$111</f>
        <v>1916.1185307329788</v>
      </c>
      <c r="BR16" s="43">
        <f>SUM(BR10:BR15)</f>
        <v>84064730.779999971</v>
      </c>
      <c r="BS16" s="46">
        <f>+BR16/$BR$111</f>
        <v>1934.1232003497141</v>
      </c>
      <c r="BT16" s="43">
        <f>SUM(BT10:BT15)</f>
        <v>448765319.09000003</v>
      </c>
      <c r="BU16" s="47">
        <f>+BT16/$BT$111</f>
        <v>1919.4656864288252</v>
      </c>
      <c r="BV16" s="45">
        <f>SUM(BV10:BV15)</f>
        <v>140095254.28999999</v>
      </c>
      <c r="BW16" s="46">
        <f>+BV16/$BV$111</f>
        <v>230.03278084735715</v>
      </c>
      <c r="BX16" s="43">
        <f>SUM(BX10:BX15)</f>
        <v>194628817.32999986</v>
      </c>
      <c r="BY16" s="46">
        <f>+BX16/$BX$111</f>
        <v>470.406523156719</v>
      </c>
      <c r="BZ16" s="43">
        <f>SUM(BZ10:BZ15)</f>
        <v>334724071.61999983</v>
      </c>
      <c r="CA16" s="47">
        <f>+BZ16/$BZ$111</f>
        <v>327.27240620316007</v>
      </c>
      <c r="CB16" s="122">
        <f>SUM(CB10:CB15)</f>
        <v>504795842.60000002</v>
      </c>
      <c r="CC16" s="123">
        <f t="shared" ref="CC16" si="51">SUM(CC10:CC15)</f>
        <v>278693548.10999984</v>
      </c>
      <c r="CD16" s="124">
        <f t="shared" ref="CD16" si="52">SUM(CD10:CD15)</f>
        <v>783489390.7099998</v>
      </c>
      <c r="CE16" s="32"/>
      <c r="CF16" s="42">
        <f>SUM(CF10:CF15)</f>
        <v>535826558.89999998</v>
      </c>
      <c r="CG16" s="46">
        <f>+CF16/$CF$111</f>
        <v>2130.4468583629214</v>
      </c>
      <c r="CH16" s="43">
        <f>SUM(CH10:CH15)</f>
        <v>113656265.09999999</v>
      </c>
      <c r="CI16" s="46">
        <f>+CH16/$CH$111</f>
        <v>2212.2443378231078</v>
      </c>
      <c r="CJ16" s="43">
        <f>SUM(CJ10:CJ15)</f>
        <v>649482823.99999988</v>
      </c>
      <c r="CK16" s="47">
        <f>+CJ16/$CJ$111</f>
        <v>2144.3215213694962</v>
      </c>
      <c r="CL16" s="45">
        <f>SUM(CL10:CL15)</f>
        <v>313116419.49000001</v>
      </c>
      <c r="CM16" s="46">
        <f>+CL16/$CL$111</f>
        <v>251.9382534135803</v>
      </c>
      <c r="CN16" s="43">
        <f>SUM(CN10:CN15)</f>
        <v>313725884.61000001</v>
      </c>
      <c r="CO16" s="46">
        <f>+CN16/$CN$111</f>
        <v>489.04438387362279</v>
      </c>
      <c r="CP16" s="245">
        <f>SUM(CP10:CP15)</f>
        <v>626842304.10000002</v>
      </c>
      <c r="CQ16" s="47">
        <f>+CP16/$CP$111</f>
        <v>332.65916417330652</v>
      </c>
      <c r="CR16" s="122">
        <f>SUM(CR10:CR15)</f>
        <v>848942978.38999999</v>
      </c>
      <c r="CS16" s="123">
        <f t="shared" ref="CS16" si="53">SUM(CS10:CS15)</f>
        <v>427382149.70999998</v>
      </c>
      <c r="CT16" s="124">
        <f t="shared" ref="CT16" si="54">SUM(CT10:CT15)</f>
        <v>1276325128.0999999</v>
      </c>
      <c r="CU16" s="32"/>
      <c r="CV16" s="45">
        <f>SUM(CV10:CV15)</f>
        <v>3017598450.8095713</v>
      </c>
      <c r="CW16" s="46">
        <f>+CV16/$CV$111</f>
        <v>2171.573110943847</v>
      </c>
      <c r="CX16" s="43">
        <f>SUM(CX10:CX15)</f>
        <v>850629027.8514291</v>
      </c>
      <c r="CY16" s="46">
        <f>+CX16/$CX$111</f>
        <v>2231.9519489461145</v>
      </c>
      <c r="CZ16" s="43">
        <f t="shared" si="2"/>
        <v>3868227478.6610003</v>
      </c>
      <c r="DA16" s="47">
        <f>+CZ16/CZ111</f>
        <v>2184.5686349976686</v>
      </c>
      <c r="DB16" s="45">
        <f>SUM(DB10:DB15)</f>
        <v>1761274688.7382565</v>
      </c>
      <c r="DC16" s="46">
        <f>+DB16/$DB$111</f>
        <v>288.46625607744329</v>
      </c>
      <c r="DD16" s="43">
        <f>SUM(DD10:DD15)</f>
        <v>1860692310.7807419</v>
      </c>
      <c r="DE16" s="46">
        <f>+DD16/$DD$111</f>
        <v>535.28055130780126</v>
      </c>
      <c r="DF16" s="43">
        <f>SUM(DF10:DF15)</f>
        <v>3621966999.5189981</v>
      </c>
      <c r="DG16" s="47">
        <f>+DF16/$DF$111</f>
        <v>378.00647686070477</v>
      </c>
      <c r="DH16" s="153"/>
      <c r="DI16" s="161" t="s">
        <v>92</v>
      </c>
      <c r="DJ16" s="45">
        <f>SUM(DJ10:DJ15)</f>
        <v>3868227478.6609998</v>
      </c>
      <c r="DK16" s="43">
        <f>SUM(DK10:DK15)</f>
        <v>3621966999.5189981</v>
      </c>
      <c r="DL16" s="44">
        <f>SUM(DL10:DL15)</f>
        <v>7490194478.1799984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203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8"/>
      <c r="U17" s="36"/>
      <c r="V17" s="36"/>
      <c r="W17" s="36"/>
      <c r="X17" s="36"/>
      <c r="Y17" s="37"/>
      <c r="Z17" s="244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9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244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244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203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8"/>
      <c r="U18" s="36"/>
      <c r="V18" s="36"/>
      <c r="W18" s="36"/>
      <c r="X18" s="36"/>
      <c r="Y18" s="37"/>
      <c r="Z18" s="244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9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244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244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203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8"/>
      <c r="U19" s="36"/>
      <c r="V19" s="36"/>
      <c r="W19" s="36"/>
      <c r="X19" s="36"/>
      <c r="Y19" s="37"/>
      <c r="Z19" s="244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9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9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244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f>+'JUL-SEP 2022'!D20+'OCT-DEC 2022'!D20+'JAN-MAR 2023'!D20+'APR-JUN 2023'!D20</f>
        <v>632637.06000000006</v>
      </c>
      <c r="E20" s="39">
        <f t="shared" ref="E20:E63" si="55">+D20/$D$111</f>
        <v>2.8778860649510754</v>
      </c>
      <c r="F20" s="36">
        <f>+'JUL-SEP 2022'!F20+'OCT-DEC 2022'!F20+'JAN-MAR 2023'!F20+'APR-JUN 2023'!F20</f>
        <v>7507.84</v>
      </c>
      <c r="G20" s="39">
        <f t="shared" ref="G20:G63" si="56">+F20/$F$111</f>
        <v>0.13119630936986684</v>
      </c>
      <c r="H20" s="36">
        <f t="shared" ref="H20:H60" si="57">+D20+F20</f>
        <v>640144.9</v>
      </c>
      <c r="I20" s="202">
        <f t="shared" ref="I20:I63" si="58">+H20/$H$111</f>
        <v>2.3105503279155974</v>
      </c>
      <c r="J20" s="38">
        <f>+'JUL-SEP 2022'!J20+'OCT-DEC 2022'!J20+'JAN-MAR 2023'!J20+'APR-JUN 2023'!J20</f>
        <v>0</v>
      </c>
      <c r="K20" s="39">
        <f t="shared" ref="K20:K63" si="59">+J20/$J$111</f>
        <v>0</v>
      </c>
      <c r="L20" s="36">
        <f>+'JUL-SEP 2022'!L20+'OCT-DEC 2022'!L20+'JAN-MAR 2023'!L20+'APR-JUN 2023'!L20</f>
        <v>0</v>
      </c>
      <c r="M20" s="39">
        <f t="shared" ref="M20:M63" si="60">+L20/$L$111</f>
        <v>0</v>
      </c>
      <c r="N20" s="36">
        <f t="shared" ref="N20:N62" si="61">+J20+L20</f>
        <v>0</v>
      </c>
      <c r="O20" s="40">
        <f t="shared" ref="O20:O63" si="62">+N20/$N$111</f>
        <v>0</v>
      </c>
      <c r="P20" s="116">
        <f t="shared" ref="P20:P60" si="63">+D20+J20</f>
        <v>632637.06000000006</v>
      </c>
      <c r="Q20" s="117">
        <f t="shared" ref="Q20:Q60" si="64">+F20+L20</f>
        <v>7507.84</v>
      </c>
      <c r="R20" s="118">
        <f t="shared" ref="R20:R60" si="65">+P20+Q20</f>
        <v>640144.9</v>
      </c>
      <c r="S20" s="32"/>
      <c r="T20" s="38">
        <f>+'JUL-SEP 2022'!T20+'OCT-DEC 2022'!T20+'JAN-MAR 2023'!T20+'APR-JUN 2023'!T20</f>
        <v>562299.70815746929</v>
      </c>
      <c r="U20" s="39">
        <f t="shared" ref="U20:U63" si="66">+T20/$T$111</f>
        <v>1.467486424262392</v>
      </c>
      <c r="V20" s="36">
        <f>+'JUL-SEP 2022'!V20+'OCT-DEC 2022'!V20+'JAN-MAR 2023'!V20+'APR-JUN 2023'!V20</f>
        <v>9043.8414287132364</v>
      </c>
      <c r="W20" s="39">
        <f t="shared" ref="W20:W63" si="67">+V20/$V$111</f>
        <v>8.1163824106484386E-2</v>
      </c>
      <c r="X20" s="36">
        <f t="shared" ref="X20:X60" si="68">+T20+V20</f>
        <v>571343.54958618258</v>
      </c>
      <c r="Y20" s="40">
        <f t="shared" ref="Y20:Y63" si="69">+X20/$X$111</f>
        <v>1.1551651935935627</v>
      </c>
      <c r="Z20" s="244">
        <f>+'OCT-DEC 2022'!Z20+'JUL-SEP 2022'!Z20+'JAN-MAR 2023'!Z20+'APR-JUN 2023'!Z20</f>
        <v>0</v>
      </c>
      <c r="AA20" s="39">
        <f t="shared" ref="AA20:AA63" si="70">+Z20/$Z$111</f>
        <v>0</v>
      </c>
      <c r="AB20" s="36">
        <f>+'OCT-DEC 2022'!AB20+'JUL-SEP 2022'!AB20+'JAN-MAR 2023'!AB20+'APR-JUN 2023'!AB20</f>
        <v>0</v>
      </c>
      <c r="AC20" s="39">
        <f t="shared" ref="AC20:AC63" si="71">+AB20/$AB$111</f>
        <v>0</v>
      </c>
      <c r="AD20" s="36">
        <f t="shared" ref="AD20:AD60" si="72">+Z20+AB20</f>
        <v>0</v>
      </c>
      <c r="AE20" s="40">
        <f t="shared" ref="AE20:AE63" si="73">+AD20/$AD$111</f>
        <v>0</v>
      </c>
      <c r="AF20" s="116">
        <f t="shared" ref="AF20:AF60" si="74">+T20+Z20</f>
        <v>562299.70815746929</v>
      </c>
      <c r="AG20" s="117">
        <f t="shared" ref="AG20:AG60" si="75">+V20+AB20</f>
        <v>9043.8414287132364</v>
      </c>
      <c r="AH20" s="118">
        <f t="shared" ref="AH20:AH60" si="76">+AF20+AG20</f>
        <v>571343.54958618258</v>
      </c>
      <c r="AI20" s="32"/>
      <c r="AJ20" s="35">
        <f>+'OCT-DEC 2022'!AJ20+'JUL-SEP 2022'!AJ20+'JAN-MAR 2023'!AJ20+'APR-JUN 2023'!AJ20</f>
        <v>68720.419814142631</v>
      </c>
      <c r="AK20" s="39">
        <f t="shared" ref="AK20:AK63" si="77">+AJ20/$AJ$111</f>
        <v>0.55887980590709763</v>
      </c>
      <c r="AL20" s="36">
        <f>+'OCT-DEC 2022'!AL20+'JUL-SEP 2022'!AL20+'JAN-MAR 2023'!AL20+'APR-JUN 2023'!AL20</f>
        <v>14801.77328527168</v>
      </c>
      <c r="AM20" s="39">
        <f t="shared" ref="AM20:AM63" si="78">+AL20/$AL$111</f>
        <v>0.29192285650301908</v>
      </c>
      <c r="AN20" s="36">
        <f t="shared" ref="AN20:AN60" si="79">+AJ20+AL20</f>
        <v>83522.193099414319</v>
      </c>
      <c r="AO20" s="40">
        <f t="shared" ref="AO20:AO63" si="80">+AN20/$AN$111</f>
        <v>0.48093744119101628</v>
      </c>
      <c r="AP20" s="36">
        <f>+'OCT-DEC 2022'!AP20+'JUL-SEP 2022'!AP20+'JAN-MAR 2023'!AP20+'APR-JUN 2023'!AP20</f>
        <v>26.945847705551259</v>
      </c>
      <c r="AQ20" s="39">
        <f t="shared" ref="AQ20:AQ63" si="81">+AP20/$AP$111</f>
        <v>8.5106735255950994E-5</v>
      </c>
      <c r="AR20" s="36">
        <f>+'OCT-DEC 2022'!AR20+'JUL-SEP 2022'!AR20+'JAN-MAR 2023'!AR20+'APR-JUN 2023'!AR20</f>
        <v>7386.1922893309684</v>
      </c>
      <c r="AS20" s="39">
        <f t="shared" ref="AS20:AS63" si="82">+AR20/$AR$111</f>
        <v>2.418699237808979E-2</v>
      </c>
      <c r="AT20" s="36">
        <f t="shared" ref="AT20:AT60" si="83">+AP20+AR20</f>
        <v>7413.1381370365198</v>
      </c>
      <c r="AU20" s="40">
        <f t="shared" ref="AU20:AU63" si="84">+AT20/$AT$111</f>
        <v>1.1918399052713968E-2</v>
      </c>
      <c r="AV20" s="116">
        <f t="shared" ref="AV20:AV60" si="85">+AJ20+AP20</f>
        <v>68747.365661848176</v>
      </c>
      <c r="AW20" s="117">
        <f t="shared" ref="AW20:AW60" si="86">+AL20+AR20</f>
        <v>22187.965574602647</v>
      </c>
      <c r="AX20" s="118">
        <f t="shared" ref="AX20:AX60" si="87">+AV20+AW20</f>
        <v>90935.331236450817</v>
      </c>
      <c r="AY20" s="32"/>
      <c r="AZ20" s="35">
        <f>+'OCT-DEC 2022'!AZ20+'JUL-SEP 2022'!AZ20+'JAN-MAR 2023'!AZ20+'APR-JUN 2023'!AZ20</f>
        <v>205976.44051710778</v>
      </c>
      <c r="BA20" s="39">
        <f>+AZ20/$AZ$111</f>
        <v>0.92870449173361969</v>
      </c>
      <c r="BB20" s="36">
        <f>+'OCT-DEC 2022'!BB20+'JUL-SEP 2022'!BB20+'JAN-MAR 2023'!BB20+'APR-JUN 2023'!BB20</f>
        <v>15181.944817802188</v>
      </c>
      <c r="BC20" s="39">
        <f>+BB20/$BB$111</f>
        <v>0.22687724820004168</v>
      </c>
      <c r="BD20" s="36">
        <f t="shared" ref="BD20:BD60" si="88">+AZ20+BB20</f>
        <v>221158.38533490998</v>
      </c>
      <c r="BE20" s="40">
        <f t="shared" ref="BE20:BE32" si="89">+BD20/$BD$111</f>
        <v>0.76603321487918496</v>
      </c>
      <c r="BF20" s="38">
        <f>+'OCT-DEC 2022'!BF20+'JUL-SEP 2022'!BF20+'JAN-MAR 2023'!BF20+'APR-JUN 2023'!BF20</f>
        <v>0</v>
      </c>
      <c r="BG20" s="39">
        <f t="shared" ref="BG20:BG32" si="90">+BF20/$BF$111</f>
        <v>0</v>
      </c>
      <c r="BH20" s="36">
        <f>+'OCT-DEC 2022'!BH20+'JUL-SEP 2022'!BH20+'JAN-MAR 2023'!BH20+'APR-JUN 2023'!BH20</f>
        <v>0</v>
      </c>
      <c r="BI20" s="39">
        <f t="shared" ref="BI20:BI32" si="91">+BH20/$BH$111</f>
        <v>0</v>
      </c>
      <c r="BJ20" s="36">
        <f t="shared" ref="BJ20:BJ60" si="92">+BF20+BH20</f>
        <v>0</v>
      </c>
      <c r="BK20" s="40">
        <f t="shared" ref="BK20:BK42" si="93">+BJ20/$BJ$111</f>
        <v>0</v>
      </c>
      <c r="BL20" s="116">
        <f t="shared" ref="BL20:BL60" si="94">+AZ20+BF20</f>
        <v>205976.44051710778</v>
      </c>
      <c r="BM20" s="117">
        <f t="shared" ref="BM20:BM60" si="95">+BB20+BH20</f>
        <v>15181.944817802188</v>
      </c>
      <c r="BN20" s="118">
        <f t="shared" ref="BN20:BN60" si="96">+BL20+BM20</f>
        <v>221158.38533490998</v>
      </c>
      <c r="BO20" s="32"/>
      <c r="BP20" s="35">
        <f>+'OCT-DEC 2022'!BP20+'JUL-SEP 2022'!BP20+'JAN-MAR 2023'!BP20+'APR-JUN 2023'!BP20</f>
        <v>204708.69568164018</v>
      </c>
      <c r="BQ20" s="39">
        <f t="shared" ref="BQ20:BQ32" si="97">+BP20/$BP$111</f>
        <v>1.0755291813907215</v>
      </c>
      <c r="BR20" s="36">
        <f>+'OCT-DEC 2022'!BR20+'JUL-SEP 2022'!BR20+'JAN-MAR 2023'!BR20+'APR-JUN 2023'!BR20</f>
        <v>0</v>
      </c>
      <c r="BS20" s="39">
        <f t="shared" ref="BS20:BS32" si="98">+BR20/$BR$111</f>
        <v>0</v>
      </c>
      <c r="BT20" s="36">
        <f t="shared" ref="BT20:BT60" si="99">+BP20+BR20</f>
        <v>204708.69568164018</v>
      </c>
      <c r="BU20" s="40">
        <f t="shared" ref="BU20:BU33" si="100">+BT20/$BT$111</f>
        <v>0.87558307284370707</v>
      </c>
      <c r="BV20" s="38">
        <f>+'OCT-DEC 2022'!BV20+'JUL-SEP 2022'!BV20+'JAN-MAR 2023'!BV20+'APR-JUN 2023'!BV20</f>
        <v>0</v>
      </c>
      <c r="BW20" s="39">
        <f t="shared" ref="BW20:BW63" si="101">+BV20/$BV$111</f>
        <v>0</v>
      </c>
      <c r="BX20" s="36">
        <f>+'OCT-DEC 2022'!BX20+'JUL-SEP 2022'!BX20+'JAN-MAR 2023'!BX20+'APR-JUN 2023'!BX20</f>
        <v>0</v>
      </c>
      <c r="BY20" s="39">
        <f t="shared" ref="BY20:BY63" si="102">+BX20/$BX$111</f>
        <v>0</v>
      </c>
      <c r="BZ20" s="36">
        <f t="shared" ref="BZ20:BZ60" si="103">+BV20+BX20</f>
        <v>0</v>
      </c>
      <c r="CA20" s="40">
        <f t="shared" ref="CA20:CA63" si="104">+BZ20/$BZ$111</f>
        <v>0</v>
      </c>
      <c r="CB20" s="116">
        <f t="shared" ref="CB20:CB60" si="105">+BP20+BV20</f>
        <v>204708.69568164018</v>
      </c>
      <c r="CC20" s="117">
        <f t="shared" ref="CC20:CC60" si="106">+BR20+BX20</f>
        <v>0</v>
      </c>
      <c r="CD20" s="118">
        <f t="shared" ref="CD20:CD60" si="107">+CB20+CC20</f>
        <v>204708.69568164018</v>
      </c>
      <c r="CE20" s="32"/>
      <c r="CF20" s="35">
        <f>+'OCT-DEC 2022'!CF20+'JUL-SEP 2022'!CF20+'JAN-MAR 2023'!CF20+'APR-JUN 2023'!CF20</f>
        <v>587969.20999999973</v>
      </c>
      <c r="CG20" s="39">
        <f t="shared" ref="CG20:CG63" si="108">+CF20/$CF$111</f>
        <v>2.3377660839174732</v>
      </c>
      <c r="CH20" s="36">
        <f>+'OCT-DEC 2022'!CH20+'JUL-SEP 2022'!CH20+'JAN-MAR 2023'!CH20+'APR-JUN 2023'!CH20</f>
        <v>14839.89</v>
      </c>
      <c r="CI20" s="39">
        <f t="shared" ref="CI20:CI63" si="109">+CH20/$CH$111</f>
        <v>0.28884868421052629</v>
      </c>
      <c r="CJ20" s="36">
        <f t="shared" ref="CJ20:CJ60" si="110">+CF20+CH20</f>
        <v>602809.09999999974</v>
      </c>
      <c r="CK20" s="40">
        <f t="shared" ref="CK20:CK63" si="111">+CJ20/$CJ$111</f>
        <v>1.9902243425722626</v>
      </c>
      <c r="CL20" s="38">
        <f>+'OCT-DEC 2022'!CL20+'JUL-SEP 2022'!CL20+'JAN-MAR 2023'!CL20+'APR-JUN 2023'!CL20</f>
        <v>0</v>
      </c>
      <c r="CM20" s="39">
        <f t="shared" ref="CM20:CM63" si="112">+CL20/$CL$111</f>
        <v>0</v>
      </c>
      <c r="CN20" s="36">
        <f>+'OCT-DEC 2022'!CN20+'JUL-SEP 2022'!CN20+'JAN-MAR 2023'!CN20+'APR-JUN 2023'!CN20</f>
        <v>0</v>
      </c>
      <c r="CO20" s="39">
        <f t="shared" ref="CO20:CO63" si="113">+CN20/$CN$111</f>
        <v>0</v>
      </c>
      <c r="CP20" s="244">
        <f t="shared" ref="CP20:CP60" si="114">+CL20+CN20</f>
        <v>0</v>
      </c>
      <c r="CQ20" s="40">
        <f t="shared" ref="CQ20:CQ63" si="115">+CP20/$CP$111</f>
        <v>0</v>
      </c>
      <c r="CR20" s="116">
        <f t="shared" ref="CR20:CR60" si="116">+CF20+CL20</f>
        <v>587969.20999999973</v>
      </c>
      <c r="CS20" s="117">
        <f t="shared" ref="CS20:CS60" si="117">+CH20+CN20</f>
        <v>14839.89</v>
      </c>
      <c r="CT20" s="118">
        <f t="shared" ref="CT20:CT60" si="118">+CR20+CS20</f>
        <v>602809.09999999974</v>
      </c>
      <c r="CU20" s="32"/>
      <c r="CV20" s="38">
        <f t="shared" ref="CV20:CV60" si="119">+D20+T20+AJ20+AZ20+BP20+CF20</f>
        <v>2262311.5341703594</v>
      </c>
      <c r="CW20" s="39">
        <f t="shared" ref="CW20:CW54" si="120">+CV20/$CV$111</f>
        <v>1.6280412971661153</v>
      </c>
      <c r="CX20" s="39">
        <f t="shared" ref="CX20:CX60" si="121">+F20+V20+AL20+BB20+BR20+CH20</f>
        <v>61375.289531787101</v>
      </c>
      <c r="CY20" s="39">
        <f t="shared" ref="CY20:CY54" si="122">+CX20/$CX$111</f>
        <v>0.16104164400974377</v>
      </c>
      <c r="CZ20" s="36">
        <f t="shared" ref="CZ20:CZ63" si="123">+CV20+CX20</f>
        <v>2323686.8237021463</v>
      </c>
      <c r="DA20" s="40">
        <f t="shared" ref="DA20:DA54" si="124">+CZ20/$CZ$111</f>
        <v>1.3122944244153467</v>
      </c>
      <c r="DB20" s="38">
        <f t="shared" ref="DB20:DB60" si="125">+J20+Z20+AP20+BF20+BV20+CL20</f>
        <v>26.945847705551259</v>
      </c>
      <c r="DC20" s="39">
        <f t="shared" ref="DC20:DC54" si="126">+DB20/$DB$111</f>
        <v>4.4132626524155317E-6</v>
      </c>
      <c r="DD20" s="36">
        <f t="shared" ref="DD20:DD60" si="127">+L20+AB20+AR20+BH20+BX20+CN20</f>
        <v>7386.1922893309684</v>
      </c>
      <c r="DE20" s="39">
        <f t="shared" ref="DE20:DE54" si="128">+DD20/$DD$111</f>
        <v>2.1248462509309532E-3</v>
      </c>
      <c r="DF20" s="36">
        <f t="shared" ref="DF20:DF60" si="129">+DB20+DD20</f>
        <v>7413.1381370365198</v>
      </c>
      <c r="DG20" s="40">
        <f t="shared" ref="DG20:DG54" si="130">+DF20/$DF$111</f>
        <v>7.7367193848951166E-4</v>
      </c>
      <c r="DH20" s="152"/>
      <c r="DI20" s="161" t="s">
        <v>19</v>
      </c>
      <c r="DJ20" s="38">
        <f t="shared" ref="DJ20:DJ55" si="131">+CZ20</f>
        <v>2323686.8237021463</v>
      </c>
      <c r="DK20" s="36">
        <f t="shared" ref="DK20:DK60" si="132">+DF20</f>
        <v>7413.1381370365198</v>
      </c>
      <c r="DL20" s="37">
        <f t="shared" ref="DL20:DL62" si="133">+DJ20+DK20</f>
        <v>2331099.9618391828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f>+'JUL-SEP 2022'!D21+'OCT-DEC 2022'!D21+'JAN-MAR 2023'!D21+'APR-JUN 2023'!D21</f>
        <v>2467480.6100000003</v>
      </c>
      <c r="E21" s="39">
        <f t="shared" si="55"/>
        <v>11.224647609256371</v>
      </c>
      <c r="F21" s="36">
        <f>+'JUL-SEP 2022'!F21+'OCT-DEC 2022'!F21+'JAN-MAR 2023'!F21+'APR-JUN 2023'!F21</f>
        <v>3485616.02</v>
      </c>
      <c r="G21" s="39">
        <f t="shared" si="56"/>
        <v>60.909656799356938</v>
      </c>
      <c r="H21" s="36">
        <f t="shared" si="57"/>
        <v>5953096.6300000008</v>
      </c>
      <c r="I21" s="202">
        <f t="shared" si="58"/>
        <v>21.487212302339266</v>
      </c>
      <c r="J21" s="38">
        <f>+'JUL-SEP 2022'!J21+'OCT-DEC 2022'!J21+'JAN-MAR 2023'!J21+'APR-JUN 2023'!J21</f>
        <v>2394836.83</v>
      </c>
      <c r="K21" s="39">
        <f t="shared" si="59"/>
        <v>3.4350485314346284</v>
      </c>
      <c r="L21" s="36">
        <f>+'JUL-SEP 2022'!L21+'OCT-DEC 2022'!L21+'JAN-MAR 2023'!L21+'APR-JUN 2023'!L21</f>
        <v>11225599.41</v>
      </c>
      <c r="M21" s="39">
        <f t="shared" si="60"/>
        <v>18.280889242454347</v>
      </c>
      <c r="N21" s="36">
        <f t="shared" si="61"/>
        <v>13620436.24</v>
      </c>
      <c r="O21" s="40">
        <f t="shared" si="62"/>
        <v>10.387455101625257</v>
      </c>
      <c r="P21" s="116">
        <f t="shared" si="63"/>
        <v>4862317.4400000004</v>
      </c>
      <c r="Q21" s="117">
        <f t="shared" si="64"/>
        <v>14711215.43</v>
      </c>
      <c r="R21" s="118">
        <f t="shared" si="65"/>
        <v>19573532.870000001</v>
      </c>
      <c r="S21" s="32"/>
      <c r="T21" s="38">
        <f>+'JUL-SEP 2022'!T21+'OCT-DEC 2022'!T21+'JAN-MAR 2023'!T21+'APR-JUN 2023'!T21</f>
        <v>4581729.972036656</v>
      </c>
      <c r="U21" s="39">
        <f t="shared" si="66"/>
        <v>11.957371551252848</v>
      </c>
      <c r="V21" s="36">
        <f>+'JUL-SEP 2022'!V21+'OCT-DEC 2022'!V21+'JAN-MAR 2023'!V21+'APR-JUN 2023'!V21</f>
        <v>11001806.348440543</v>
      </c>
      <c r="W21" s="39">
        <f t="shared" si="67"/>
        <v>98.73555196173767</v>
      </c>
      <c r="X21" s="36">
        <f t="shared" si="68"/>
        <v>15583536.320477199</v>
      </c>
      <c r="Y21" s="40">
        <f t="shared" si="69"/>
        <v>31.507415745840973</v>
      </c>
      <c r="Z21" s="244">
        <f>+'OCT-DEC 2022'!Z21+'JUL-SEP 2022'!Z21+'JAN-MAR 2023'!Z21+'APR-JUN 2023'!Z21</f>
        <v>9390152.3059856147</v>
      </c>
      <c r="AA21" s="39">
        <f t="shared" si="70"/>
        <v>4.6496283605822954</v>
      </c>
      <c r="AB21" s="36">
        <f>+'OCT-DEC 2022'!AB21+'JUL-SEP 2022'!AB21+'JAN-MAR 2023'!AB21+'APR-JUN 2023'!AB21</f>
        <v>14392208.341547098</v>
      </c>
      <c r="AC21" s="39">
        <f t="shared" si="71"/>
        <v>16.393698611302398</v>
      </c>
      <c r="AD21" s="36">
        <f t="shared" si="72"/>
        <v>23782360.647532713</v>
      </c>
      <c r="AE21" s="40">
        <f t="shared" si="73"/>
        <v>8.20800309496342</v>
      </c>
      <c r="AF21" s="116">
        <f t="shared" si="74"/>
        <v>13971882.278022271</v>
      </c>
      <c r="AG21" s="117">
        <f t="shared" si="75"/>
        <v>25394014.689987641</v>
      </c>
      <c r="AH21" s="118">
        <f t="shared" si="76"/>
        <v>39365896.968009911</v>
      </c>
      <c r="AI21" s="32"/>
      <c r="AJ21" s="35">
        <f>+'OCT-DEC 2022'!AJ21+'JUL-SEP 2022'!AJ21+'JAN-MAR 2023'!AJ21+'APR-JUN 2023'!AJ21</f>
        <v>1501448.9120510239</v>
      </c>
      <c r="AK21" s="39">
        <f t="shared" si="77"/>
        <v>12.210773432641439</v>
      </c>
      <c r="AL21" s="36">
        <f>+'OCT-DEC 2022'!AL21+'JUL-SEP 2022'!AL21+'JAN-MAR 2023'!AL21+'APR-JUN 2023'!AL21</f>
        <v>3960022.2347374996</v>
      </c>
      <c r="AM21" s="39">
        <f t="shared" si="78"/>
        <v>78.10016950673905</v>
      </c>
      <c r="AN21" s="36">
        <f t="shared" si="79"/>
        <v>5461471.1467885235</v>
      </c>
      <c r="AO21" s="40">
        <f t="shared" si="80"/>
        <v>31.44823981511875</v>
      </c>
      <c r="AP21" s="36">
        <f>+'OCT-DEC 2022'!AP21+'JUL-SEP 2022'!AP21+'JAN-MAR 2023'!AP21+'APR-JUN 2023'!AP21</f>
        <v>1664208.4247436079</v>
      </c>
      <c r="AQ21" s="39">
        <f t="shared" si="81"/>
        <v>5.2562957886160104</v>
      </c>
      <c r="AR21" s="36">
        <f>+'OCT-DEC 2022'!AR21+'JUL-SEP 2022'!AR21+'JAN-MAR 2023'!AR21+'APR-JUN 2023'!AR21</f>
        <v>7743434.3604085231</v>
      </c>
      <c r="AS21" s="39">
        <f t="shared" si="82"/>
        <v>25.356825346392931</v>
      </c>
      <c r="AT21" s="36">
        <f t="shared" si="83"/>
        <v>9407642.7851521317</v>
      </c>
      <c r="AU21" s="40">
        <f t="shared" si="84"/>
        <v>15.125044048302508</v>
      </c>
      <c r="AV21" s="116">
        <f t="shared" si="85"/>
        <v>3165657.3367946316</v>
      </c>
      <c r="AW21" s="117">
        <f t="shared" si="86"/>
        <v>11703456.595146023</v>
      </c>
      <c r="AX21" s="118">
        <f t="shared" si="87"/>
        <v>14869113.931940654</v>
      </c>
      <c r="AY21" s="32"/>
      <c r="AZ21" s="35">
        <f>+'OCT-DEC 2022'!AZ21+'JUL-SEP 2022'!AZ21+'JAN-MAR 2023'!AZ21+'APR-JUN 2023'!AZ21</f>
        <v>3532897.3287054133</v>
      </c>
      <c r="BA21" s="39">
        <f t="shared" ref="BA21:BA60" si="134">+AZ21/$AZ$111</f>
        <v>15.929091743528367</v>
      </c>
      <c r="BB21" s="36">
        <f>+'OCT-DEC 2022'!BB21+'JUL-SEP 2022'!BB21+'JAN-MAR 2023'!BB21+'APR-JUN 2023'!BB21</f>
        <v>4688056.5258122636</v>
      </c>
      <c r="BC21" s="39">
        <f t="shared" ref="BC21:BC60" si="135">+BB21/$BB$111</f>
        <v>70.057780919829995</v>
      </c>
      <c r="BD21" s="36">
        <f t="shared" si="88"/>
        <v>8220953.8545176769</v>
      </c>
      <c r="BE21" s="40">
        <f t="shared" si="89"/>
        <v>28.475174934077149</v>
      </c>
      <c r="BF21" s="38">
        <f>+'OCT-DEC 2022'!BF21+'JUL-SEP 2022'!BF21+'JAN-MAR 2023'!BF21+'APR-JUN 2023'!BF21</f>
        <v>5300550.9888156205</v>
      </c>
      <c r="BG21" s="39">
        <f t="shared" si="90"/>
        <v>4.3430728133185905</v>
      </c>
      <c r="BH21" s="36">
        <f>+'OCT-DEC 2022'!BH21+'JUL-SEP 2022'!BH21+'JAN-MAR 2023'!BH21+'APR-JUN 2023'!BH21</f>
        <v>13365648.706206683</v>
      </c>
      <c r="BI21" s="39">
        <f t="shared" si="91"/>
        <v>21.436451114283191</v>
      </c>
      <c r="BJ21" s="36">
        <f t="shared" si="92"/>
        <v>18666199.695022304</v>
      </c>
      <c r="BK21" s="40">
        <f t="shared" si="93"/>
        <v>10.122876553325016</v>
      </c>
      <c r="BL21" s="116">
        <f t="shared" si="94"/>
        <v>8833448.3175210338</v>
      </c>
      <c r="BM21" s="117">
        <f t="shared" si="95"/>
        <v>18053705.232018948</v>
      </c>
      <c r="BN21" s="118">
        <f t="shared" si="96"/>
        <v>26887153.549539983</v>
      </c>
      <c r="BO21" s="32"/>
      <c r="BP21" s="35">
        <f>+'OCT-DEC 2022'!BP21+'JUL-SEP 2022'!BP21+'JAN-MAR 2023'!BP21+'APR-JUN 2023'!BP21</f>
        <v>1715147.1122622509</v>
      </c>
      <c r="BQ21" s="39">
        <f t="shared" si="97"/>
        <v>9.0112965815820214</v>
      </c>
      <c r="BR21" s="36">
        <f>+'OCT-DEC 2022'!BR21+'JUL-SEP 2022'!BR21+'JAN-MAR 2023'!BR21+'APR-JUN 2023'!BR21</f>
        <v>1303467.2309066816</v>
      </c>
      <c r="BS21" s="39">
        <f t="shared" si="98"/>
        <v>29.989582894042922</v>
      </c>
      <c r="BT21" s="36">
        <f t="shared" si="99"/>
        <v>3018614.3431689325</v>
      </c>
      <c r="BU21" s="40">
        <f t="shared" si="100"/>
        <v>12.911262091339633</v>
      </c>
      <c r="BV21" s="38">
        <f>+'OCT-DEC 2022'!BV21+'JUL-SEP 2022'!BV21+'JAN-MAR 2023'!BV21+'APR-JUN 2023'!BV21</f>
        <v>2283204.9470295673</v>
      </c>
      <c r="BW21" s="39">
        <f t="shared" si="101"/>
        <v>3.7489634168653194</v>
      </c>
      <c r="BX21" s="36">
        <f>+'OCT-DEC 2022'!BX21+'JUL-SEP 2022'!BX21+'JAN-MAR 2023'!BX21+'APR-JUN 2023'!BX21</f>
        <v>10784783.158543717</v>
      </c>
      <c r="BY21" s="39">
        <f t="shared" si="102"/>
        <v>26.066193168136291</v>
      </c>
      <c r="BZ21" s="36">
        <f t="shared" si="103"/>
        <v>13067988.105573285</v>
      </c>
      <c r="CA21" s="40">
        <f t="shared" si="104"/>
        <v>12.777067065557604</v>
      </c>
      <c r="CB21" s="116">
        <f t="shared" si="105"/>
        <v>3998352.0592918182</v>
      </c>
      <c r="CC21" s="117">
        <f t="shared" si="106"/>
        <v>12088250.389450399</v>
      </c>
      <c r="CD21" s="118">
        <f t="shared" si="107"/>
        <v>16086602.448742218</v>
      </c>
      <c r="CE21" s="32"/>
      <c r="CF21" s="35">
        <f>+'OCT-DEC 2022'!CF21+'JUL-SEP 2022'!CF21+'JAN-MAR 2023'!CF21+'APR-JUN 2023'!CF21</f>
        <v>4459111.5299999993</v>
      </c>
      <c r="CG21" s="39">
        <f t="shared" si="108"/>
        <v>17.729431272837154</v>
      </c>
      <c r="CH21" s="36">
        <f>+'OCT-DEC 2022'!CH21+'JUL-SEP 2022'!CH21+'JAN-MAR 2023'!CH21+'APR-JUN 2023'!CH21</f>
        <v>5711904.4500000002</v>
      </c>
      <c r="CI21" s="39">
        <f t="shared" si="109"/>
        <v>111.17845784023669</v>
      </c>
      <c r="CJ21" s="36">
        <f t="shared" si="110"/>
        <v>10171015.98</v>
      </c>
      <c r="CK21" s="40">
        <f t="shared" si="111"/>
        <v>33.580454561962462</v>
      </c>
      <c r="CL21" s="38">
        <f>+'OCT-DEC 2022'!CL21+'JUL-SEP 2022'!CL21+'JAN-MAR 2023'!CL21+'APR-JUN 2023'!CL21</f>
        <v>6541148.4500000002</v>
      </c>
      <c r="CM21" s="39">
        <f t="shared" si="112"/>
        <v>5.2631079471850537</v>
      </c>
      <c r="CN21" s="36">
        <f>+'OCT-DEC 2022'!CN21+'JUL-SEP 2022'!CN21+'JAN-MAR 2023'!CN21+'APR-JUN 2023'!CN21</f>
        <v>15497582.34</v>
      </c>
      <c r="CO21" s="39">
        <f t="shared" si="113"/>
        <v>24.158050000935297</v>
      </c>
      <c r="CP21" s="36">
        <f t="shared" si="114"/>
        <v>22038730.789999999</v>
      </c>
      <c r="CQ21" s="40">
        <f t="shared" si="115"/>
        <v>11.695741841431845</v>
      </c>
      <c r="CR21" s="116">
        <f t="shared" si="116"/>
        <v>11000259.98</v>
      </c>
      <c r="CS21" s="117">
        <f t="shared" si="117"/>
        <v>21209486.789999999</v>
      </c>
      <c r="CT21" s="118">
        <f t="shared" si="118"/>
        <v>32209746.77</v>
      </c>
      <c r="CU21" s="32"/>
      <c r="CV21" s="38">
        <f t="shared" si="119"/>
        <v>18257815.465055346</v>
      </c>
      <c r="CW21" s="39">
        <f t="shared" si="120"/>
        <v>13.138985115084472</v>
      </c>
      <c r="CX21" s="39">
        <f t="shared" si="121"/>
        <v>30150872.809896987</v>
      </c>
      <c r="CY21" s="39">
        <f t="shared" si="122"/>
        <v>79.112394624545772</v>
      </c>
      <c r="CZ21" s="36">
        <f t="shared" si="123"/>
        <v>48408688.274952337</v>
      </c>
      <c r="DA21" s="40">
        <f t="shared" si="124"/>
        <v>27.338646098302032</v>
      </c>
      <c r="DB21" s="38">
        <f t="shared" si="125"/>
        <v>27574101.946574409</v>
      </c>
      <c r="DC21" s="39">
        <f t="shared" si="126"/>
        <v>4.5161598040816093</v>
      </c>
      <c r="DD21" s="36">
        <f t="shared" si="127"/>
        <v>73009256.316706032</v>
      </c>
      <c r="DE21" s="39">
        <f t="shared" si="128"/>
        <v>21.003168952410473</v>
      </c>
      <c r="DF21" s="36">
        <f t="shared" si="129"/>
        <v>100583358.26328044</v>
      </c>
      <c r="DG21" s="40">
        <f t="shared" si="130"/>
        <v>10.497379156952549</v>
      </c>
      <c r="DH21" s="152"/>
      <c r="DI21" s="161" t="s">
        <v>20</v>
      </c>
      <c r="DJ21" s="38">
        <f t="shared" si="131"/>
        <v>48408688.274952337</v>
      </c>
      <c r="DK21" s="36">
        <f t="shared" si="132"/>
        <v>100583358.26328044</v>
      </c>
      <c r="DL21" s="37">
        <f t="shared" si="133"/>
        <v>148992046.53823277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f>+'JUL-SEP 2022'!D22+'OCT-DEC 2022'!D22+'JAN-MAR 2023'!D22+'APR-JUN 2023'!D22</f>
        <v>20964.990000000002</v>
      </c>
      <c r="E22" s="39">
        <f t="shared" si="55"/>
        <v>9.537040490931506E-2</v>
      </c>
      <c r="F22" s="36">
        <f>+'JUL-SEP 2022'!F22+'OCT-DEC 2022'!F22+'JAN-MAR 2023'!F22+'APR-JUN 2023'!F22</f>
        <v>2643.4300000000003</v>
      </c>
      <c r="G22" s="39">
        <f t="shared" si="56"/>
        <v>4.6192814454968027E-2</v>
      </c>
      <c r="H22" s="36">
        <f t="shared" si="57"/>
        <v>23608.420000000002</v>
      </c>
      <c r="I22" s="202">
        <f t="shared" si="58"/>
        <v>8.5212648843362104E-2</v>
      </c>
      <c r="J22" s="38">
        <f>+'JUL-SEP 2022'!J22+'OCT-DEC 2022'!J22+'JAN-MAR 2023'!J22+'APR-JUN 2023'!J22</f>
        <v>51116.4</v>
      </c>
      <c r="K22" s="39">
        <f t="shared" si="59"/>
        <v>7.3319114084371695E-2</v>
      </c>
      <c r="L22" s="36">
        <f>+'JUL-SEP 2022'!L22+'OCT-DEC 2022'!L22+'JAN-MAR 2023'!L22+'APR-JUN 2023'!L22</f>
        <v>2895.41</v>
      </c>
      <c r="M22" s="39">
        <f t="shared" si="60"/>
        <v>4.7151753406007857E-3</v>
      </c>
      <c r="N22" s="36">
        <f t="shared" si="61"/>
        <v>54011.81</v>
      </c>
      <c r="O22" s="40">
        <f t="shared" si="62"/>
        <v>4.1191430395221613E-2</v>
      </c>
      <c r="P22" s="116">
        <f t="shared" si="63"/>
        <v>72081.39</v>
      </c>
      <c r="Q22" s="117">
        <f t="shared" si="64"/>
        <v>5538.84</v>
      </c>
      <c r="R22" s="118">
        <f t="shared" si="65"/>
        <v>77620.23</v>
      </c>
      <c r="S22" s="32"/>
      <c r="T22" s="38">
        <f>+'JUL-SEP 2022'!T22+'OCT-DEC 2022'!T22+'JAN-MAR 2023'!T22+'APR-JUN 2023'!T22</f>
        <v>1498.7136103912167</v>
      </c>
      <c r="U22" s="39">
        <f t="shared" si="66"/>
        <v>3.9113338406543711E-3</v>
      </c>
      <c r="V22" s="36">
        <f>+'JUL-SEP 2022'!V22+'OCT-DEC 2022'!V22+'JAN-MAR 2023'!V22+'APR-JUN 2023'!V22</f>
        <v>683.66545493792569</v>
      </c>
      <c r="W22" s="39">
        <f t="shared" si="67"/>
        <v>6.1355457379084575E-3</v>
      </c>
      <c r="X22" s="36">
        <f t="shared" si="68"/>
        <v>2182.3790653291426</v>
      </c>
      <c r="Y22" s="40">
        <f t="shared" si="69"/>
        <v>4.4124211034174002E-3</v>
      </c>
      <c r="Z22" s="244">
        <f>+'OCT-DEC 2022'!Z22+'JUL-SEP 2022'!Z22+'JAN-MAR 2023'!Z22+'APR-JUN 2023'!Z22</f>
        <v>144593.87924267174</v>
      </c>
      <c r="AA22" s="39">
        <f t="shared" si="70"/>
        <v>7.1597113634119178E-2</v>
      </c>
      <c r="AB22" s="36">
        <f>+'OCT-DEC 2022'!AB22+'JUL-SEP 2022'!AB22+'JAN-MAR 2023'!AB22+'APR-JUN 2023'!AB22</f>
        <v>35845.069794379742</v>
      </c>
      <c r="AC22" s="39">
        <f t="shared" si="71"/>
        <v>4.0829958611271235E-2</v>
      </c>
      <c r="AD22" s="36">
        <f t="shared" si="72"/>
        <v>180438.94903705147</v>
      </c>
      <c r="AE22" s="40">
        <f t="shared" si="73"/>
        <v>6.2274871451910109E-2</v>
      </c>
      <c r="AF22" s="116">
        <f t="shared" si="74"/>
        <v>146092.59285306296</v>
      </c>
      <c r="AG22" s="117">
        <f t="shared" si="75"/>
        <v>36528.735249317666</v>
      </c>
      <c r="AH22" s="118">
        <f t="shared" si="76"/>
        <v>182621.32810238062</v>
      </c>
      <c r="AI22" s="32"/>
      <c r="AJ22" s="35">
        <f>+'OCT-DEC 2022'!AJ22+'JUL-SEP 2022'!AJ22+'JAN-MAR 2023'!AJ22+'APR-JUN 2023'!AJ22</f>
        <v>680.88136634661669</v>
      </c>
      <c r="AK22" s="39">
        <f t="shared" si="77"/>
        <v>5.5373766181684983E-3</v>
      </c>
      <c r="AL22" s="36">
        <f>+'OCT-DEC 2022'!AL22+'JUL-SEP 2022'!AL22+'JAN-MAR 2023'!AL22+'APR-JUN 2023'!AL22</f>
        <v>811.86052701665994</v>
      </c>
      <c r="AM22" s="39">
        <f t="shared" si="78"/>
        <v>1.6011638576073475E-2</v>
      </c>
      <c r="AN22" s="36">
        <f t="shared" si="79"/>
        <v>1492.7418933632766</v>
      </c>
      <c r="AO22" s="40">
        <f t="shared" si="80"/>
        <v>8.5955054568340999E-3</v>
      </c>
      <c r="AP22" s="36">
        <f>+'OCT-DEC 2022'!AP22+'JUL-SEP 2022'!AP22+'JAN-MAR 2023'!AP22+'APR-JUN 2023'!AP22</f>
        <v>16817.584485787072</v>
      </c>
      <c r="AQ22" s="39">
        <f t="shared" si="81"/>
        <v>5.3117264155753442E-2</v>
      </c>
      <c r="AR22" s="36">
        <f>+'OCT-DEC 2022'!AR22+'JUL-SEP 2022'!AR22+'JAN-MAR 2023'!AR22+'APR-JUN 2023'!AR22</f>
        <v>3367.2934266080501</v>
      </c>
      <c r="AS22" s="39">
        <f t="shared" si="82"/>
        <v>1.1026615237434863E-2</v>
      </c>
      <c r="AT22" s="36">
        <f t="shared" si="83"/>
        <v>20184.877912395124</v>
      </c>
      <c r="AU22" s="40">
        <f t="shared" si="84"/>
        <v>3.245203655228366E-2</v>
      </c>
      <c r="AV22" s="116">
        <f t="shared" si="85"/>
        <v>17498.46585213369</v>
      </c>
      <c r="AW22" s="117">
        <f t="shared" si="86"/>
        <v>4179.1539536247101</v>
      </c>
      <c r="AX22" s="118">
        <f t="shared" si="87"/>
        <v>21677.619805758401</v>
      </c>
      <c r="AY22" s="32"/>
      <c r="AZ22" s="35">
        <f>+'OCT-DEC 2022'!AZ22+'JUL-SEP 2022'!AZ22+'JAN-MAR 2023'!AZ22+'APR-JUN 2023'!AZ22</f>
        <v>20820.769828457338</v>
      </c>
      <c r="BA22" s="39">
        <f t="shared" si="134"/>
        <v>9.3876476418836549E-2</v>
      </c>
      <c r="BB22" s="36">
        <f>+'OCT-DEC 2022'!BB22+'JUL-SEP 2022'!BB22+'JAN-MAR 2023'!BB22+'APR-JUN 2023'!BB22</f>
        <v>2378.5362635494062</v>
      </c>
      <c r="BC22" s="39">
        <f t="shared" si="135"/>
        <v>3.5544574077579778E-2</v>
      </c>
      <c r="BD22" s="36">
        <f t="shared" si="88"/>
        <v>23199.306092006744</v>
      </c>
      <c r="BE22" s="40">
        <f t="shared" si="89"/>
        <v>8.0356161950242616E-2</v>
      </c>
      <c r="BF22" s="38">
        <f>+'OCT-DEC 2022'!BF22+'JUL-SEP 2022'!BF22+'JAN-MAR 2023'!BF22+'APR-JUN 2023'!BF22</f>
        <v>198057.52591949626</v>
      </c>
      <c r="BG22" s="39">
        <f t="shared" si="90"/>
        <v>0.16228091345769857</v>
      </c>
      <c r="BH22" s="36">
        <f>+'OCT-DEC 2022'!BH22+'JUL-SEP 2022'!BH22+'JAN-MAR 2023'!BH22+'APR-JUN 2023'!BH22</f>
        <v>11426.226396929098</v>
      </c>
      <c r="BI22" s="39">
        <f t="shared" si="91"/>
        <v>1.8325915109886109E-2</v>
      </c>
      <c r="BJ22" s="36">
        <f t="shared" si="92"/>
        <v>209483.75231642535</v>
      </c>
      <c r="BK22" s="40">
        <f t="shared" si="93"/>
        <v>0.11360524366360335</v>
      </c>
      <c r="BL22" s="116">
        <f t="shared" si="94"/>
        <v>218878.29574795358</v>
      </c>
      <c r="BM22" s="117">
        <f t="shared" si="95"/>
        <v>13804.762660478504</v>
      </c>
      <c r="BN22" s="118">
        <f t="shared" si="96"/>
        <v>232683.05840843209</v>
      </c>
      <c r="BO22" s="32"/>
      <c r="BP22" s="35">
        <f>+'OCT-DEC 2022'!BP22+'JUL-SEP 2022'!BP22+'JAN-MAR 2023'!BP22+'APR-JUN 2023'!BP22</f>
        <v>1479.7211467165437</v>
      </c>
      <c r="BQ22" s="39">
        <f t="shared" si="97"/>
        <v>7.7743804107356252E-3</v>
      </c>
      <c r="BR22" s="36">
        <f>+'OCT-DEC 2022'!BR22+'JUL-SEP 2022'!BR22+'JAN-MAR 2023'!BR22+'APR-JUN 2023'!BR22</f>
        <v>545.90292780438654</v>
      </c>
      <c r="BS22" s="39">
        <f t="shared" si="98"/>
        <v>1.2559886982431127E-2</v>
      </c>
      <c r="BT22" s="36">
        <f t="shared" si="99"/>
        <v>2025.6240745209302</v>
      </c>
      <c r="BU22" s="40">
        <f t="shared" si="100"/>
        <v>8.6640293695852827E-3</v>
      </c>
      <c r="BV22" s="38">
        <f>+'OCT-DEC 2022'!BV22+'JUL-SEP 2022'!BV22+'JAN-MAR 2023'!BV22+'APR-JUN 2023'!BV22</f>
        <v>28139.261563794338</v>
      </c>
      <c r="BW22" s="39">
        <f t="shared" si="101"/>
        <v>4.6203939036447456E-2</v>
      </c>
      <c r="BX22" s="36">
        <f>+'OCT-DEC 2022'!BX22+'JUL-SEP 2022'!BX22+'JAN-MAR 2023'!BX22+'APR-JUN 2023'!BX22</f>
        <v>4458.9537321451053</v>
      </c>
      <c r="BY22" s="39">
        <f t="shared" si="102"/>
        <v>1.0777031638118811E-2</v>
      </c>
      <c r="BZ22" s="36">
        <f t="shared" si="103"/>
        <v>32598.215295939444</v>
      </c>
      <c r="CA22" s="40">
        <f t="shared" si="104"/>
        <v>3.1872510113172617E-2</v>
      </c>
      <c r="CB22" s="116">
        <f t="shared" si="105"/>
        <v>29618.982710510882</v>
      </c>
      <c r="CC22" s="117">
        <f t="shared" si="106"/>
        <v>5004.8566599494916</v>
      </c>
      <c r="CD22" s="118">
        <f t="shared" si="107"/>
        <v>34623.839370460373</v>
      </c>
      <c r="CE22" s="32"/>
      <c r="CF22" s="35">
        <f>+'OCT-DEC 2022'!CF22+'JUL-SEP 2022'!CF22+'JAN-MAR 2023'!CF22+'APR-JUN 2023'!CF22</f>
        <v>3264.05</v>
      </c>
      <c r="CG22" s="39">
        <f t="shared" si="108"/>
        <v>1.2977865603218971E-2</v>
      </c>
      <c r="CH22" s="36">
        <f>+'OCT-DEC 2022'!CH22+'JUL-SEP 2022'!CH22+'JAN-MAR 2023'!CH22+'APR-JUN 2023'!CH22</f>
        <v>506.88</v>
      </c>
      <c r="CI22" s="39">
        <f t="shared" si="109"/>
        <v>9.8660853316723755E-3</v>
      </c>
      <c r="CJ22" s="36">
        <f t="shared" si="110"/>
        <v>3770.9300000000003</v>
      </c>
      <c r="CK22" s="40">
        <f t="shared" si="111"/>
        <v>1.2450038793601534E-2</v>
      </c>
      <c r="CL22" s="38">
        <f>+'OCT-DEC 2022'!CL22+'JUL-SEP 2022'!CL22+'JAN-MAR 2023'!CL22+'APR-JUN 2023'!CL22</f>
        <v>96918.399999999994</v>
      </c>
      <c r="CM22" s="39">
        <f t="shared" si="112"/>
        <v>7.7982024894796553E-2</v>
      </c>
      <c r="CN22" s="36">
        <f>+'OCT-DEC 2022'!CN22+'JUL-SEP 2022'!CN22+'JAN-MAR 2023'!CN22+'APR-JUN 2023'!CN22</f>
        <v>5296.18</v>
      </c>
      <c r="CO22" s="39">
        <f t="shared" si="113"/>
        <v>8.2558284542047812E-3</v>
      </c>
      <c r="CP22" s="36">
        <f t="shared" si="114"/>
        <v>102214.57999999999</v>
      </c>
      <c r="CQ22" s="40">
        <f t="shared" si="115"/>
        <v>5.4244291629208768E-2</v>
      </c>
      <c r="CR22" s="116">
        <f t="shared" si="116"/>
        <v>100182.45</v>
      </c>
      <c r="CS22" s="117">
        <f t="shared" si="117"/>
        <v>5803.06</v>
      </c>
      <c r="CT22" s="118">
        <f t="shared" si="118"/>
        <v>105985.51</v>
      </c>
      <c r="CU22" s="32"/>
      <c r="CV22" s="38">
        <f t="shared" si="119"/>
        <v>48709.125951911723</v>
      </c>
      <c r="CW22" s="39">
        <f t="shared" si="120"/>
        <v>3.5052850768256073E-2</v>
      </c>
      <c r="CX22" s="39">
        <f t="shared" si="121"/>
        <v>7570.2751733083787</v>
      </c>
      <c r="CY22" s="39">
        <f t="shared" si="122"/>
        <v>1.9863524373018648E-2</v>
      </c>
      <c r="CZ22" s="36">
        <f t="shared" si="123"/>
        <v>56279.401125220102</v>
      </c>
      <c r="DA22" s="40">
        <f t="shared" si="124"/>
        <v>3.1783605067912543E-2</v>
      </c>
      <c r="DB22" s="38">
        <f t="shared" si="125"/>
        <v>535643.05121174944</v>
      </c>
      <c r="DC22" s="39">
        <f t="shared" si="126"/>
        <v>8.772904451811725E-2</v>
      </c>
      <c r="DD22" s="36">
        <f t="shared" si="127"/>
        <v>63289.133350062002</v>
      </c>
      <c r="DE22" s="39">
        <f t="shared" si="128"/>
        <v>1.8206901804844484E-2</v>
      </c>
      <c r="DF22" s="36">
        <f t="shared" si="129"/>
        <v>598932.18456181139</v>
      </c>
      <c r="DG22" s="40">
        <f t="shared" si="130"/>
        <v>6.2507539410149776E-2</v>
      </c>
      <c r="DH22" s="152"/>
      <c r="DI22" s="161" t="s">
        <v>21</v>
      </c>
      <c r="DJ22" s="38">
        <f t="shared" si="131"/>
        <v>56279.401125220102</v>
      </c>
      <c r="DK22" s="36">
        <f t="shared" si="132"/>
        <v>598932.18456181139</v>
      </c>
      <c r="DL22" s="37">
        <f t="shared" si="133"/>
        <v>655211.5856870315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f>+'JUL-SEP 2022'!D23+'OCT-DEC 2022'!D23+'JAN-MAR 2023'!D23+'APR-JUN 2023'!D23</f>
        <v>23957468.32</v>
      </c>
      <c r="E23" s="39">
        <f t="shared" si="55"/>
        <v>108.98328376405082</v>
      </c>
      <c r="F23" s="36">
        <f>+'JUL-SEP 2022'!F23+'OCT-DEC 2022'!F23+'JAN-MAR 2023'!F23+'APR-JUN 2023'!F23</f>
        <v>6537726.4100000001</v>
      </c>
      <c r="G23" s="39">
        <f t="shared" si="56"/>
        <v>114.24398717366232</v>
      </c>
      <c r="H23" s="36">
        <f t="shared" si="57"/>
        <v>30495194.73</v>
      </c>
      <c r="I23" s="202">
        <f t="shared" si="58"/>
        <v>110.06989539907526</v>
      </c>
      <c r="J23" s="38">
        <f>+'JUL-SEP 2022'!J23+'OCT-DEC 2022'!J23+'JAN-MAR 2023'!J23+'APR-JUN 2023'!J23</f>
        <v>13918041.439999999</v>
      </c>
      <c r="K23" s="39">
        <f t="shared" si="59"/>
        <v>19.96342598794854</v>
      </c>
      <c r="L23" s="36">
        <f>+'JUL-SEP 2022'!L23+'OCT-DEC 2022'!L23+'JAN-MAR 2023'!L23+'APR-JUN 2023'!L23</f>
        <v>12690317.460000001</v>
      </c>
      <c r="M23" s="39">
        <f t="shared" si="60"/>
        <v>20.666182665594029</v>
      </c>
      <c r="N23" s="36">
        <f t="shared" si="61"/>
        <v>26608358.899999999</v>
      </c>
      <c r="O23" s="40">
        <f t="shared" si="62"/>
        <v>20.292531643735426</v>
      </c>
      <c r="P23" s="116">
        <f t="shared" si="63"/>
        <v>37875509.759999998</v>
      </c>
      <c r="Q23" s="117">
        <f t="shared" si="64"/>
        <v>19228043.870000001</v>
      </c>
      <c r="R23" s="118">
        <f t="shared" si="65"/>
        <v>57103553.629999995</v>
      </c>
      <c r="S23" s="32"/>
      <c r="T23" s="38">
        <f>+'JUL-SEP 2022'!T23+'OCT-DEC 2022'!T23+'JAN-MAR 2023'!T23+'APR-JUN 2023'!T23</f>
        <v>27472117.366636105</v>
      </c>
      <c r="U23" s="39">
        <f t="shared" si="66"/>
        <v>71.696568033771015</v>
      </c>
      <c r="V23" s="36">
        <f>+'JUL-SEP 2022'!V23+'OCT-DEC 2022'!V23+'JAN-MAR 2023'!V23+'APR-JUN 2023'!V23</f>
        <v>8368242.8392397352</v>
      </c>
      <c r="W23" s="39">
        <f t="shared" si="67"/>
        <v>75.100674336020305</v>
      </c>
      <c r="X23" s="36">
        <f t="shared" si="68"/>
        <v>35840360.205875844</v>
      </c>
      <c r="Y23" s="40">
        <f t="shared" si="69"/>
        <v>72.463470823588082</v>
      </c>
      <c r="Z23" s="244">
        <f>+'OCT-DEC 2022'!Z23+'JUL-SEP 2022'!Z23+'JAN-MAR 2023'!Z23+'APR-JUN 2023'!Z23</f>
        <v>26084271.566094883</v>
      </c>
      <c r="AA23" s="39">
        <f t="shared" si="70"/>
        <v>12.915889421893146</v>
      </c>
      <c r="AB23" s="36">
        <f>+'OCT-DEC 2022'!AB23+'JUL-SEP 2022'!AB23+'JAN-MAR 2023'!AB23+'APR-JUN 2023'!AB23</f>
        <v>9896551.1801321171</v>
      </c>
      <c r="AC23" s="39">
        <f t="shared" si="71"/>
        <v>11.272841074017887</v>
      </c>
      <c r="AD23" s="36">
        <f t="shared" si="72"/>
        <v>35980822.746226996</v>
      </c>
      <c r="AE23" s="40">
        <f t="shared" si="73"/>
        <v>12.418056762207932</v>
      </c>
      <c r="AF23" s="116">
        <f t="shared" si="74"/>
        <v>53556388.932730988</v>
      </c>
      <c r="AG23" s="117">
        <f t="shared" si="75"/>
        <v>18264794.019371852</v>
      </c>
      <c r="AH23" s="118">
        <f t="shared" si="76"/>
        <v>71821182.95210284</v>
      </c>
      <c r="AI23" s="32"/>
      <c r="AJ23" s="35">
        <f>+'OCT-DEC 2022'!AJ23+'JUL-SEP 2022'!AJ23+'JAN-MAR 2023'!AJ23+'APR-JUN 2023'!AJ23</f>
        <v>9468609.3413388841</v>
      </c>
      <c r="AK23" s="39">
        <f t="shared" si="77"/>
        <v>77.004979963881908</v>
      </c>
      <c r="AL23" s="36">
        <f>+'OCT-DEC 2022'!AL23+'JUL-SEP 2022'!AL23+'JAN-MAR 2023'!AL23+'APR-JUN 2023'!AL23</f>
        <v>5328609.8359439168</v>
      </c>
      <c r="AM23" s="39">
        <f t="shared" si="78"/>
        <v>105.09166533760219</v>
      </c>
      <c r="AN23" s="36">
        <f t="shared" si="79"/>
        <v>14797219.177282801</v>
      </c>
      <c r="AO23" s="40">
        <f t="shared" si="80"/>
        <v>85.205338411006466</v>
      </c>
      <c r="AP23" s="36">
        <f>+'OCT-DEC 2022'!AP23+'JUL-SEP 2022'!AP23+'JAN-MAR 2023'!AP23+'APR-JUN 2023'!AP23</f>
        <v>5605759.1779505974</v>
      </c>
      <c r="AQ23" s="39">
        <f t="shared" si="81"/>
        <v>17.705431555904308</v>
      </c>
      <c r="AR23" s="36">
        <f>+'OCT-DEC 2022'!AR23+'JUL-SEP 2022'!AR23+'JAN-MAR 2023'!AR23+'APR-JUN 2023'!AR23</f>
        <v>5841409.9822858619</v>
      </c>
      <c r="AS23" s="39">
        <f t="shared" si="82"/>
        <v>19.128413285818105</v>
      </c>
      <c r="AT23" s="36">
        <f t="shared" si="83"/>
        <v>11447169.160236459</v>
      </c>
      <c r="AU23" s="40">
        <f t="shared" si="84"/>
        <v>18.404072277298592</v>
      </c>
      <c r="AV23" s="116">
        <f t="shared" si="85"/>
        <v>15074368.519289482</v>
      </c>
      <c r="AW23" s="117">
        <f t="shared" si="86"/>
        <v>11170019.81822978</v>
      </c>
      <c r="AX23" s="118">
        <f t="shared" si="87"/>
        <v>26244388.337519262</v>
      </c>
      <c r="AY23" s="32"/>
      <c r="AZ23" s="35">
        <f>+'OCT-DEC 2022'!AZ23+'JUL-SEP 2022'!AZ23+'JAN-MAR 2023'!AZ23+'APR-JUN 2023'!AZ23</f>
        <v>26507322.693064742</v>
      </c>
      <c r="BA23" s="39">
        <f t="shared" si="134"/>
        <v>119.51594846031472</v>
      </c>
      <c r="BB23" s="36">
        <f>+'OCT-DEC 2022'!BB23+'JUL-SEP 2022'!BB23+'JAN-MAR 2023'!BB23+'APR-JUN 2023'!BB23</f>
        <v>9179125.2781811431</v>
      </c>
      <c r="BC23" s="39">
        <f t="shared" si="135"/>
        <v>137.17179906721972</v>
      </c>
      <c r="BD23" s="36">
        <f t="shared" si="88"/>
        <v>35686447.971245885</v>
      </c>
      <c r="BE23" s="40">
        <f t="shared" si="89"/>
        <v>123.6082657487059</v>
      </c>
      <c r="BF23" s="38">
        <f>+'OCT-DEC 2022'!BF23+'JUL-SEP 2022'!BF23+'JAN-MAR 2023'!BF23+'APR-JUN 2023'!BF23</f>
        <v>41720479.679179639</v>
      </c>
      <c r="BG23" s="39">
        <f t="shared" si="90"/>
        <v>34.184197347706842</v>
      </c>
      <c r="BH23" s="36">
        <f>+'OCT-DEC 2022'!BH23+'JUL-SEP 2022'!BH23+'JAN-MAR 2023'!BH23+'APR-JUN 2023'!BH23</f>
        <v>16936240.425544143</v>
      </c>
      <c r="BI23" s="39">
        <f t="shared" si="91"/>
        <v>27.16313273843048</v>
      </c>
      <c r="BJ23" s="36">
        <f t="shared" si="92"/>
        <v>58656720.104723781</v>
      </c>
      <c r="BK23" s="40">
        <f t="shared" si="93"/>
        <v>31.81015666522617</v>
      </c>
      <c r="BL23" s="116">
        <f t="shared" si="94"/>
        <v>68227802.372244388</v>
      </c>
      <c r="BM23" s="117">
        <f t="shared" si="95"/>
        <v>26115365.703725286</v>
      </c>
      <c r="BN23" s="118">
        <f t="shared" si="96"/>
        <v>94343168.075969666</v>
      </c>
      <c r="BO23" s="32"/>
      <c r="BP23" s="35">
        <f>+'OCT-DEC 2022'!BP23+'JUL-SEP 2022'!BP23+'JAN-MAR 2023'!BP23+'APR-JUN 2023'!BP23</f>
        <v>18497663.17774643</v>
      </c>
      <c r="BQ23" s="39">
        <f t="shared" si="97"/>
        <v>97.185791101629405</v>
      </c>
      <c r="BR23" s="36">
        <f>+'OCT-DEC 2022'!BR23+'JUL-SEP 2022'!BR23+'JAN-MAR 2023'!BR23+'APR-JUN 2023'!BR23</f>
        <v>1905306.1132401342</v>
      </c>
      <c r="BS23" s="39">
        <f t="shared" si="98"/>
        <v>43.836418949938668</v>
      </c>
      <c r="BT23" s="36">
        <f t="shared" si="99"/>
        <v>20402969.290986564</v>
      </c>
      <c r="BU23" s="40">
        <f t="shared" si="100"/>
        <v>87.26788321059108</v>
      </c>
      <c r="BV23" s="38">
        <f>+'OCT-DEC 2022'!BV23+'JUL-SEP 2022'!BV23+'JAN-MAR 2023'!BV23+'APR-JUN 2023'!BV23</f>
        <v>9735968.909793485</v>
      </c>
      <c r="BW23" s="39">
        <f t="shared" si="101"/>
        <v>15.986208911311207</v>
      </c>
      <c r="BX23" s="36">
        <f>+'OCT-DEC 2022'!BX23+'JUL-SEP 2022'!BX23+'JAN-MAR 2023'!BX23+'APR-JUN 2023'!BX23</f>
        <v>12399331.819947084</v>
      </c>
      <c r="BY23" s="39">
        <f t="shared" si="102"/>
        <v>29.968463308278714</v>
      </c>
      <c r="BZ23" s="36">
        <f t="shared" si="103"/>
        <v>22135300.729740568</v>
      </c>
      <c r="CA23" s="40">
        <f t="shared" si="104"/>
        <v>21.642522143065118</v>
      </c>
      <c r="CB23" s="116">
        <f t="shared" si="105"/>
        <v>28233632.087539915</v>
      </c>
      <c r="CC23" s="117">
        <f t="shared" si="106"/>
        <v>14304637.933187218</v>
      </c>
      <c r="CD23" s="118">
        <f t="shared" si="107"/>
        <v>42538270.020727135</v>
      </c>
      <c r="CE23" s="32"/>
      <c r="CF23" s="35">
        <f>+'OCT-DEC 2022'!CF23+'JUL-SEP 2022'!CF23+'JAN-MAR 2023'!CF23+'APR-JUN 2023'!CF23</f>
        <v>33576767.170000002</v>
      </c>
      <c r="CG23" s="39">
        <f t="shared" si="108"/>
        <v>133.5012551041911</v>
      </c>
      <c r="CH23" s="36">
        <f>+'OCT-DEC 2022'!CH23+'JUL-SEP 2022'!CH23+'JAN-MAR 2023'!CH23+'APR-JUN 2023'!CH23</f>
        <v>11726332.26</v>
      </c>
      <c r="CI23" s="39">
        <f t="shared" si="109"/>
        <v>228.24533361881035</v>
      </c>
      <c r="CJ23" s="36">
        <f t="shared" si="110"/>
        <v>45303099.43</v>
      </c>
      <c r="CK23" s="40">
        <f t="shared" si="111"/>
        <v>149.5719478680027</v>
      </c>
      <c r="CL23" s="38">
        <f>+'OCT-DEC 2022'!CL23+'JUL-SEP 2022'!CL23+'JAN-MAR 2023'!CL23+'APR-JUN 2023'!CL23</f>
        <v>30731370.09</v>
      </c>
      <c r="CM23" s="39">
        <f t="shared" si="112"/>
        <v>24.726929740994343</v>
      </c>
      <c r="CN23" s="36">
        <f>+'OCT-DEC 2022'!CN23+'JUL-SEP 2022'!CN23+'JAN-MAR 2023'!CN23+'APR-JUN 2023'!CN23</f>
        <v>16754162.039999999</v>
      </c>
      <c r="CO23" s="39">
        <f t="shared" si="113"/>
        <v>26.116840382349089</v>
      </c>
      <c r="CP23" s="36">
        <f t="shared" si="114"/>
        <v>47485532.129999995</v>
      </c>
      <c r="CQ23" s="40">
        <f t="shared" si="115"/>
        <v>25.20011384900161</v>
      </c>
      <c r="CR23" s="116">
        <f t="shared" si="116"/>
        <v>64308137.260000005</v>
      </c>
      <c r="CS23" s="117">
        <f t="shared" si="117"/>
        <v>28480494.299999997</v>
      </c>
      <c r="CT23" s="118">
        <f t="shared" si="118"/>
        <v>92788631.560000002</v>
      </c>
      <c r="CU23" s="32"/>
      <c r="CV23" s="38">
        <f t="shared" si="119"/>
        <v>139479948.06878617</v>
      </c>
      <c r="CW23" s="39">
        <f t="shared" si="120"/>
        <v>100.37482112994843</v>
      </c>
      <c r="CX23" s="39">
        <f t="shared" si="121"/>
        <v>43045342.736604929</v>
      </c>
      <c r="CY23" s="39">
        <f t="shared" si="122"/>
        <v>112.94598875457061</v>
      </c>
      <c r="CZ23" s="36">
        <f t="shared" si="123"/>
        <v>182525290.8053911</v>
      </c>
      <c r="DA23" s="40">
        <f t="shared" si="124"/>
        <v>103.08055242017736</v>
      </c>
      <c r="DB23" s="38">
        <f t="shared" si="125"/>
        <v>127795890.8630186</v>
      </c>
      <c r="DC23" s="39">
        <f t="shared" si="126"/>
        <v>20.930751128744014</v>
      </c>
      <c r="DD23" s="36">
        <f t="shared" si="127"/>
        <v>74518012.907909214</v>
      </c>
      <c r="DE23" s="39">
        <f t="shared" si="128"/>
        <v>21.437205281388287</v>
      </c>
      <c r="DF23" s="36">
        <f t="shared" si="129"/>
        <v>202313903.77092782</v>
      </c>
      <c r="DG23" s="40">
        <f t="shared" si="130"/>
        <v>21.11448447612587</v>
      </c>
      <c r="DH23" s="152"/>
      <c r="DI23" s="161" t="s">
        <v>22</v>
      </c>
      <c r="DJ23" s="38">
        <f t="shared" si="131"/>
        <v>182525290.8053911</v>
      </c>
      <c r="DK23" s="36">
        <f t="shared" si="132"/>
        <v>202313903.77092782</v>
      </c>
      <c r="DL23" s="37">
        <f t="shared" si="133"/>
        <v>384839194.57631892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f>+'JUL-SEP 2022'!D24+'OCT-DEC 2022'!D24+'JAN-MAR 2023'!D24+'APR-JUN 2023'!D24</f>
        <v>38752466.457499996</v>
      </c>
      <c r="E24" s="39">
        <f t="shared" si="55"/>
        <v>176.28619986398394</v>
      </c>
      <c r="F24" s="36">
        <f>+'JUL-SEP 2022'!F24+'OCT-DEC 2022'!F24+'JAN-MAR 2023'!F24+'APR-JUN 2023'!F24</f>
        <v>256</v>
      </c>
      <c r="G24" s="39">
        <f t="shared" si="56"/>
        <v>4.4734910704924335E-3</v>
      </c>
      <c r="H24" s="36">
        <f t="shared" si="57"/>
        <v>38752722.457499996</v>
      </c>
      <c r="I24" s="202">
        <f t="shared" si="58"/>
        <v>139.87476207620924</v>
      </c>
      <c r="J24" s="38">
        <f>+'JUL-SEP 2022'!J24+'OCT-DEC 2022'!J24+'JAN-MAR 2023'!J24+'APR-JUN 2023'!J24</f>
        <v>0</v>
      </c>
      <c r="K24" s="39">
        <f t="shared" si="59"/>
        <v>0</v>
      </c>
      <c r="L24" s="36">
        <f>+'JUL-SEP 2022'!L24+'OCT-DEC 2022'!L24+'JAN-MAR 2023'!L24+'APR-JUN 2023'!L24</f>
        <v>0</v>
      </c>
      <c r="M24" s="39">
        <f t="shared" si="60"/>
        <v>0</v>
      </c>
      <c r="N24" s="36">
        <f t="shared" si="61"/>
        <v>0</v>
      </c>
      <c r="O24" s="40">
        <f t="shared" si="62"/>
        <v>0</v>
      </c>
      <c r="P24" s="116">
        <f t="shared" si="63"/>
        <v>38752466.457499996</v>
      </c>
      <c r="Q24" s="117">
        <f t="shared" si="64"/>
        <v>256</v>
      </c>
      <c r="R24" s="118">
        <f t="shared" si="65"/>
        <v>38752722.457499996</v>
      </c>
      <c r="S24" s="32"/>
      <c r="T24" s="38">
        <f>+'JUL-SEP 2022'!T24+'OCT-DEC 2022'!T24+'JAN-MAR 2023'!T24+'APR-JUN 2023'!T24</f>
        <v>87309895.545433849</v>
      </c>
      <c r="U24" s="39">
        <f t="shared" si="66"/>
        <v>227.86084459572686</v>
      </c>
      <c r="V24" s="36">
        <f>+'JUL-SEP 2022'!V24+'OCT-DEC 2022'!V24+'JAN-MAR 2023'!V24+'APR-JUN 2023'!V24</f>
        <v>5504453.3080354156</v>
      </c>
      <c r="W24" s="39">
        <f t="shared" si="67"/>
        <v>49.399636605449444</v>
      </c>
      <c r="X24" s="36">
        <f t="shared" si="68"/>
        <v>92814348.853469267</v>
      </c>
      <c r="Y24" s="40">
        <f t="shared" si="69"/>
        <v>187.65575517433166</v>
      </c>
      <c r="Z24" s="244">
        <f>+'OCT-DEC 2022'!Z24+'JUL-SEP 2022'!Z24+'JAN-MAR 2023'!Z24+'APR-JUN 2023'!Z24</f>
        <v>92850.407278780243</v>
      </c>
      <c r="AA24" s="39">
        <f t="shared" si="70"/>
        <v>4.5975813054687086E-2</v>
      </c>
      <c r="AB24" s="36">
        <f>+'OCT-DEC 2022'!AB24+'JUL-SEP 2022'!AB24+'JAN-MAR 2023'!AB24+'APR-JUN 2023'!AB24</f>
        <v>18224.298685777008</v>
      </c>
      <c r="AC24" s="39">
        <f t="shared" si="71"/>
        <v>2.0758708668392363E-2</v>
      </c>
      <c r="AD24" s="36">
        <f t="shared" si="72"/>
        <v>111074.70596455724</v>
      </c>
      <c r="AE24" s="40">
        <f t="shared" si="73"/>
        <v>3.8335199093191018E-2</v>
      </c>
      <c r="AF24" s="116">
        <f t="shared" si="74"/>
        <v>87402745.952712625</v>
      </c>
      <c r="AG24" s="117">
        <f t="shared" si="75"/>
        <v>5522677.6067211926</v>
      </c>
      <c r="AH24" s="118">
        <f t="shared" si="76"/>
        <v>92925423.559433818</v>
      </c>
      <c r="AI24" s="32"/>
      <c r="AJ24" s="35">
        <f>+'OCT-DEC 2022'!AJ24+'JUL-SEP 2022'!AJ24+'JAN-MAR 2023'!AJ24+'APR-JUN 2023'!AJ24</f>
        <v>16177455.486923141</v>
      </c>
      <c r="AK24" s="39">
        <f t="shared" si="77"/>
        <v>131.5657443166788</v>
      </c>
      <c r="AL24" s="36">
        <f>+'OCT-DEC 2022'!AL24+'JUL-SEP 2022'!AL24+'JAN-MAR 2023'!AL24+'APR-JUN 2023'!AL24</f>
        <v>1265056.7491227861</v>
      </c>
      <c r="AM24" s="39">
        <f t="shared" si="78"/>
        <v>24.949644392257596</v>
      </c>
      <c r="AN24" s="36">
        <f t="shared" si="79"/>
        <v>17442512.236045927</v>
      </c>
      <c r="AO24" s="40">
        <f t="shared" si="80"/>
        <v>100.43746328310606</v>
      </c>
      <c r="AP24" s="36">
        <f>+'OCT-DEC 2022'!AP24+'JUL-SEP 2022'!AP24+'JAN-MAR 2023'!AP24+'APR-JUN 2023'!AP24</f>
        <v>39214.238583568149</v>
      </c>
      <c r="AQ24" s="39">
        <f t="shared" si="81"/>
        <v>0.12385566258165551</v>
      </c>
      <c r="AR24" s="36">
        <f>+'OCT-DEC 2022'!AR24+'JUL-SEP 2022'!AR24+'JAN-MAR 2023'!AR24+'APR-JUN 2023'!AR24</f>
        <v>0</v>
      </c>
      <c r="AS24" s="39">
        <f t="shared" si="82"/>
        <v>0</v>
      </c>
      <c r="AT24" s="36">
        <f t="shared" si="83"/>
        <v>39214.238583568149</v>
      </c>
      <c r="AU24" s="40">
        <f t="shared" si="84"/>
        <v>6.3046301761501319E-2</v>
      </c>
      <c r="AV24" s="116">
        <f t="shared" si="85"/>
        <v>16216669.72550671</v>
      </c>
      <c r="AW24" s="117">
        <f t="shared" si="86"/>
        <v>1265056.7491227861</v>
      </c>
      <c r="AX24" s="118">
        <f t="shared" si="87"/>
        <v>17481726.474629495</v>
      </c>
      <c r="AY24" s="32"/>
      <c r="AZ24" s="35">
        <f>+'OCT-DEC 2022'!AZ24+'JUL-SEP 2022'!AZ24+'JAN-MAR 2023'!AZ24+'APR-JUN 2023'!AZ24</f>
        <v>32019004.130444281</v>
      </c>
      <c r="BA24" s="39">
        <f t="shared" si="134"/>
        <v>144.36696197937806</v>
      </c>
      <c r="BB24" s="36">
        <f>+'OCT-DEC 2022'!BB24+'JUL-SEP 2022'!BB24+'JAN-MAR 2023'!BB24+'APR-JUN 2023'!BB24</f>
        <v>3606173.1237246809</v>
      </c>
      <c r="BC24" s="39">
        <f t="shared" si="135"/>
        <v>53.890239008393692</v>
      </c>
      <c r="BD24" s="36">
        <f t="shared" si="88"/>
        <v>35625177.254168965</v>
      </c>
      <c r="BE24" s="40">
        <f t="shared" si="89"/>
        <v>123.39604045003902</v>
      </c>
      <c r="BF24" s="38">
        <f>+'OCT-DEC 2022'!BF24+'JUL-SEP 2022'!BF24+'JAN-MAR 2023'!BF24+'APR-JUN 2023'!BF24</f>
        <v>7018.3591992177189</v>
      </c>
      <c r="BG24" s="39">
        <f t="shared" si="90"/>
        <v>5.7505804767360195E-3</v>
      </c>
      <c r="BH24" s="36">
        <f>+'OCT-DEC 2022'!BH24+'JUL-SEP 2022'!BH24+'JAN-MAR 2023'!BH24+'APR-JUN 2023'!BH24</f>
        <v>3489.6741349443137</v>
      </c>
      <c r="BI24" s="39">
        <f t="shared" si="91"/>
        <v>5.5969022262102449E-3</v>
      </c>
      <c r="BJ24" s="36">
        <f t="shared" si="92"/>
        <v>10508.033334162032</v>
      </c>
      <c r="BK24" s="40">
        <f t="shared" si="93"/>
        <v>5.6986170724570417E-3</v>
      </c>
      <c r="BL24" s="116">
        <f t="shared" si="94"/>
        <v>32026022.489643499</v>
      </c>
      <c r="BM24" s="117">
        <f t="shared" si="95"/>
        <v>3609662.797859625</v>
      </c>
      <c r="BN24" s="118">
        <f t="shared" si="96"/>
        <v>35635685.287503123</v>
      </c>
      <c r="BO24" s="32"/>
      <c r="BP24" s="35">
        <f>+'OCT-DEC 2022'!BP24+'JUL-SEP 2022'!BP24+'JAN-MAR 2023'!BP24+'APR-JUN 2023'!BP24</f>
        <v>24764058.543785527</v>
      </c>
      <c r="BQ24" s="39">
        <f t="shared" si="97"/>
        <v>130.1091168834912</v>
      </c>
      <c r="BR24" s="36">
        <f>+'OCT-DEC 2022'!BR24+'JUL-SEP 2022'!BR24+'JAN-MAR 2023'!BR24+'APR-JUN 2023'!BR24</f>
        <v>1442718.846634778</v>
      </c>
      <c r="BS24" s="39">
        <f t="shared" si="98"/>
        <v>33.193420914659903</v>
      </c>
      <c r="BT24" s="36">
        <f t="shared" si="99"/>
        <v>26206777.390420306</v>
      </c>
      <c r="BU24" s="40">
        <f t="shared" si="100"/>
        <v>112.09201739295331</v>
      </c>
      <c r="BV24" s="38">
        <f>+'OCT-DEC 2022'!BV24+'JUL-SEP 2022'!BV24+'JAN-MAR 2023'!BV24+'APR-JUN 2023'!BV24</f>
        <v>0</v>
      </c>
      <c r="BW24" s="39">
        <f t="shared" si="101"/>
        <v>0</v>
      </c>
      <c r="BX24" s="36">
        <f>+'OCT-DEC 2022'!BX24+'JUL-SEP 2022'!BX24+'JAN-MAR 2023'!BX24+'APR-JUN 2023'!BX24</f>
        <v>328.91810010573613</v>
      </c>
      <c r="BY24" s="39">
        <f t="shared" si="102"/>
        <v>7.9497590334585988E-4</v>
      </c>
      <c r="BZ24" s="36">
        <f t="shared" si="103"/>
        <v>328.91810010573613</v>
      </c>
      <c r="CA24" s="40">
        <f t="shared" si="104"/>
        <v>3.2159568788820949E-4</v>
      </c>
      <c r="CB24" s="116">
        <f t="shared" si="105"/>
        <v>24764058.543785527</v>
      </c>
      <c r="CC24" s="117">
        <f t="shared" si="106"/>
        <v>1443047.7647348838</v>
      </c>
      <c r="CD24" s="118">
        <f t="shared" si="107"/>
        <v>26207106.30852041</v>
      </c>
      <c r="CE24" s="32"/>
      <c r="CF24" s="35">
        <f>+'OCT-DEC 2022'!CF24+'JUL-SEP 2022'!CF24+'JAN-MAR 2023'!CF24+'APR-JUN 2023'!CF24</f>
        <v>51412781.760000005</v>
      </c>
      <c r="CG24" s="39">
        <f t="shared" si="108"/>
        <v>204.41726443188915</v>
      </c>
      <c r="CH24" s="36">
        <f>+'OCT-DEC 2022'!CH24+'JUL-SEP 2022'!CH24+'JAN-MAR 2023'!CH24+'APR-JUN 2023'!CH24</f>
        <v>3699501.02</v>
      </c>
      <c r="CI24" s="39">
        <f t="shared" si="109"/>
        <v>72.008350591715981</v>
      </c>
      <c r="CJ24" s="36">
        <f t="shared" si="110"/>
        <v>55112282.780000009</v>
      </c>
      <c r="CK24" s="40">
        <f t="shared" si="111"/>
        <v>181.95778193043569</v>
      </c>
      <c r="CL24" s="38">
        <f>+'OCT-DEC 2022'!CL24+'JUL-SEP 2022'!CL24+'JAN-MAR 2023'!CL24+'APR-JUN 2023'!CL24</f>
        <v>426821.72</v>
      </c>
      <c r="CM24" s="39">
        <f t="shared" si="112"/>
        <v>0.34342727484853114</v>
      </c>
      <c r="CN24" s="36">
        <f>+'OCT-DEC 2022'!CN24+'JUL-SEP 2022'!CN24+'JAN-MAR 2023'!CN24+'APR-JUN 2023'!CN24</f>
        <v>0</v>
      </c>
      <c r="CO24" s="39">
        <f t="shared" si="113"/>
        <v>0</v>
      </c>
      <c r="CP24" s="36">
        <f t="shared" si="114"/>
        <v>426821.72</v>
      </c>
      <c r="CQ24" s="40">
        <f t="shared" si="115"/>
        <v>0.22651016961925088</v>
      </c>
      <c r="CR24" s="116">
        <f t="shared" si="116"/>
        <v>51839603.480000004</v>
      </c>
      <c r="CS24" s="117">
        <f t="shared" si="117"/>
        <v>3699501.02</v>
      </c>
      <c r="CT24" s="118">
        <f t="shared" si="118"/>
        <v>55539104.500000007</v>
      </c>
      <c r="CU24" s="32"/>
      <c r="CV24" s="38">
        <f t="shared" si="119"/>
        <v>250435661.92408681</v>
      </c>
      <c r="CW24" s="39">
        <f t="shared" si="120"/>
        <v>180.22257047151774</v>
      </c>
      <c r="CX24" s="39">
        <f t="shared" si="121"/>
        <v>15518159.047517659</v>
      </c>
      <c r="CY24" s="39">
        <f t="shared" si="122"/>
        <v>40.717850198044623</v>
      </c>
      <c r="CZ24" s="36">
        <f t="shared" si="123"/>
        <v>265953820.97160447</v>
      </c>
      <c r="DA24" s="40">
        <f t="shared" si="124"/>
        <v>150.19653804162144</v>
      </c>
      <c r="DB24" s="38">
        <f t="shared" si="125"/>
        <v>565904.7250615661</v>
      </c>
      <c r="DC24" s="39">
        <f t="shared" si="126"/>
        <v>9.2685382001367472E-2</v>
      </c>
      <c r="DD24" s="36">
        <f t="shared" si="127"/>
        <v>22042.89092082706</v>
      </c>
      <c r="DE24" s="39">
        <f t="shared" si="128"/>
        <v>6.3412584316894123E-3</v>
      </c>
      <c r="DF24" s="36">
        <f t="shared" si="129"/>
        <v>587947.61598239315</v>
      </c>
      <c r="DG24" s="40">
        <f t="shared" si="130"/>
        <v>6.1361135241063729E-2</v>
      </c>
      <c r="DH24" s="152"/>
      <c r="DI24" s="161" t="s">
        <v>23</v>
      </c>
      <c r="DJ24" s="38">
        <f t="shared" si="131"/>
        <v>265953820.97160447</v>
      </c>
      <c r="DK24" s="36">
        <f t="shared" si="132"/>
        <v>587947.61598239315</v>
      </c>
      <c r="DL24" s="37">
        <f t="shared" si="133"/>
        <v>266541768.58758685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f>+'JUL-SEP 2022'!D25+'OCT-DEC 2022'!D25+'JAN-MAR 2023'!D25+'APR-JUN 2023'!D25</f>
        <v>4633311.1625000015</v>
      </c>
      <c r="E25" s="39">
        <f t="shared" si="55"/>
        <v>21.077079532996407</v>
      </c>
      <c r="F25" s="36">
        <f>+'JUL-SEP 2022'!F25+'OCT-DEC 2022'!F25+'JAN-MAR 2023'!F25+'APR-JUN 2023'!F25</f>
        <v>0</v>
      </c>
      <c r="G25" s="39">
        <f t="shared" si="56"/>
        <v>0</v>
      </c>
      <c r="H25" s="36">
        <f t="shared" si="57"/>
        <v>4633311.1625000015</v>
      </c>
      <c r="I25" s="202">
        <f t="shared" si="58"/>
        <v>16.723555285450804</v>
      </c>
      <c r="J25" s="38">
        <f>+'JUL-SEP 2022'!J25+'OCT-DEC 2022'!J25+'JAN-MAR 2023'!J25+'APR-JUN 2023'!J25</f>
        <v>0</v>
      </c>
      <c r="K25" s="39">
        <f t="shared" si="59"/>
        <v>0</v>
      </c>
      <c r="L25" s="36">
        <f>+'JUL-SEP 2022'!L25+'OCT-DEC 2022'!L25+'JAN-MAR 2023'!L25+'APR-JUN 2023'!L25</f>
        <v>122.85000000000001</v>
      </c>
      <c r="M25" s="39">
        <f t="shared" si="60"/>
        <v>2.0006123160202065E-4</v>
      </c>
      <c r="N25" s="36">
        <f t="shared" si="61"/>
        <v>122.85000000000001</v>
      </c>
      <c r="O25" s="40">
        <f t="shared" si="62"/>
        <v>9.3690013796111923E-5</v>
      </c>
      <c r="P25" s="116">
        <f t="shared" si="63"/>
        <v>4633311.1625000015</v>
      </c>
      <c r="Q25" s="117">
        <f t="shared" si="64"/>
        <v>122.85000000000001</v>
      </c>
      <c r="R25" s="118">
        <f t="shared" si="65"/>
        <v>4633434.0125000011</v>
      </c>
      <c r="S25" s="32"/>
      <c r="T25" s="38">
        <f>+'JUL-SEP 2022'!T25+'OCT-DEC 2022'!T25+'JAN-MAR 2023'!T25+'APR-JUN 2023'!T25</f>
        <v>20334500.324157894</v>
      </c>
      <c r="U25" s="39">
        <f t="shared" si="66"/>
        <v>53.068857651806219</v>
      </c>
      <c r="V25" s="36">
        <f>+'JUL-SEP 2022'!V25+'OCT-DEC 2022'!V25+'JAN-MAR 2023'!V25+'APR-JUN 2023'!V25</f>
        <v>1145711.7005438486</v>
      </c>
      <c r="W25" s="39">
        <f t="shared" si="67"/>
        <v>10.282173086808839</v>
      </c>
      <c r="X25" s="36">
        <f t="shared" si="68"/>
        <v>21480212.024701741</v>
      </c>
      <c r="Y25" s="40">
        <f t="shared" si="69"/>
        <v>43.429550049033139</v>
      </c>
      <c r="Z25" s="244">
        <f>+'OCT-DEC 2022'!Z25+'JUL-SEP 2022'!Z25+'JAN-MAR 2023'!Z25+'APR-JUN 2023'!Z25</f>
        <v>0</v>
      </c>
      <c r="AA25" s="39">
        <f t="shared" si="70"/>
        <v>0</v>
      </c>
      <c r="AB25" s="36">
        <f>+'OCT-DEC 2022'!AB25+'JUL-SEP 2022'!AB25+'JAN-MAR 2023'!AB25+'APR-JUN 2023'!AB25</f>
        <v>366.61033913551489</v>
      </c>
      <c r="AC25" s="39">
        <f t="shared" si="71"/>
        <v>4.175939692468996E-4</v>
      </c>
      <c r="AD25" s="36">
        <f t="shared" si="72"/>
        <v>366.61033913551489</v>
      </c>
      <c r="AE25" s="40">
        <f t="shared" si="73"/>
        <v>1.2652817955571946E-4</v>
      </c>
      <c r="AF25" s="116">
        <f t="shared" si="74"/>
        <v>20334500.324157894</v>
      </c>
      <c r="AG25" s="117">
        <f t="shared" si="75"/>
        <v>1146078.3108829842</v>
      </c>
      <c r="AH25" s="118">
        <f t="shared" si="76"/>
        <v>21480578.635040879</v>
      </c>
      <c r="AI25" s="32"/>
      <c r="AJ25" s="35">
        <f>+'OCT-DEC 2022'!AJ25+'JUL-SEP 2022'!AJ25+'JAN-MAR 2023'!AJ25+'APR-JUN 2023'!AJ25</f>
        <v>4554710.2861077888</v>
      </c>
      <c r="AK25" s="39">
        <f t="shared" si="77"/>
        <v>37.041909923535016</v>
      </c>
      <c r="AL25" s="36">
        <f>+'OCT-DEC 2022'!AL25+'JUL-SEP 2022'!AL25+'JAN-MAR 2023'!AL25+'APR-JUN 2023'!AL25</f>
        <v>351401.12391617423</v>
      </c>
      <c r="AM25" s="39">
        <f t="shared" si="78"/>
        <v>6.9303871836798034</v>
      </c>
      <c r="AN25" s="36">
        <f t="shared" si="79"/>
        <v>4906111.4100239631</v>
      </c>
      <c r="AO25" s="40">
        <f t="shared" si="80"/>
        <v>28.250367718750905</v>
      </c>
      <c r="AP25" s="36">
        <f>+'OCT-DEC 2022'!AP25+'JUL-SEP 2022'!AP25+'JAN-MAR 2023'!AP25+'APR-JUN 2023'!AP25</f>
        <v>11253.717537952552</v>
      </c>
      <c r="AQ25" s="39">
        <f t="shared" si="81"/>
        <v>3.5544146527276103E-2</v>
      </c>
      <c r="AR25" s="36">
        <f>+'OCT-DEC 2022'!AR25+'JUL-SEP 2022'!AR25+'JAN-MAR 2023'!AR25+'APR-JUN 2023'!AR25</f>
        <v>0</v>
      </c>
      <c r="AS25" s="39">
        <f t="shared" si="82"/>
        <v>0</v>
      </c>
      <c r="AT25" s="36">
        <f t="shared" si="83"/>
        <v>11253.717537952552</v>
      </c>
      <c r="AU25" s="40">
        <f t="shared" si="84"/>
        <v>1.8093052357103744E-2</v>
      </c>
      <c r="AV25" s="116">
        <f t="shared" si="85"/>
        <v>4565964.0036457414</v>
      </c>
      <c r="AW25" s="117">
        <f t="shared" si="86"/>
        <v>351401.12391617423</v>
      </c>
      <c r="AX25" s="118">
        <f t="shared" si="87"/>
        <v>4917365.1275619157</v>
      </c>
      <c r="AY25" s="32"/>
      <c r="AZ25" s="35">
        <f>+'OCT-DEC 2022'!AZ25+'JUL-SEP 2022'!AZ25+'JAN-MAR 2023'!AZ25+'APR-JUN 2023'!AZ25</f>
        <v>7914395.6617842447</v>
      </c>
      <c r="BA25" s="39">
        <f t="shared" si="134"/>
        <v>35.684347112725362</v>
      </c>
      <c r="BB25" s="36">
        <f>+'OCT-DEC 2022'!BB25+'JUL-SEP 2022'!BB25+'JAN-MAR 2023'!BB25+'APR-JUN 2023'!BB25</f>
        <v>493496.59564073884</v>
      </c>
      <c r="BC25" s="39">
        <f t="shared" si="135"/>
        <v>7.3747567231157829</v>
      </c>
      <c r="BD25" s="36">
        <f t="shared" si="88"/>
        <v>8407892.2574249841</v>
      </c>
      <c r="BE25" s="40">
        <f t="shared" si="89"/>
        <v>29.122679325767336</v>
      </c>
      <c r="BF25" s="38">
        <f>+'OCT-DEC 2022'!BF25+'JUL-SEP 2022'!BF25+'JAN-MAR 2023'!BF25+'APR-JUN 2023'!BF25</f>
        <v>0</v>
      </c>
      <c r="BG25" s="39">
        <f t="shared" si="90"/>
        <v>0</v>
      </c>
      <c r="BH25" s="36">
        <f>+'OCT-DEC 2022'!BH25+'JUL-SEP 2022'!BH25+'JAN-MAR 2023'!BH25+'APR-JUN 2023'!BH25</f>
        <v>0</v>
      </c>
      <c r="BI25" s="39">
        <f t="shared" si="91"/>
        <v>0</v>
      </c>
      <c r="BJ25" s="36">
        <f t="shared" si="92"/>
        <v>0</v>
      </c>
      <c r="BK25" s="40">
        <f t="shared" si="93"/>
        <v>0</v>
      </c>
      <c r="BL25" s="116">
        <f t="shared" si="94"/>
        <v>7914395.6617842447</v>
      </c>
      <c r="BM25" s="117">
        <f t="shared" si="95"/>
        <v>493496.59564073884</v>
      </c>
      <c r="BN25" s="118">
        <f t="shared" si="96"/>
        <v>8407892.2574249841</v>
      </c>
      <c r="BO25" s="32"/>
      <c r="BP25" s="35">
        <f>+'OCT-DEC 2022'!BP25+'JUL-SEP 2022'!BP25+'JAN-MAR 2023'!BP25+'APR-JUN 2023'!BP25</f>
        <v>5490727.7609691229</v>
      </c>
      <c r="BQ25" s="39">
        <f t="shared" si="97"/>
        <v>28.848007234526449</v>
      </c>
      <c r="BR25" s="36">
        <f>+'OCT-DEC 2022'!BR25+'JUL-SEP 2022'!BR25+'JAN-MAR 2023'!BR25+'APR-JUN 2023'!BR25</f>
        <v>344985.82291127136</v>
      </c>
      <c r="BS25" s="39">
        <f t="shared" si="98"/>
        <v>7.9372773539313304</v>
      </c>
      <c r="BT25" s="36">
        <f t="shared" si="99"/>
        <v>5835713.5838803947</v>
      </c>
      <c r="BU25" s="40">
        <f t="shared" si="100"/>
        <v>24.960600794194942</v>
      </c>
      <c r="BV25" s="38">
        <f>+'OCT-DEC 2022'!BV25+'JUL-SEP 2022'!BV25+'JAN-MAR 2023'!BV25+'APR-JUN 2023'!BV25</f>
        <v>30915.817472585099</v>
      </c>
      <c r="BW25" s="39">
        <f t="shared" si="101"/>
        <v>5.0762971960968795E-2</v>
      </c>
      <c r="BX25" s="36">
        <f>+'OCT-DEC 2022'!BX25+'JUL-SEP 2022'!BX25+'JAN-MAR 2023'!BX25+'APR-JUN 2023'!BX25</f>
        <v>62531.836580470648</v>
      </c>
      <c r="BY25" s="39">
        <f t="shared" si="102"/>
        <v>0.15113580936243648</v>
      </c>
      <c r="BZ25" s="36">
        <f t="shared" si="103"/>
        <v>93447.654053055739</v>
      </c>
      <c r="CA25" s="40">
        <f t="shared" si="104"/>
        <v>9.1367311732224718E-2</v>
      </c>
      <c r="CB25" s="116">
        <f t="shared" si="105"/>
        <v>5521643.5784417083</v>
      </c>
      <c r="CC25" s="117">
        <f t="shared" si="106"/>
        <v>407517.65949174203</v>
      </c>
      <c r="CD25" s="118">
        <f t="shared" si="107"/>
        <v>5929161.2379334504</v>
      </c>
      <c r="CE25" s="32"/>
      <c r="CF25" s="35">
        <f>+'OCT-DEC 2022'!CF25+'JUL-SEP 2022'!CF25+'JAN-MAR 2023'!CF25+'APR-JUN 2023'!CF25</f>
        <v>11477238.4</v>
      </c>
      <c r="CG25" s="39">
        <f t="shared" si="108"/>
        <v>45.633509735238107</v>
      </c>
      <c r="CH25" s="36">
        <f>+'OCT-DEC 2022'!CH25+'JUL-SEP 2022'!CH25+'JAN-MAR 2023'!CH25+'APR-JUN 2023'!CH25</f>
        <v>916678.28</v>
      </c>
      <c r="CI25" s="39">
        <f t="shared" si="109"/>
        <v>17.842538928682654</v>
      </c>
      <c r="CJ25" s="36">
        <f t="shared" si="110"/>
        <v>12393916.68</v>
      </c>
      <c r="CK25" s="40">
        <f t="shared" si="111"/>
        <v>40.919545966290833</v>
      </c>
      <c r="CL25" s="38">
        <f>+'OCT-DEC 2022'!CL25+'JUL-SEP 2022'!CL25+'JAN-MAR 2023'!CL25+'APR-JUN 2023'!CL25</f>
        <v>0</v>
      </c>
      <c r="CM25" s="39">
        <f t="shared" si="112"/>
        <v>0</v>
      </c>
      <c r="CN25" s="36">
        <f>+'OCT-DEC 2022'!CN25+'JUL-SEP 2022'!CN25+'JAN-MAR 2023'!CN25+'APR-JUN 2023'!CN25</f>
        <v>0</v>
      </c>
      <c r="CO25" s="39">
        <f t="shared" si="113"/>
        <v>0</v>
      </c>
      <c r="CP25" s="36">
        <f t="shared" si="114"/>
        <v>0</v>
      </c>
      <c r="CQ25" s="40">
        <f t="shared" si="115"/>
        <v>0</v>
      </c>
      <c r="CR25" s="116">
        <f t="shared" si="116"/>
        <v>11477238.4</v>
      </c>
      <c r="CS25" s="117">
        <f t="shared" si="117"/>
        <v>916678.28</v>
      </c>
      <c r="CT25" s="118">
        <f t="shared" si="118"/>
        <v>12393916.68</v>
      </c>
      <c r="CU25" s="32"/>
      <c r="CV25" s="38">
        <f t="shared" si="119"/>
        <v>54404883.595519051</v>
      </c>
      <c r="CW25" s="39">
        <f t="shared" si="120"/>
        <v>39.151724209151503</v>
      </c>
      <c r="CX25" s="39">
        <f t="shared" si="121"/>
        <v>3252273.5230120327</v>
      </c>
      <c r="CY25" s="39">
        <f t="shared" si="122"/>
        <v>8.533588662648361</v>
      </c>
      <c r="CZ25" s="36">
        <f t="shared" si="123"/>
        <v>57657157.118531086</v>
      </c>
      <c r="DA25" s="40">
        <f t="shared" si="124"/>
        <v>32.56168819416888</v>
      </c>
      <c r="DB25" s="38">
        <f t="shared" si="125"/>
        <v>42169.535010537649</v>
      </c>
      <c r="DC25" s="39">
        <f t="shared" si="126"/>
        <v>6.9066386764070698E-3</v>
      </c>
      <c r="DD25" s="36">
        <f t="shared" si="127"/>
        <v>63021.29691960616</v>
      </c>
      <c r="DE25" s="39">
        <f t="shared" si="128"/>
        <v>1.812985111176425E-2</v>
      </c>
      <c r="DF25" s="36">
        <f t="shared" si="129"/>
        <v>105190.83193014382</v>
      </c>
      <c r="DG25" s="40">
        <f t="shared" si="130"/>
        <v>1.0978238007480672E-2</v>
      </c>
      <c r="DH25" s="152"/>
      <c r="DI25" s="161" t="s">
        <v>24</v>
      </c>
      <c r="DJ25" s="38">
        <f t="shared" si="131"/>
        <v>57657157.118531086</v>
      </c>
      <c r="DK25" s="36">
        <f t="shared" si="132"/>
        <v>105190.83193014382</v>
      </c>
      <c r="DL25" s="37">
        <f t="shared" si="133"/>
        <v>57762347.950461231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f>+'JUL-SEP 2022'!D26+'OCT-DEC 2022'!D26+'JAN-MAR 2023'!D26+'APR-JUN 2023'!D26</f>
        <v>6437049.0930000003</v>
      </c>
      <c r="E26" s="39">
        <f t="shared" si="55"/>
        <v>29.282340626947555</v>
      </c>
      <c r="F26" s="36">
        <f>+'JUL-SEP 2022'!F26+'OCT-DEC 2022'!F26+'JAN-MAR 2023'!F26+'APR-JUN 2023'!F26</f>
        <v>1295149.07</v>
      </c>
      <c r="G26" s="39">
        <f t="shared" si="56"/>
        <v>22.632178904693671</v>
      </c>
      <c r="H26" s="36">
        <f t="shared" si="57"/>
        <v>7732198.1630000006</v>
      </c>
      <c r="I26" s="202">
        <f t="shared" si="58"/>
        <v>27.908732852558899</v>
      </c>
      <c r="J26" s="38">
        <f>+'JUL-SEP 2022'!J26+'OCT-DEC 2022'!J26+'JAN-MAR 2023'!J26+'APR-JUN 2023'!J26</f>
        <v>1800690.51</v>
      </c>
      <c r="K26" s="39">
        <f t="shared" si="59"/>
        <v>2.5828312035537606</v>
      </c>
      <c r="L26" s="36">
        <f>+'JUL-SEP 2022'!L26+'OCT-DEC 2022'!L26+'JAN-MAR 2023'!L26+'APR-JUN 2023'!L26</f>
        <v>2313100.1932999999</v>
      </c>
      <c r="M26" s="39">
        <f t="shared" si="60"/>
        <v>3.766883789096215</v>
      </c>
      <c r="N26" s="36">
        <f t="shared" si="61"/>
        <v>4113790.7033000002</v>
      </c>
      <c r="O26" s="40">
        <f t="shared" si="62"/>
        <v>3.1373309543874153</v>
      </c>
      <c r="P26" s="116">
        <f t="shared" si="63"/>
        <v>8237739.6030000001</v>
      </c>
      <c r="Q26" s="117">
        <f t="shared" si="64"/>
        <v>3608249.2632999998</v>
      </c>
      <c r="R26" s="118">
        <f t="shared" si="65"/>
        <v>11845988.8663</v>
      </c>
      <c r="S26" s="32"/>
      <c r="T26" s="38">
        <f>+'JUL-SEP 2022'!T26+'OCT-DEC 2022'!T26+'JAN-MAR 2023'!T26+'APR-JUN 2023'!T26</f>
        <v>15024435.458079413</v>
      </c>
      <c r="U26" s="39">
        <f t="shared" si="66"/>
        <v>39.210682038560783</v>
      </c>
      <c r="V26" s="36">
        <f>+'JUL-SEP 2022'!V26+'OCT-DEC 2022'!V26+'JAN-MAR 2023'!V26+'APR-JUN 2023'!V26</f>
        <v>2720612.8045238778</v>
      </c>
      <c r="W26" s="39">
        <f t="shared" si="67"/>
        <v>24.41610026765396</v>
      </c>
      <c r="X26" s="36">
        <f t="shared" si="68"/>
        <v>17745048.26260329</v>
      </c>
      <c r="Y26" s="40">
        <f t="shared" si="69"/>
        <v>35.877646866660243</v>
      </c>
      <c r="Z26" s="244">
        <f>+'OCT-DEC 2022'!Z26+'JUL-SEP 2022'!Z26+'JAN-MAR 2023'!Z26+'APR-JUN 2023'!Z26</f>
        <v>5025949.5172507875</v>
      </c>
      <c r="AA26" s="39">
        <f t="shared" si="70"/>
        <v>2.4886494545320699</v>
      </c>
      <c r="AB26" s="36">
        <f>+'OCT-DEC 2022'!AB26+'JUL-SEP 2022'!AB26+'JAN-MAR 2023'!AB26+'APR-JUN 2023'!AB26</f>
        <v>2389566.6875353502</v>
      </c>
      <c r="AC26" s="39">
        <f t="shared" si="71"/>
        <v>2.7218780577249291</v>
      </c>
      <c r="AD26" s="36">
        <f t="shared" si="72"/>
        <v>7415516.2047861377</v>
      </c>
      <c r="AE26" s="40">
        <f t="shared" si="73"/>
        <v>2.5593161613227231</v>
      </c>
      <c r="AF26" s="116">
        <f t="shared" si="74"/>
        <v>20050384.9753302</v>
      </c>
      <c r="AG26" s="117">
        <f t="shared" si="75"/>
        <v>5110179.492059228</v>
      </c>
      <c r="AH26" s="118">
        <f t="shared" si="76"/>
        <v>25160564.467389427</v>
      </c>
      <c r="AI26" s="32"/>
      <c r="AJ26" s="35">
        <f>+'OCT-DEC 2022'!AJ26+'JUL-SEP 2022'!AJ26+'JAN-MAR 2023'!AJ26+'APR-JUN 2023'!AJ26</f>
        <v>1572149.2527696779</v>
      </c>
      <c r="AK26" s="39">
        <f t="shared" si="77"/>
        <v>12.785755261991021</v>
      </c>
      <c r="AL26" s="36">
        <f>+'OCT-DEC 2022'!AL26+'JUL-SEP 2022'!AL26+'JAN-MAR 2023'!AL26+'APR-JUN 2023'!AL26</f>
        <v>782851.77063596656</v>
      </c>
      <c r="AM26" s="39">
        <f t="shared" si="78"/>
        <v>15.439523406962049</v>
      </c>
      <c r="AN26" s="36">
        <f t="shared" si="79"/>
        <v>2355001.0234056446</v>
      </c>
      <c r="AO26" s="40">
        <f t="shared" si="80"/>
        <v>13.560565451757487</v>
      </c>
      <c r="AP26" s="36">
        <f>+'OCT-DEC 2022'!AP26+'JUL-SEP 2022'!AP26+'JAN-MAR 2023'!AP26+'APR-JUN 2023'!AP26</f>
        <v>652489.05147699011</v>
      </c>
      <c r="AQ26" s="39">
        <f t="shared" si="81"/>
        <v>2.0608449052437305</v>
      </c>
      <c r="AR26" s="36">
        <f>+'OCT-DEC 2022'!AR26+'JUL-SEP 2022'!AR26+'JAN-MAR 2023'!AR26+'APR-JUN 2023'!AR26</f>
        <v>504164.57616316655</v>
      </c>
      <c r="AS26" s="39">
        <f t="shared" si="82"/>
        <v>1.6509487274756443</v>
      </c>
      <c r="AT26" s="36">
        <f t="shared" si="83"/>
        <v>1156653.6276401565</v>
      </c>
      <c r="AU26" s="40">
        <f t="shared" si="84"/>
        <v>1.859598357018543</v>
      </c>
      <c r="AV26" s="116">
        <f t="shared" si="85"/>
        <v>2224638.3042466678</v>
      </c>
      <c r="AW26" s="117">
        <f t="shared" si="86"/>
        <v>1287016.3467991331</v>
      </c>
      <c r="AX26" s="118">
        <f t="shared" si="87"/>
        <v>3511654.6510458011</v>
      </c>
      <c r="AY26" s="32"/>
      <c r="AZ26" s="35">
        <f>+'OCT-DEC 2022'!AZ26+'JUL-SEP 2022'!AZ26+'JAN-MAR 2023'!AZ26+'APR-JUN 2023'!AZ26</f>
        <v>12049029.061496731</v>
      </c>
      <c r="BA26" s="39">
        <f t="shared" si="134"/>
        <v>54.32654036718111</v>
      </c>
      <c r="BB26" s="36">
        <f>+'OCT-DEC 2022'!BB26+'JUL-SEP 2022'!BB26+'JAN-MAR 2023'!BB26+'APR-JUN 2023'!BB26</f>
        <v>2320468.1743118893</v>
      </c>
      <c r="BC26" s="39">
        <f t="shared" si="135"/>
        <v>34.676811188664907</v>
      </c>
      <c r="BD26" s="36">
        <f t="shared" si="88"/>
        <v>14369497.23580862</v>
      </c>
      <c r="BE26" s="40">
        <f t="shared" si="89"/>
        <v>49.772076908026229</v>
      </c>
      <c r="BF26" s="38">
        <f>+'OCT-DEC 2022'!BF26+'JUL-SEP 2022'!BF26+'JAN-MAR 2023'!BF26+'APR-JUN 2023'!BF26</f>
        <v>4527551.5739176972</v>
      </c>
      <c r="BG26" s="39">
        <f t="shared" si="90"/>
        <v>3.7097060650997427</v>
      </c>
      <c r="BH26" s="36">
        <f>+'OCT-DEC 2022'!BH26+'JUL-SEP 2022'!BH26+'JAN-MAR 2023'!BH26+'APR-JUN 2023'!BH26</f>
        <v>4343757.6336875409</v>
      </c>
      <c r="BI26" s="39">
        <f t="shared" si="91"/>
        <v>6.9667211980213999</v>
      </c>
      <c r="BJ26" s="36">
        <f t="shared" si="92"/>
        <v>8871309.207605239</v>
      </c>
      <c r="BK26" s="40">
        <f t="shared" si="93"/>
        <v>4.8110043523701895</v>
      </c>
      <c r="BL26" s="116">
        <f t="shared" si="94"/>
        <v>16576580.635414429</v>
      </c>
      <c r="BM26" s="117">
        <f t="shared" si="95"/>
        <v>6664225.8079994302</v>
      </c>
      <c r="BN26" s="118">
        <f t="shared" si="96"/>
        <v>23240806.443413861</v>
      </c>
      <c r="BO26" s="32"/>
      <c r="BP26" s="35">
        <f>+'OCT-DEC 2022'!BP26+'JUL-SEP 2022'!BP26+'JAN-MAR 2023'!BP26+'APR-JUN 2023'!BP26</f>
        <v>1823037.5539191663</v>
      </c>
      <c r="BQ26" s="39">
        <f t="shared" si="97"/>
        <v>9.5781475304816635</v>
      </c>
      <c r="BR26" s="36">
        <f>+'OCT-DEC 2022'!BR26+'JUL-SEP 2022'!BR26+'JAN-MAR 2023'!BR26+'APR-JUN 2023'!BR26</f>
        <v>875933.27944114362</v>
      </c>
      <c r="BS26" s="39">
        <f t="shared" si="98"/>
        <v>20.153075635954895</v>
      </c>
      <c r="BT26" s="36">
        <f t="shared" si="99"/>
        <v>2698970.8333603097</v>
      </c>
      <c r="BU26" s="40">
        <f t="shared" si="100"/>
        <v>11.544078124870335</v>
      </c>
      <c r="BV26" s="38">
        <f>+'OCT-DEC 2022'!BV26+'JUL-SEP 2022'!BV26+'JAN-MAR 2023'!BV26+'APR-JUN 2023'!BV26</f>
        <v>1471958.330113922</v>
      </c>
      <c r="BW26" s="39">
        <f t="shared" si="101"/>
        <v>2.416917472926182</v>
      </c>
      <c r="BX26" s="36">
        <f>+'OCT-DEC 2022'!BX26+'JUL-SEP 2022'!BX26+'JAN-MAR 2023'!BX26+'APR-JUN 2023'!BX26</f>
        <v>1302469.4554763322</v>
      </c>
      <c r="BY26" s="39">
        <f t="shared" si="102"/>
        <v>3.1479928639221462</v>
      </c>
      <c r="BZ26" s="36">
        <f t="shared" si="103"/>
        <v>2774427.7855902542</v>
      </c>
      <c r="CA26" s="40">
        <f t="shared" si="104"/>
        <v>2.7126631581425076</v>
      </c>
      <c r="CB26" s="116">
        <f t="shared" si="105"/>
        <v>3294995.8840330886</v>
      </c>
      <c r="CC26" s="117">
        <f t="shared" si="106"/>
        <v>2178402.7349174758</v>
      </c>
      <c r="CD26" s="118">
        <f t="shared" si="107"/>
        <v>5473398.6189505644</v>
      </c>
      <c r="CE26" s="32"/>
      <c r="CF26" s="35">
        <f>+'OCT-DEC 2022'!CF26+'JUL-SEP 2022'!CF26+'JAN-MAR 2023'!CF26+'APR-JUN 2023'!CF26</f>
        <v>10794147.690000001</v>
      </c>
      <c r="CG26" s="39">
        <f t="shared" si="108"/>
        <v>42.917540485628749</v>
      </c>
      <c r="CH26" s="36">
        <f>+'OCT-DEC 2022'!CH26+'JUL-SEP 2022'!CH26+'JAN-MAR 2023'!CH26+'APR-JUN 2023'!CH26</f>
        <v>1612435.6099999999</v>
      </c>
      <c r="CI26" s="39">
        <f t="shared" si="109"/>
        <v>31.3849970803488</v>
      </c>
      <c r="CJ26" s="36">
        <f t="shared" si="110"/>
        <v>12406583.300000001</v>
      </c>
      <c r="CK26" s="40">
        <f t="shared" si="111"/>
        <v>40.96136586493224</v>
      </c>
      <c r="CL26" s="38">
        <f>+'OCT-DEC 2022'!CL26+'JUL-SEP 2022'!CL26+'JAN-MAR 2023'!CL26+'APR-JUN 2023'!CL26</f>
        <v>3237427.3200000003</v>
      </c>
      <c r="CM26" s="39">
        <f t="shared" si="112"/>
        <v>2.6048834675699815</v>
      </c>
      <c r="CN26" s="36">
        <f>+'OCT-DEC 2022'!CN26+'JUL-SEP 2022'!CN26+'JAN-MAR 2023'!CN26+'APR-JUN 2023'!CN26</f>
        <v>2365474.66</v>
      </c>
      <c r="CO26" s="39">
        <f t="shared" si="113"/>
        <v>3.687365800582378</v>
      </c>
      <c r="CP26" s="36">
        <f t="shared" si="114"/>
        <v>5602901.9800000004</v>
      </c>
      <c r="CQ26" s="40">
        <f t="shared" si="115"/>
        <v>2.973406034373876</v>
      </c>
      <c r="CR26" s="116">
        <f t="shared" si="116"/>
        <v>14031575.010000002</v>
      </c>
      <c r="CS26" s="117">
        <f t="shared" si="117"/>
        <v>3977910.27</v>
      </c>
      <c r="CT26" s="118">
        <f t="shared" si="118"/>
        <v>18009485.280000001</v>
      </c>
      <c r="CU26" s="32"/>
      <c r="CV26" s="38">
        <f t="shared" si="119"/>
        <v>47699848.109264985</v>
      </c>
      <c r="CW26" s="39">
        <f t="shared" si="120"/>
        <v>34.326537887238032</v>
      </c>
      <c r="CX26" s="39">
        <f t="shared" si="121"/>
        <v>9607450.7089128774</v>
      </c>
      <c r="CY26" s="39">
        <f t="shared" si="122"/>
        <v>25.208836792608405</v>
      </c>
      <c r="CZ26" s="36">
        <f t="shared" si="123"/>
        <v>57307298.818177864</v>
      </c>
      <c r="DA26" s="40">
        <f t="shared" si="124"/>
        <v>32.364106879765473</v>
      </c>
      <c r="DB26" s="38">
        <f t="shared" si="125"/>
        <v>16716066.302759396</v>
      </c>
      <c r="DC26" s="39">
        <f t="shared" si="126"/>
        <v>2.7378018281485192</v>
      </c>
      <c r="DD26" s="36">
        <f t="shared" si="127"/>
        <v>13218533.206162389</v>
      </c>
      <c r="DE26" s="39">
        <f t="shared" si="128"/>
        <v>3.8026833889081679</v>
      </c>
      <c r="DF26" s="36">
        <f t="shared" si="129"/>
        <v>29934599.508921787</v>
      </c>
      <c r="DG26" s="40">
        <f t="shared" si="130"/>
        <v>3.1241235765280075</v>
      </c>
      <c r="DH26" s="152"/>
      <c r="DI26" s="161" t="s">
        <v>25</v>
      </c>
      <c r="DJ26" s="38">
        <f t="shared" si="131"/>
        <v>57307298.818177864</v>
      </c>
      <c r="DK26" s="36">
        <f t="shared" si="132"/>
        <v>29934599.508921787</v>
      </c>
      <c r="DL26" s="37">
        <f t="shared" si="133"/>
        <v>87241898.327099651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f>+'JUL-SEP 2022'!D27+'OCT-DEC 2022'!D27+'JAN-MAR 2023'!D27+'APR-JUN 2023'!D27</f>
        <v>254821.28</v>
      </c>
      <c r="E27" s="39">
        <f t="shared" si="55"/>
        <v>1.1591900903892607</v>
      </c>
      <c r="F27" s="36">
        <f>+'JUL-SEP 2022'!F27+'OCT-DEC 2022'!F27+'JAN-MAR 2023'!F27+'APR-JUN 2023'!F27</f>
        <v>0</v>
      </c>
      <c r="G27" s="39">
        <f t="shared" si="56"/>
        <v>0</v>
      </c>
      <c r="H27" s="36">
        <f t="shared" si="57"/>
        <v>254821.28</v>
      </c>
      <c r="I27" s="202">
        <f t="shared" si="58"/>
        <v>0.91975643649410044</v>
      </c>
      <c r="J27" s="38">
        <f>+'JUL-SEP 2022'!J27+'OCT-DEC 2022'!J27+'JAN-MAR 2023'!J27+'APR-JUN 2023'!J27</f>
        <v>1950241.79</v>
      </c>
      <c r="K27" s="39">
        <f t="shared" si="59"/>
        <v>2.7973409765382393</v>
      </c>
      <c r="L27" s="36">
        <f>+'JUL-SEP 2022'!L27+'OCT-DEC 2022'!L27+'JAN-MAR 2023'!L27+'APR-JUN 2023'!L27</f>
        <v>0</v>
      </c>
      <c r="M27" s="39">
        <f t="shared" si="60"/>
        <v>0</v>
      </c>
      <c r="N27" s="36">
        <f t="shared" si="61"/>
        <v>1950241.79</v>
      </c>
      <c r="O27" s="40">
        <f t="shared" si="62"/>
        <v>1.4873274742438258</v>
      </c>
      <c r="P27" s="116">
        <f t="shared" si="63"/>
        <v>2205063.0699999998</v>
      </c>
      <c r="Q27" s="117">
        <f t="shared" si="64"/>
        <v>0</v>
      </c>
      <c r="R27" s="118">
        <f t="shared" si="65"/>
        <v>2205063.0699999998</v>
      </c>
      <c r="S27" s="32"/>
      <c r="T27" s="38">
        <f>+'JUL-SEP 2022'!T27+'OCT-DEC 2022'!T27+'JAN-MAR 2023'!T27+'APR-JUN 2023'!T27</f>
        <v>530635.32682633819</v>
      </c>
      <c r="U27" s="39">
        <f t="shared" si="66"/>
        <v>1.3848489107407069</v>
      </c>
      <c r="V27" s="36">
        <f>+'JUL-SEP 2022'!V27+'OCT-DEC 2022'!V27+'JAN-MAR 2023'!V27+'APR-JUN 2023'!V27</f>
        <v>216.0958556871843</v>
      </c>
      <c r="W27" s="39">
        <f t="shared" si="67"/>
        <v>1.9393491316035099E-3</v>
      </c>
      <c r="X27" s="36">
        <f t="shared" si="68"/>
        <v>530851.42268202535</v>
      </c>
      <c r="Y27" s="40">
        <f t="shared" si="69"/>
        <v>1.0732965951852418</v>
      </c>
      <c r="Z27" s="244">
        <f>+'OCT-DEC 2022'!Z27+'JUL-SEP 2022'!Z27+'JAN-MAR 2023'!Z27+'APR-JUN 2023'!Z27</f>
        <v>4237371.2845067102</v>
      </c>
      <c r="AA27" s="39">
        <f t="shared" si="70"/>
        <v>2.0981770110587612</v>
      </c>
      <c r="AB27" s="36">
        <f>+'OCT-DEC 2022'!AB27+'JUL-SEP 2022'!AB27+'JAN-MAR 2023'!AB27+'APR-JUN 2023'!AB27</f>
        <v>61.956646285407018</v>
      </c>
      <c r="AC27" s="39">
        <f t="shared" si="71"/>
        <v>7.0572810097386892E-5</v>
      </c>
      <c r="AD27" s="36">
        <f t="shared" si="72"/>
        <v>4237433.2411529953</v>
      </c>
      <c r="AE27" s="40">
        <f t="shared" si="73"/>
        <v>1.4624647936996527</v>
      </c>
      <c r="AF27" s="116">
        <f t="shared" si="74"/>
        <v>4768006.611333048</v>
      </c>
      <c r="AG27" s="117">
        <f t="shared" si="75"/>
        <v>278.0525019725913</v>
      </c>
      <c r="AH27" s="118">
        <f t="shared" si="76"/>
        <v>4768284.6638350207</v>
      </c>
      <c r="AI27" s="32"/>
      <c r="AJ27" s="35">
        <f>+'OCT-DEC 2022'!AJ27+'JUL-SEP 2022'!AJ27+'JAN-MAR 2023'!AJ27+'APR-JUN 2023'!AJ27</f>
        <v>73580.383753363465</v>
      </c>
      <c r="AK27" s="39">
        <f t="shared" si="77"/>
        <v>0.59840423998961834</v>
      </c>
      <c r="AL27" s="36">
        <f>+'OCT-DEC 2022'!AL27+'JUL-SEP 2022'!AL27+'JAN-MAR 2023'!AL27+'APR-JUN 2023'!AL27</f>
        <v>0</v>
      </c>
      <c r="AM27" s="39">
        <f t="shared" si="78"/>
        <v>0</v>
      </c>
      <c r="AN27" s="36">
        <f t="shared" si="79"/>
        <v>73580.383753363465</v>
      </c>
      <c r="AO27" s="40">
        <f t="shared" si="80"/>
        <v>0.42369052069878899</v>
      </c>
      <c r="AP27" s="36">
        <f>+'OCT-DEC 2022'!AP27+'JUL-SEP 2022'!AP27+'JAN-MAR 2023'!AP27+'APR-JUN 2023'!AP27</f>
        <v>971311.89055559621</v>
      </c>
      <c r="AQ27" s="39">
        <f t="shared" si="81"/>
        <v>3.0678264355900025</v>
      </c>
      <c r="AR27" s="36">
        <f>+'OCT-DEC 2022'!AR27+'JUL-SEP 2022'!AR27+'JAN-MAR 2023'!AR27+'APR-JUN 2023'!AR27</f>
        <v>0</v>
      </c>
      <c r="AS27" s="39">
        <f t="shared" si="82"/>
        <v>0</v>
      </c>
      <c r="AT27" s="36">
        <f t="shared" si="83"/>
        <v>971311.89055559621</v>
      </c>
      <c r="AU27" s="40">
        <f t="shared" si="84"/>
        <v>1.5616170240307234</v>
      </c>
      <c r="AV27" s="116">
        <f t="shared" si="85"/>
        <v>1044892.2743089597</v>
      </c>
      <c r="AW27" s="117">
        <f t="shared" si="86"/>
        <v>0</v>
      </c>
      <c r="AX27" s="118">
        <f t="shared" si="87"/>
        <v>1044892.2743089597</v>
      </c>
      <c r="AY27" s="32"/>
      <c r="AZ27" s="35">
        <f>+'OCT-DEC 2022'!AZ27+'JUL-SEP 2022'!AZ27+'JAN-MAR 2023'!AZ27+'APR-JUN 2023'!AZ27</f>
        <v>436661.80148496345</v>
      </c>
      <c r="BA27" s="39">
        <f t="shared" si="134"/>
        <v>1.9688163140866475</v>
      </c>
      <c r="BB27" s="36">
        <f>+'OCT-DEC 2022'!BB27+'JUL-SEP 2022'!BB27+'JAN-MAR 2023'!BB27+'APR-JUN 2023'!BB27</f>
        <v>0</v>
      </c>
      <c r="BC27" s="39">
        <f t="shared" si="135"/>
        <v>0</v>
      </c>
      <c r="BD27" s="36">
        <f t="shared" si="88"/>
        <v>436661.80148496345</v>
      </c>
      <c r="BE27" s="40">
        <f t="shared" si="89"/>
        <v>1.5124791361626133</v>
      </c>
      <c r="BF27" s="38">
        <f>+'OCT-DEC 2022'!BF27+'JUL-SEP 2022'!BF27+'JAN-MAR 2023'!BF27+'APR-JUN 2023'!BF27</f>
        <v>3306275.950956611</v>
      </c>
      <c r="BG27" s="39">
        <f t="shared" si="90"/>
        <v>2.7090385935778456</v>
      </c>
      <c r="BH27" s="36">
        <f>+'OCT-DEC 2022'!BH27+'JUL-SEP 2022'!BH27+'JAN-MAR 2023'!BH27+'APR-JUN 2023'!BH27</f>
        <v>14.77107931747878</v>
      </c>
      <c r="BI27" s="39">
        <f t="shared" si="91"/>
        <v>2.3690546314246136E-5</v>
      </c>
      <c r="BJ27" s="36">
        <f t="shared" si="92"/>
        <v>3306290.7220359286</v>
      </c>
      <c r="BK27" s="40">
        <f t="shared" si="93"/>
        <v>1.7930362567319329</v>
      </c>
      <c r="BL27" s="116">
        <f t="shared" si="94"/>
        <v>3742937.7524415744</v>
      </c>
      <c r="BM27" s="117">
        <f t="shared" si="95"/>
        <v>14.77107931747878</v>
      </c>
      <c r="BN27" s="118">
        <f t="shared" si="96"/>
        <v>3742952.523520892</v>
      </c>
      <c r="BO27" s="32"/>
      <c r="BP27" s="35">
        <f>+'OCT-DEC 2022'!BP27+'JUL-SEP 2022'!BP27+'JAN-MAR 2023'!BP27+'APR-JUN 2023'!BP27</f>
        <v>94293.11126643575</v>
      </c>
      <c r="BQ27" s="39">
        <f t="shared" si="97"/>
        <v>0.49541125956316429</v>
      </c>
      <c r="BR27" s="36">
        <f>+'OCT-DEC 2022'!BR27+'JUL-SEP 2022'!BR27+'JAN-MAR 2023'!BR27+'APR-JUN 2023'!BR27</f>
        <v>0</v>
      </c>
      <c r="BS27" s="39">
        <f t="shared" si="98"/>
        <v>0</v>
      </c>
      <c r="BT27" s="36">
        <f t="shared" si="99"/>
        <v>94293.11126643575</v>
      </c>
      <c r="BU27" s="40">
        <f t="shared" si="100"/>
        <v>0.40331189564637593</v>
      </c>
      <c r="BV27" s="38">
        <f>+'OCT-DEC 2022'!BV27+'JUL-SEP 2022'!BV27+'JAN-MAR 2023'!BV27+'APR-JUN 2023'!BV27</f>
        <v>1323585.1668484276</v>
      </c>
      <c r="BW27" s="39">
        <f t="shared" si="101"/>
        <v>2.1732925798343046</v>
      </c>
      <c r="BX27" s="36">
        <f>+'OCT-DEC 2022'!BX27+'JUL-SEP 2022'!BX27+'JAN-MAR 2023'!BX27+'APR-JUN 2023'!BX27</f>
        <v>17.515759642544495</v>
      </c>
      <c r="BY27" s="39">
        <f t="shared" si="102"/>
        <v>4.233457155487786E-5</v>
      </c>
      <c r="BZ27" s="36">
        <f t="shared" si="103"/>
        <v>1323602.6826080701</v>
      </c>
      <c r="CA27" s="40">
        <f t="shared" si="104"/>
        <v>1.2941364888924773</v>
      </c>
      <c r="CB27" s="116">
        <f t="shared" si="105"/>
        <v>1417878.2781148634</v>
      </c>
      <c r="CC27" s="117">
        <f t="shared" si="106"/>
        <v>17.515759642544495</v>
      </c>
      <c r="CD27" s="118">
        <f t="shared" si="107"/>
        <v>1417895.7938745059</v>
      </c>
      <c r="CE27" s="32"/>
      <c r="CF27" s="35">
        <f>+'OCT-DEC 2022'!CF27+'JUL-SEP 2022'!CF27+'JAN-MAR 2023'!CF27+'APR-JUN 2023'!CF27</f>
        <v>304302.83999999985</v>
      </c>
      <c r="CG27" s="39">
        <f t="shared" si="108"/>
        <v>1.2099083531802037</v>
      </c>
      <c r="CH27" s="36">
        <f>+'OCT-DEC 2022'!CH27+'JUL-SEP 2022'!CH27+'JAN-MAR 2023'!CH27+'APR-JUN 2023'!CH27</f>
        <v>0</v>
      </c>
      <c r="CI27" s="39">
        <f t="shared" si="109"/>
        <v>0</v>
      </c>
      <c r="CJ27" s="36">
        <f t="shared" si="110"/>
        <v>304302.83999999985</v>
      </c>
      <c r="CK27" s="40">
        <f t="shared" si="111"/>
        <v>1.004681116595407</v>
      </c>
      <c r="CL27" s="38">
        <f>+'OCT-DEC 2022'!CL27+'JUL-SEP 2022'!CL27+'JAN-MAR 2023'!CL27+'APR-JUN 2023'!CL27</f>
        <v>3228554.67</v>
      </c>
      <c r="CM27" s="39">
        <f t="shared" si="112"/>
        <v>2.5977443978661601</v>
      </c>
      <c r="CN27" s="36">
        <f>+'OCT-DEC 2022'!CN27+'JUL-SEP 2022'!CN27+'JAN-MAR 2023'!CN27+'APR-JUN 2023'!CN27</f>
        <v>482.44</v>
      </c>
      <c r="CO27" s="39">
        <f t="shared" si="113"/>
        <v>7.5204050456112784E-4</v>
      </c>
      <c r="CP27" s="36">
        <f t="shared" si="114"/>
        <v>3229037.11</v>
      </c>
      <c r="CQ27" s="40">
        <f t="shared" si="115"/>
        <v>1.7136188465126745</v>
      </c>
      <c r="CR27" s="116">
        <f t="shared" si="116"/>
        <v>3532857.51</v>
      </c>
      <c r="CS27" s="117">
        <f t="shared" si="117"/>
        <v>482.44</v>
      </c>
      <c r="CT27" s="118">
        <f t="shared" si="118"/>
        <v>3533339.9499999997</v>
      </c>
      <c r="CU27" s="32"/>
      <c r="CV27" s="38">
        <f t="shared" si="119"/>
        <v>1694294.7433311008</v>
      </c>
      <c r="CW27" s="39">
        <f t="shared" si="120"/>
        <v>1.2192758468722817</v>
      </c>
      <c r="CX27" s="39">
        <f t="shared" si="121"/>
        <v>216.0958556871843</v>
      </c>
      <c r="CY27" s="39">
        <f t="shared" si="122"/>
        <v>5.6701047162527655E-4</v>
      </c>
      <c r="CZ27" s="36">
        <f t="shared" si="123"/>
        <v>1694510.8391867881</v>
      </c>
      <c r="DA27" s="40">
        <f t="shared" si="124"/>
        <v>0.95696937457060227</v>
      </c>
      <c r="DB27" s="38">
        <f t="shared" si="125"/>
        <v>15017340.752867347</v>
      </c>
      <c r="DC27" s="39">
        <f t="shared" si="126"/>
        <v>2.4595800365031173</v>
      </c>
      <c r="DD27" s="36">
        <f t="shared" si="127"/>
        <v>576.68348524543035</v>
      </c>
      <c r="DE27" s="39">
        <f t="shared" si="128"/>
        <v>1.6589924735205348E-4</v>
      </c>
      <c r="DF27" s="36">
        <f t="shared" si="129"/>
        <v>15017917.436352592</v>
      </c>
      <c r="DG27" s="40">
        <f t="shared" si="130"/>
        <v>1.5673445011107188</v>
      </c>
      <c r="DH27" s="152"/>
      <c r="DI27" s="161" t="s">
        <v>26</v>
      </c>
      <c r="DJ27" s="38">
        <f t="shared" si="131"/>
        <v>1694510.8391867881</v>
      </c>
      <c r="DK27" s="36">
        <f t="shared" si="132"/>
        <v>15017917.436352592</v>
      </c>
      <c r="DL27" s="37">
        <f t="shared" si="133"/>
        <v>16712428.27553938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f>+'JUL-SEP 2022'!D28+'OCT-DEC 2022'!D28+'JAN-MAR 2023'!D28+'APR-JUN 2023'!D28</f>
        <v>140317.66</v>
      </c>
      <c r="E28" s="39">
        <f t="shared" si="55"/>
        <v>0.63830948882530358</v>
      </c>
      <c r="F28" s="36">
        <f>+'JUL-SEP 2022'!F28+'OCT-DEC 2022'!F28+'JAN-MAR 2023'!F28+'APR-JUN 2023'!F28</f>
        <v>15321.75</v>
      </c>
      <c r="G28" s="39">
        <f t="shared" si="56"/>
        <v>0.26774106175514628</v>
      </c>
      <c r="H28" s="36">
        <f t="shared" si="57"/>
        <v>155639.41</v>
      </c>
      <c r="I28" s="202">
        <f t="shared" si="58"/>
        <v>0.56176764012661839</v>
      </c>
      <c r="J28" s="38">
        <f>+'JUL-SEP 2022'!J28+'OCT-DEC 2022'!J28+'JAN-MAR 2023'!J28+'APR-JUN 2023'!J28</f>
        <v>12866.94</v>
      </c>
      <c r="K28" s="39">
        <f t="shared" si="59"/>
        <v>1.8455772350493491E-2</v>
      </c>
      <c r="L28" s="36">
        <f>+'JUL-SEP 2022'!L28+'OCT-DEC 2022'!L28+'JAN-MAR 2023'!L28+'APR-JUN 2023'!L28</f>
        <v>20657.349999999999</v>
      </c>
      <c r="M28" s="39">
        <f t="shared" si="60"/>
        <v>3.3640495585136349E-2</v>
      </c>
      <c r="N28" s="36">
        <f t="shared" si="61"/>
        <v>33524.29</v>
      </c>
      <c r="O28" s="40">
        <f t="shared" si="62"/>
        <v>2.556687987468341E-2</v>
      </c>
      <c r="P28" s="116">
        <f t="shared" si="63"/>
        <v>153184.6</v>
      </c>
      <c r="Q28" s="117">
        <f t="shared" si="64"/>
        <v>35979.1</v>
      </c>
      <c r="R28" s="118">
        <f t="shared" si="65"/>
        <v>189163.7</v>
      </c>
      <c r="S28" s="32"/>
      <c r="T28" s="38">
        <f>+'JUL-SEP 2022'!T28+'OCT-DEC 2022'!T28+'JAN-MAR 2023'!T28+'APR-JUN 2023'!T28</f>
        <v>582162.66050139873</v>
      </c>
      <c r="U28" s="39">
        <f t="shared" si="66"/>
        <v>1.519324638808156</v>
      </c>
      <c r="V28" s="36">
        <f>+'JUL-SEP 2022'!V28+'OCT-DEC 2022'!V28+'JAN-MAR 2023'!V28+'APR-JUN 2023'!V28</f>
        <v>340691.59011287242</v>
      </c>
      <c r="W28" s="39">
        <f t="shared" si="67"/>
        <v>3.0575317482555611</v>
      </c>
      <c r="X28" s="36">
        <f t="shared" si="68"/>
        <v>922854.25061427115</v>
      </c>
      <c r="Y28" s="40">
        <f t="shared" si="69"/>
        <v>1.8658635593971504</v>
      </c>
      <c r="Z28" s="244">
        <f>+'OCT-DEC 2022'!Z28+'JUL-SEP 2022'!Z28+'JAN-MAR 2023'!Z28+'APR-JUN 2023'!Z28</f>
        <v>3102313.0568791376</v>
      </c>
      <c r="AA28" s="39">
        <f t="shared" si="70"/>
        <v>1.5361415132186136</v>
      </c>
      <c r="AB28" s="36">
        <f>+'OCT-DEC 2022'!AB28+'JUL-SEP 2022'!AB28+'JAN-MAR 2023'!AB28+'APR-JUN 2023'!AB28</f>
        <v>1305627.4885498104</v>
      </c>
      <c r="AC28" s="39">
        <f t="shared" si="71"/>
        <v>1.4871980058910417</v>
      </c>
      <c r="AD28" s="36">
        <f t="shared" si="72"/>
        <v>4407940.5454289485</v>
      </c>
      <c r="AE28" s="40">
        <f t="shared" si="73"/>
        <v>1.521311957862731</v>
      </c>
      <c r="AF28" s="116">
        <f t="shared" si="74"/>
        <v>3684475.7173805363</v>
      </c>
      <c r="AG28" s="117">
        <f t="shared" si="75"/>
        <v>1646319.0786626828</v>
      </c>
      <c r="AH28" s="118">
        <f t="shared" si="76"/>
        <v>5330794.796043219</v>
      </c>
      <c r="AI28" s="32"/>
      <c r="AJ28" s="35">
        <f>+'OCT-DEC 2022'!AJ28+'JUL-SEP 2022'!AJ28+'JAN-MAR 2023'!AJ28+'APR-JUN 2023'!AJ28</f>
        <v>95070.73171116189</v>
      </c>
      <c r="AK28" s="39">
        <f t="shared" si="77"/>
        <v>0.77317793211800401</v>
      </c>
      <c r="AL28" s="36">
        <f>+'OCT-DEC 2022'!AL28+'JUL-SEP 2022'!AL28+'JAN-MAR 2023'!AL28+'APR-JUN 2023'!AL28</f>
        <v>153222.71205787756</v>
      </c>
      <c r="AM28" s="39">
        <f t="shared" si="78"/>
        <v>3.0218819679924733</v>
      </c>
      <c r="AN28" s="36">
        <f t="shared" si="79"/>
        <v>248293.44376903947</v>
      </c>
      <c r="AO28" s="40">
        <f t="shared" si="80"/>
        <v>1.4297231559599062</v>
      </c>
      <c r="AP28" s="36">
        <f>+'OCT-DEC 2022'!AP28+'JUL-SEP 2022'!AP28+'JAN-MAR 2023'!AP28+'APR-JUN 2023'!AP28</f>
        <v>289454.67371624394</v>
      </c>
      <c r="AQ28" s="39">
        <f t="shared" si="81"/>
        <v>0.91422405981649457</v>
      </c>
      <c r="AR28" s="36">
        <f>+'OCT-DEC 2022'!AR28+'JUL-SEP 2022'!AR28+'JAN-MAR 2023'!AR28+'APR-JUN 2023'!AR28</f>
        <v>300732.59214938129</v>
      </c>
      <c r="AS28" s="39">
        <f t="shared" si="82"/>
        <v>0.98478575011741576</v>
      </c>
      <c r="AT28" s="36">
        <f t="shared" si="83"/>
        <v>590187.26586562523</v>
      </c>
      <c r="AU28" s="40">
        <f t="shared" si="84"/>
        <v>0.94886770223179262</v>
      </c>
      <c r="AV28" s="116">
        <f t="shared" si="85"/>
        <v>384525.40542740584</v>
      </c>
      <c r="AW28" s="117">
        <f t="shared" si="86"/>
        <v>453955.30420725886</v>
      </c>
      <c r="AX28" s="118">
        <f t="shared" si="87"/>
        <v>838480.7096346647</v>
      </c>
      <c r="AY28" s="32"/>
      <c r="AZ28" s="35">
        <f>+'OCT-DEC 2022'!AZ28+'JUL-SEP 2022'!AZ28+'JAN-MAR 2023'!AZ28+'APR-JUN 2023'!AZ28</f>
        <v>160630.81220204412</v>
      </c>
      <c r="BA28" s="39">
        <f t="shared" si="134"/>
        <v>0.72425058141767229</v>
      </c>
      <c r="BB28" s="36">
        <f>+'OCT-DEC 2022'!BB28+'JUL-SEP 2022'!BB28+'JAN-MAR 2023'!BB28+'APR-JUN 2023'!BB28</f>
        <v>98709.722363475186</v>
      </c>
      <c r="BC28" s="39">
        <f t="shared" si="135"/>
        <v>1.475106809382895</v>
      </c>
      <c r="BD28" s="36">
        <f t="shared" si="88"/>
        <v>259340.53456551931</v>
      </c>
      <c r="BE28" s="40">
        <f t="shared" si="89"/>
        <v>0.89828591912020983</v>
      </c>
      <c r="BF28" s="38">
        <f>+'OCT-DEC 2022'!BF28+'JUL-SEP 2022'!BF28+'JAN-MAR 2023'!BF28+'APR-JUN 2023'!BF28</f>
        <v>697695.34895134158</v>
      </c>
      <c r="BG28" s="39">
        <f t="shared" si="90"/>
        <v>0.57166541901080137</v>
      </c>
      <c r="BH28" s="36">
        <f>+'OCT-DEC 2022'!BH28+'JUL-SEP 2022'!BH28+'JAN-MAR 2023'!BH28+'APR-JUN 2023'!BH28</f>
        <v>445915.7586693156</v>
      </c>
      <c r="BI28" s="39">
        <f t="shared" si="91"/>
        <v>0.71518050278879364</v>
      </c>
      <c r="BJ28" s="36">
        <f t="shared" si="92"/>
        <v>1143611.1076206572</v>
      </c>
      <c r="BK28" s="40">
        <f t="shared" si="93"/>
        <v>0.62019233998350143</v>
      </c>
      <c r="BL28" s="116">
        <f t="shared" si="94"/>
        <v>858326.16115338565</v>
      </c>
      <c r="BM28" s="117">
        <f t="shared" si="95"/>
        <v>544625.48103279085</v>
      </c>
      <c r="BN28" s="118">
        <f t="shared" si="96"/>
        <v>1402951.6421861765</v>
      </c>
      <c r="BO28" s="32"/>
      <c r="BP28" s="35">
        <f>+'OCT-DEC 2022'!BP28+'JUL-SEP 2022'!BP28+'JAN-MAR 2023'!BP28+'APR-JUN 2023'!BP28</f>
        <v>58321.439791772049</v>
      </c>
      <c r="BQ28" s="39">
        <f t="shared" si="97"/>
        <v>0.30641790856957041</v>
      </c>
      <c r="BR28" s="36">
        <f>+'OCT-DEC 2022'!BR28+'JUL-SEP 2022'!BR28+'JAN-MAR 2023'!BR28+'APR-JUN 2023'!BR28</f>
        <v>43065.155768267199</v>
      </c>
      <c r="BS28" s="39">
        <f t="shared" si="98"/>
        <v>0.9908235728020246</v>
      </c>
      <c r="BT28" s="36">
        <f t="shared" si="99"/>
        <v>101386.59556003925</v>
      </c>
      <c r="BU28" s="40">
        <f t="shared" si="100"/>
        <v>0.43365225199655788</v>
      </c>
      <c r="BV28" s="38">
        <f>+'OCT-DEC 2022'!BV28+'JUL-SEP 2022'!BV28+'JAN-MAR 2023'!BV28+'APR-JUN 2023'!BV28</f>
        <v>406983.14833785105</v>
      </c>
      <c r="BW28" s="39">
        <f t="shared" si="101"/>
        <v>0.66825579384990563</v>
      </c>
      <c r="BX28" s="36">
        <f>+'OCT-DEC 2022'!BX28+'JUL-SEP 2022'!BX28+'JAN-MAR 2023'!BX28+'APR-JUN 2023'!BX28</f>
        <v>220542.89589548204</v>
      </c>
      <c r="BY28" s="39">
        <f t="shared" si="102"/>
        <v>0.53303934272592857</v>
      </c>
      <c r="BZ28" s="36">
        <f t="shared" si="103"/>
        <v>627526.04423333309</v>
      </c>
      <c r="CA28" s="40">
        <f t="shared" si="104"/>
        <v>0.61355598794383981</v>
      </c>
      <c r="CB28" s="116">
        <f t="shared" si="105"/>
        <v>465304.58812962309</v>
      </c>
      <c r="CC28" s="117">
        <f t="shared" si="106"/>
        <v>263608.05166374927</v>
      </c>
      <c r="CD28" s="118">
        <f t="shared" si="107"/>
        <v>728912.63979337236</v>
      </c>
      <c r="CE28" s="32"/>
      <c r="CF28" s="35">
        <f>+'OCT-DEC 2022'!CF28+'JUL-SEP 2022'!CF28+'JAN-MAR 2023'!CF28+'APR-JUN 2023'!CF28</f>
        <v>440425.33999999979</v>
      </c>
      <c r="CG28" s="39">
        <f t="shared" si="108"/>
        <v>1.7511315300844097</v>
      </c>
      <c r="CH28" s="36">
        <f>+'OCT-DEC 2022'!CH28+'JUL-SEP 2022'!CH28+'JAN-MAR 2023'!CH28+'APR-JUN 2023'!CH28</f>
        <v>172117.77000000002</v>
      </c>
      <c r="CI28" s="39">
        <f t="shared" si="109"/>
        <v>3.3501590236686396</v>
      </c>
      <c r="CJ28" s="36">
        <f t="shared" si="110"/>
        <v>612543.10999999987</v>
      </c>
      <c r="CK28" s="40">
        <f t="shared" si="111"/>
        <v>2.0223619855720814</v>
      </c>
      <c r="CL28" s="38">
        <f>+'OCT-DEC 2022'!CL28+'JUL-SEP 2022'!CL28+'JAN-MAR 2023'!CL28+'APR-JUN 2023'!CL28</f>
        <v>2270234.33</v>
      </c>
      <c r="CM28" s="39">
        <f t="shared" si="112"/>
        <v>1.8266652156771241</v>
      </c>
      <c r="CN28" s="36">
        <f>+'OCT-DEC 2022'!CN28+'JUL-SEP 2022'!CN28+'JAN-MAR 2023'!CN28+'APR-JUN 2023'!CN28</f>
        <v>993125.75</v>
      </c>
      <c r="CO28" s="39">
        <f t="shared" si="113"/>
        <v>1.5481112472486702</v>
      </c>
      <c r="CP28" s="36">
        <f t="shared" si="114"/>
        <v>3263360.08</v>
      </c>
      <c r="CQ28" s="40">
        <f t="shared" si="115"/>
        <v>1.7318337156072849</v>
      </c>
      <c r="CR28" s="116">
        <f t="shared" si="116"/>
        <v>2710659.67</v>
      </c>
      <c r="CS28" s="117">
        <f t="shared" si="117"/>
        <v>1165243.52</v>
      </c>
      <c r="CT28" s="118">
        <f t="shared" si="118"/>
        <v>3875903.19</v>
      </c>
      <c r="CU28" s="32"/>
      <c r="CV28" s="38">
        <f t="shared" si="119"/>
        <v>1476928.6442063767</v>
      </c>
      <c r="CW28" s="39">
        <f t="shared" si="120"/>
        <v>1.0628513312236312</v>
      </c>
      <c r="CX28" s="39">
        <f t="shared" si="121"/>
        <v>823128.70030249248</v>
      </c>
      <c r="CY28" s="39">
        <f t="shared" si="122"/>
        <v>2.1597942777876997</v>
      </c>
      <c r="CZ28" s="36">
        <f t="shared" si="123"/>
        <v>2300057.3445088691</v>
      </c>
      <c r="DA28" s="40">
        <f t="shared" si="124"/>
        <v>1.298949754436209</v>
      </c>
      <c r="DB28" s="38">
        <f t="shared" si="125"/>
        <v>6779547.4978845743</v>
      </c>
      <c r="DC28" s="39">
        <f t="shared" si="126"/>
        <v>1.1103723326739947</v>
      </c>
      <c r="DD28" s="36">
        <f t="shared" si="127"/>
        <v>3286601.8352639894</v>
      </c>
      <c r="DE28" s="39">
        <f t="shared" si="128"/>
        <v>0.94548358807972988</v>
      </c>
      <c r="DF28" s="36">
        <f t="shared" si="129"/>
        <v>10066149.333148563</v>
      </c>
      <c r="DG28" s="40">
        <f t="shared" si="130"/>
        <v>1.0505533720993425</v>
      </c>
      <c r="DH28" s="152"/>
      <c r="DI28" s="161" t="s">
        <v>27</v>
      </c>
      <c r="DJ28" s="38">
        <f t="shared" si="131"/>
        <v>2300057.3445088691</v>
      </c>
      <c r="DK28" s="36">
        <f t="shared" si="132"/>
        <v>10066149.333148563</v>
      </c>
      <c r="DL28" s="37">
        <f t="shared" si="133"/>
        <v>12366206.677657433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f>+'JUL-SEP 2022'!D29+'OCT-DEC 2022'!D29+'JAN-MAR 2023'!D29+'APR-JUN 2023'!D29</f>
        <v>180055.62</v>
      </c>
      <c r="E29" s="39">
        <f t="shared" si="55"/>
        <v>0.81907873009229981</v>
      </c>
      <c r="F29" s="36">
        <f>+'JUL-SEP 2022'!F29+'OCT-DEC 2022'!F29+'JAN-MAR 2023'!F29+'APR-JUN 2023'!F29</f>
        <v>110681.98999999999</v>
      </c>
      <c r="G29" s="39">
        <f t="shared" si="56"/>
        <v>1.9341206794114563</v>
      </c>
      <c r="H29" s="36">
        <f t="shared" si="57"/>
        <v>290737.61</v>
      </c>
      <c r="I29" s="202">
        <f t="shared" si="58"/>
        <v>1.049393473450928</v>
      </c>
      <c r="J29" s="38">
        <f>+'JUL-SEP 2022'!J29+'OCT-DEC 2022'!J29+'JAN-MAR 2023'!J29+'APR-JUN 2023'!J29</f>
        <v>12222.17</v>
      </c>
      <c r="K29" s="39">
        <f t="shared" si="59"/>
        <v>1.7530942644407375E-2</v>
      </c>
      <c r="L29" s="36">
        <f>+'JUL-SEP 2022'!L29+'OCT-DEC 2022'!L29+'JAN-MAR 2023'!L29+'APR-JUN 2023'!L29</f>
        <v>157551.02000000002</v>
      </c>
      <c r="M29" s="39">
        <f t="shared" si="60"/>
        <v>0.25657184453687087</v>
      </c>
      <c r="N29" s="36">
        <f t="shared" si="61"/>
        <v>169773.19000000003</v>
      </c>
      <c r="O29" s="40">
        <f t="shared" si="62"/>
        <v>0.1294753969337398</v>
      </c>
      <c r="P29" s="116">
        <f t="shared" si="63"/>
        <v>192277.79</v>
      </c>
      <c r="Q29" s="117">
        <f t="shared" si="64"/>
        <v>268233.01</v>
      </c>
      <c r="R29" s="118">
        <f t="shared" si="65"/>
        <v>460510.80000000005</v>
      </c>
      <c r="S29" s="32"/>
      <c r="T29" s="38">
        <f>+'JUL-SEP 2022'!T29+'OCT-DEC 2022'!T29+'JAN-MAR 2023'!T29+'APR-JUN 2023'!T29</f>
        <v>4145943.0783206346</v>
      </c>
      <c r="U29" s="39">
        <f t="shared" si="66"/>
        <v>10.820057515477735</v>
      </c>
      <c r="V29" s="36">
        <f>+'JUL-SEP 2022'!V29+'OCT-DEC 2022'!V29+'JAN-MAR 2023'!V29+'APR-JUN 2023'!V29</f>
        <v>688326.94806659082</v>
      </c>
      <c r="W29" s="39">
        <f t="shared" si="67"/>
        <v>6.1773802405753617</v>
      </c>
      <c r="X29" s="36">
        <f t="shared" si="68"/>
        <v>4834270.0263872258</v>
      </c>
      <c r="Y29" s="40">
        <f t="shared" si="69"/>
        <v>9.7741200980738459</v>
      </c>
      <c r="Z29" s="244">
        <f>+'OCT-DEC 2022'!Z29+'JUL-SEP 2022'!Z29+'JAN-MAR 2023'!Z29+'APR-JUN 2023'!Z29</f>
        <v>210532.56318591372</v>
      </c>
      <c r="AA29" s="39">
        <f t="shared" si="70"/>
        <v>0.1042473162007526</v>
      </c>
      <c r="AB29" s="36">
        <f>+'OCT-DEC 2022'!AB29+'JUL-SEP 2022'!AB29+'JAN-MAR 2023'!AB29+'APR-JUN 2023'!AB29</f>
        <v>488657.17338111834</v>
      </c>
      <c r="AC29" s="39">
        <f t="shared" si="71"/>
        <v>0.55661356718519117</v>
      </c>
      <c r="AD29" s="36">
        <f t="shared" si="72"/>
        <v>699189.73656703206</v>
      </c>
      <c r="AE29" s="40">
        <f t="shared" si="73"/>
        <v>0.24131126454447416</v>
      </c>
      <c r="AF29" s="116">
        <f t="shared" si="74"/>
        <v>4356475.641506548</v>
      </c>
      <c r="AG29" s="117">
        <f t="shared" si="75"/>
        <v>1176984.1214477092</v>
      </c>
      <c r="AH29" s="118">
        <f t="shared" si="76"/>
        <v>5533459.7629542574</v>
      </c>
      <c r="AI29" s="32"/>
      <c r="AJ29" s="35">
        <f>+'OCT-DEC 2022'!AJ29+'JUL-SEP 2022'!AJ29+'JAN-MAR 2023'!AJ29+'APR-JUN 2023'!AJ29</f>
        <v>232271.78282470399</v>
      </c>
      <c r="AK29" s="39">
        <f t="shared" si="77"/>
        <v>1.8889874254820957</v>
      </c>
      <c r="AL29" s="36">
        <f>+'OCT-DEC 2022'!AL29+'JUL-SEP 2022'!AL29+'JAN-MAR 2023'!AL29+'APR-JUN 2023'!AL29</f>
        <v>340723.31836200436</v>
      </c>
      <c r="AM29" s="39">
        <f t="shared" si="78"/>
        <v>6.7197978550580295</v>
      </c>
      <c r="AN29" s="36">
        <f t="shared" si="79"/>
        <v>572995.10118670831</v>
      </c>
      <c r="AO29" s="40">
        <f t="shared" si="80"/>
        <v>3.2994200409909418</v>
      </c>
      <c r="AP29" s="36">
        <f>+'OCT-DEC 2022'!AP29+'JUL-SEP 2022'!AP29+'JAN-MAR 2023'!AP29+'APR-JUN 2023'!AP29</f>
        <v>38375.821590198975</v>
      </c>
      <c r="AQ29" s="39">
        <f t="shared" si="81"/>
        <v>0.12120757617262928</v>
      </c>
      <c r="AR29" s="36">
        <f>+'OCT-DEC 2022'!AR29+'JUL-SEP 2022'!AR29+'JAN-MAR 2023'!AR29+'APR-JUN 2023'!AR29</f>
        <v>110456.38859299243</v>
      </c>
      <c r="AS29" s="39">
        <f t="shared" si="82"/>
        <v>0.36170298908533055</v>
      </c>
      <c r="AT29" s="36">
        <f t="shared" si="83"/>
        <v>148832.2101831914</v>
      </c>
      <c r="AU29" s="40">
        <f t="shared" si="84"/>
        <v>0.23928350451186742</v>
      </c>
      <c r="AV29" s="116">
        <f t="shared" si="85"/>
        <v>270647.60441490298</v>
      </c>
      <c r="AW29" s="117">
        <f t="shared" si="86"/>
        <v>451179.7069549968</v>
      </c>
      <c r="AX29" s="118">
        <f t="shared" si="87"/>
        <v>721827.31136989978</v>
      </c>
      <c r="AY29" s="32"/>
      <c r="AZ29" s="35">
        <f>+'OCT-DEC 2022'!AZ29+'JUL-SEP 2022'!AZ29+'JAN-MAR 2023'!AZ29+'APR-JUN 2023'!AZ29</f>
        <v>648895.34971379256</v>
      </c>
      <c r="BA29" s="39">
        <f t="shared" si="134"/>
        <v>2.9257327897857537</v>
      </c>
      <c r="BB29" s="36">
        <f>+'OCT-DEC 2022'!BB29+'JUL-SEP 2022'!BB29+'JAN-MAR 2023'!BB29+'APR-JUN 2023'!BB29</f>
        <v>312459.39450352674</v>
      </c>
      <c r="BC29" s="39">
        <f t="shared" si="135"/>
        <v>4.6693574802146953</v>
      </c>
      <c r="BD29" s="36">
        <f t="shared" si="88"/>
        <v>961354.7442173193</v>
      </c>
      <c r="BE29" s="40">
        <f t="shared" si="89"/>
        <v>3.3298744889864405</v>
      </c>
      <c r="BF29" s="38">
        <f>+'OCT-DEC 2022'!BF29+'JUL-SEP 2022'!BF29+'JAN-MAR 2023'!BF29+'APR-JUN 2023'!BF29</f>
        <v>109693.01141448756</v>
      </c>
      <c r="BG29" s="39">
        <f t="shared" si="90"/>
        <v>8.9878342212071957E-2</v>
      </c>
      <c r="BH29" s="36">
        <f>+'OCT-DEC 2022'!BH29+'JUL-SEP 2022'!BH29+'JAN-MAR 2023'!BH29+'APR-JUN 2023'!BH29</f>
        <v>425045.83527811384</v>
      </c>
      <c r="BI29" s="39">
        <f t="shared" si="91"/>
        <v>0.68170834574140837</v>
      </c>
      <c r="BJ29" s="36">
        <f t="shared" si="92"/>
        <v>534738.84669260145</v>
      </c>
      <c r="BK29" s="40">
        <f t="shared" si="93"/>
        <v>0.28999450460074638</v>
      </c>
      <c r="BL29" s="116">
        <f t="shared" si="94"/>
        <v>758588.36112828017</v>
      </c>
      <c r="BM29" s="117">
        <f t="shared" si="95"/>
        <v>737505.22978164058</v>
      </c>
      <c r="BN29" s="118">
        <f t="shared" si="96"/>
        <v>1496093.5909099206</v>
      </c>
      <c r="BO29" s="32"/>
      <c r="BP29" s="35">
        <f>+'OCT-DEC 2022'!BP29+'JUL-SEP 2022'!BP29+'JAN-MAR 2023'!BP29+'APR-JUN 2023'!BP29</f>
        <v>486159.91483576014</v>
      </c>
      <c r="BQ29" s="39">
        <f t="shared" si="97"/>
        <v>2.5542597176304693</v>
      </c>
      <c r="BR29" s="36">
        <f>+'OCT-DEC 2022'!BR29+'JUL-SEP 2022'!BR29+'JAN-MAR 2023'!BR29+'APR-JUN 2023'!BR29</f>
        <v>1917586.7882537078</v>
      </c>
      <c r="BS29" s="39">
        <f t="shared" si="98"/>
        <v>44.118967151060829</v>
      </c>
      <c r="BT29" s="36">
        <f t="shared" si="99"/>
        <v>2403746.7030894682</v>
      </c>
      <c r="BU29" s="40">
        <f t="shared" si="100"/>
        <v>10.281341091158005</v>
      </c>
      <c r="BV29" s="38">
        <f>+'OCT-DEC 2022'!BV29+'JUL-SEP 2022'!BV29+'JAN-MAR 2023'!BV29+'APR-JUN 2023'!BV29</f>
        <v>63994.322927306901</v>
      </c>
      <c r="BW29" s="39">
        <f t="shared" si="101"/>
        <v>0.10507702160231534</v>
      </c>
      <c r="BX29" s="36">
        <f>+'OCT-DEC 2022'!BX29+'JUL-SEP 2022'!BX29+'JAN-MAR 2023'!BX29+'APR-JUN 2023'!BX29</f>
        <v>283134.44001382194</v>
      </c>
      <c r="BY29" s="39">
        <f t="shared" si="102"/>
        <v>0.68431946173213021</v>
      </c>
      <c r="BZ29" s="36">
        <f t="shared" si="103"/>
        <v>347128.76294112881</v>
      </c>
      <c r="CA29" s="40">
        <f t="shared" si="104"/>
        <v>0.33940094287285671</v>
      </c>
      <c r="CB29" s="116">
        <f t="shared" si="105"/>
        <v>550154.23776306701</v>
      </c>
      <c r="CC29" s="117">
        <f t="shared" si="106"/>
        <v>2200721.22826753</v>
      </c>
      <c r="CD29" s="118">
        <f t="shared" si="107"/>
        <v>2750875.4660305968</v>
      </c>
      <c r="CE29" s="32"/>
      <c r="CF29" s="35">
        <f>+'OCT-DEC 2022'!CF29+'JUL-SEP 2022'!CF29+'JAN-MAR 2023'!CF29+'APR-JUN 2023'!CF29</f>
        <v>440377.74</v>
      </c>
      <c r="CG29" s="39">
        <f t="shared" si="108"/>
        <v>1.7509422724435308</v>
      </c>
      <c r="CH29" s="36">
        <f>+'OCT-DEC 2022'!CH29+'JUL-SEP 2022'!CH29+'JAN-MAR 2023'!CH29+'APR-JUN 2023'!CH29</f>
        <v>210281.49</v>
      </c>
      <c r="CI29" s="39">
        <f t="shared" si="109"/>
        <v>4.0929906960448452</v>
      </c>
      <c r="CJ29" s="36">
        <f t="shared" si="110"/>
        <v>650659.23</v>
      </c>
      <c r="CK29" s="40">
        <f t="shared" si="111"/>
        <v>2.1482055235485413</v>
      </c>
      <c r="CL29" s="38">
        <f>+'OCT-DEC 2022'!CL29+'JUL-SEP 2022'!CL29+'JAN-MAR 2023'!CL29+'APR-JUN 2023'!CL29</f>
        <v>71413.53</v>
      </c>
      <c r="CM29" s="39">
        <f t="shared" si="112"/>
        <v>5.7460416951634577E-2</v>
      </c>
      <c r="CN29" s="36">
        <f>+'OCT-DEC 2022'!CN29+'JUL-SEP 2022'!CN29+'JAN-MAR 2023'!CN29+'APR-JUN 2023'!CN29</f>
        <v>204723.87000000011</v>
      </c>
      <c r="CO29" s="39">
        <f t="shared" si="113"/>
        <v>0.31912909893563307</v>
      </c>
      <c r="CP29" s="36">
        <f t="shared" si="114"/>
        <v>276137.40000000014</v>
      </c>
      <c r="CQ29" s="40">
        <f t="shared" si="115"/>
        <v>0.14654345451824469</v>
      </c>
      <c r="CR29" s="116">
        <f t="shared" si="116"/>
        <v>511791.27</v>
      </c>
      <c r="CS29" s="117">
        <f t="shared" si="117"/>
        <v>415005.3600000001</v>
      </c>
      <c r="CT29" s="118">
        <f t="shared" si="118"/>
        <v>926796.63000000012</v>
      </c>
      <c r="CU29" s="32"/>
      <c r="CV29" s="38">
        <f t="shared" si="119"/>
        <v>6133703.4856948927</v>
      </c>
      <c r="CW29" s="39">
        <f t="shared" si="120"/>
        <v>4.4140351266630917</v>
      </c>
      <c r="CX29" s="39">
        <f t="shared" si="121"/>
        <v>3580059.9291858301</v>
      </c>
      <c r="CY29" s="39">
        <f t="shared" si="122"/>
        <v>9.3936621895835728</v>
      </c>
      <c r="CZ29" s="36">
        <f t="shared" si="123"/>
        <v>9713763.4148807228</v>
      </c>
      <c r="DA29" s="40">
        <f t="shared" si="124"/>
        <v>5.4858156613069138</v>
      </c>
      <c r="DB29" s="38">
        <f t="shared" si="125"/>
        <v>506231.41911790718</v>
      </c>
      <c r="DC29" s="39">
        <f t="shared" si="126"/>
        <v>8.2911929136009629E-2</v>
      </c>
      <c r="DD29" s="36">
        <f t="shared" si="127"/>
        <v>1669568.7272660467</v>
      </c>
      <c r="DE29" s="39">
        <f t="shared" si="128"/>
        <v>0.48029846933813813</v>
      </c>
      <c r="DF29" s="36">
        <f t="shared" si="129"/>
        <v>2175800.1463839537</v>
      </c>
      <c r="DG29" s="40">
        <f t="shared" si="130"/>
        <v>0.22707731677202711</v>
      </c>
      <c r="DH29" s="152"/>
      <c r="DI29" s="161" t="s">
        <v>28</v>
      </c>
      <c r="DJ29" s="38">
        <f t="shared" si="131"/>
        <v>9713763.4148807228</v>
      </c>
      <c r="DK29" s="36">
        <f t="shared" si="132"/>
        <v>2175800.1463839537</v>
      </c>
      <c r="DL29" s="37">
        <f t="shared" si="133"/>
        <v>11889563.561264677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f>+'JUL-SEP 2022'!D30+'OCT-DEC 2022'!D30+'JAN-MAR 2023'!D30+'APR-JUN 2023'!D30</f>
        <v>707441.27</v>
      </c>
      <c r="E30" s="39">
        <f t="shared" si="55"/>
        <v>3.2181727904215589</v>
      </c>
      <c r="F30" s="36">
        <f>+'JUL-SEP 2022'!F30+'OCT-DEC 2022'!F30+'JAN-MAR 2023'!F30+'APR-JUN 2023'!F30</f>
        <v>148017.69</v>
      </c>
      <c r="G30" s="39">
        <f t="shared" si="56"/>
        <v>2.5865461503512388</v>
      </c>
      <c r="H30" s="36">
        <f t="shared" si="57"/>
        <v>855458.96</v>
      </c>
      <c r="I30" s="202">
        <f t="shared" si="58"/>
        <v>3.0877087055545327</v>
      </c>
      <c r="J30" s="38">
        <f>+'JUL-SEP 2022'!J30+'OCT-DEC 2022'!J30+'JAN-MAR 2023'!J30+'APR-JUN 2023'!J30</f>
        <v>3501.39</v>
      </c>
      <c r="K30" s="39">
        <f t="shared" si="59"/>
        <v>5.0222396894906169E-3</v>
      </c>
      <c r="L30" s="36">
        <f>+'JUL-SEP 2022'!L30+'OCT-DEC 2022'!L30+'JAN-MAR 2023'!L30+'APR-JUN 2023'!L30</f>
        <v>21413.32</v>
      </c>
      <c r="M30" s="39">
        <f t="shared" si="60"/>
        <v>3.4871592770762558E-2</v>
      </c>
      <c r="N30" s="36">
        <f t="shared" si="61"/>
        <v>24914.71</v>
      </c>
      <c r="O30" s="40">
        <f t="shared" si="62"/>
        <v>1.9000891523208201E-2</v>
      </c>
      <c r="P30" s="116">
        <f t="shared" si="63"/>
        <v>710942.66</v>
      </c>
      <c r="Q30" s="117">
        <f t="shared" si="64"/>
        <v>169431.01</v>
      </c>
      <c r="R30" s="118">
        <f t="shared" si="65"/>
        <v>880373.67</v>
      </c>
      <c r="S30" s="32"/>
      <c r="T30" s="38">
        <f>+'JUL-SEP 2022'!T30+'OCT-DEC 2022'!T30+'JAN-MAR 2023'!T30+'APR-JUN 2023'!T30</f>
        <v>1662609.1677087247</v>
      </c>
      <c r="U30" s="39">
        <f t="shared" si="66"/>
        <v>4.339067488513578</v>
      </c>
      <c r="V30" s="36">
        <f>+'JUL-SEP 2022'!V30+'OCT-DEC 2022'!V30+'JAN-MAR 2023'!V30+'APR-JUN 2023'!V30</f>
        <v>492886.52284290339</v>
      </c>
      <c r="W30" s="39">
        <f t="shared" si="67"/>
        <v>4.4234029709397484</v>
      </c>
      <c r="X30" s="36">
        <f t="shared" si="68"/>
        <v>2155495.6905516284</v>
      </c>
      <c r="Y30" s="40">
        <f t="shared" si="69"/>
        <v>4.3580672232487903</v>
      </c>
      <c r="Z30" s="244">
        <f>+'OCT-DEC 2022'!Z30+'JUL-SEP 2022'!Z30+'JAN-MAR 2023'!Z30+'APR-JUN 2023'!Z30</f>
        <v>18116.36914045189</v>
      </c>
      <c r="AA30" s="39">
        <f t="shared" si="70"/>
        <v>8.9705023945702185E-3</v>
      </c>
      <c r="AB30" s="36">
        <f>+'OCT-DEC 2022'!AB30+'JUL-SEP 2022'!AB30+'JAN-MAR 2023'!AB30+'APR-JUN 2023'!AB30</f>
        <v>18936.248071387956</v>
      </c>
      <c r="AC30" s="39">
        <f t="shared" si="71"/>
        <v>2.1569667166020195E-2</v>
      </c>
      <c r="AD30" s="36">
        <f t="shared" si="72"/>
        <v>37052.617211839846</v>
      </c>
      <c r="AE30" s="40">
        <f t="shared" si="73"/>
        <v>1.2787965049332811E-2</v>
      </c>
      <c r="AF30" s="116">
        <f t="shared" si="74"/>
        <v>1680725.5368491765</v>
      </c>
      <c r="AG30" s="117">
        <f t="shared" si="75"/>
        <v>511822.77091429132</v>
      </c>
      <c r="AH30" s="118">
        <f t="shared" si="76"/>
        <v>2192548.307763468</v>
      </c>
      <c r="AI30" s="32"/>
      <c r="AJ30" s="35">
        <f>+'OCT-DEC 2022'!AJ30+'JUL-SEP 2022'!AJ30+'JAN-MAR 2023'!AJ30+'APR-JUN 2023'!AJ30</f>
        <v>101057.2630073742</v>
      </c>
      <c r="AK30" s="39">
        <f t="shared" si="77"/>
        <v>0.82186435542468106</v>
      </c>
      <c r="AL30" s="36">
        <f>+'OCT-DEC 2022'!AL30+'JUL-SEP 2022'!AL30+'JAN-MAR 2023'!AL30+'APR-JUN 2023'!AL30</f>
        <v>114708.85518272141</v>
      </c>
      <c r="AM30" s="39">
        <f t="shared" si="78"/>
        <v>2.2623057403839</v>
      </c>
      <c r="AN30" s="36">
        <f t="shared" si="79"/>
        <v>215766.11819009561</v>
      </c>
      <c r="AO30" s="40">
        <f t="shared" si="80"/>
        <v>1.242424329717351</v>
      </c>
      <c r="AP30" s="36">
        <f>+'OCT-DEC 2022'!AP30+'JUL-SEP 2022'!AP30+'JAN-MAR 2023'!AP30+'APR-JUN 2023'!AP30</f>
        <v>4678</v>
      </c>
      <c r="AQ30" s="39">
        <f t="shared" si="81"/>
        <v>1.4775163575400077E-2</v>
      </c>
      <c r="AR30" s="36">
        <f>+'OCT-DEC 2022'!AR30+'JUL-SEP 2022'!AR30+'JAN-MAR 2023'!AR30+'APR-JUN 2023'!AR30</f>
        <v>6261</v>
      </c>
      <c r="AS30" s="39">
        <f t="shared" si="82"/>
        <v>2.0502412250756191E-2</v>
      </c>
      <c r="AT30" s="36">
        <f t="shared" si="83"/>
        <v>10939</v>
      </c>
      <c r="AU30" s="40">
        <f t="shared" si="84"/>
        <v>1.7587068368020053E-2</v>
      </c>
      <c r="AV30" s="116">
        <f t="shared" si="85"/>
        <v>105735.2630073742</v>
      </c>
      <c r="AW30" s="117">
        <f t="shared" si="86"/>
        <v>120969.85518272141</v>
      </c>
      <c r="AX30" s="118">
        <f t="shared" si="87"/>
        <v>226705.11819009561</v>
      </c>
      <c r="AY30" s="32"/>
      <c r="AZ30" s="35">
        <f>+'OCT-DEC 2022'!AZ30+'JUL-SEP 2022'!AZ30+'JAN-MAR 2023'!AZ30+'APR-JUN 2023'!AZ30</f>
        <v>1092237.6590176863</v>
      </c>
      <c r="BA30" s="39">
        <f t="shared" si="134"/>
        <v>4.9246701099589529</v>
      </c>
      <c r="BB30" s="36">
        <f>+'OCT-DEC 2022'!BB30+'JUL-SEP 2022'!BB30+'JAN-MAR 2023'!BB30+'APR-JUN 2023'!BB30</f>
        <v>348109.15571684198</v>
      </c>
      <c r="BC30" s="39">
        <f t="shared" si="135"/>
        <v>5.2021034373453974</v>
      </c>
      <c r="BD30" s="36">
        <f t="shared" si="88"/>
        <v>1440346.8147345283</v>
      </c>
      <c r="BE30" s="40">
        <f t="shared" si="89"/>
        <v>4.9889743016581862</v>
      </c>
      <c r="BF30" s="38">
        <f>+'OCT-DEC 2022'!BF30+'JUL-SEP 2022'!BF30+'JAN-MAR 2023'!BF30+'APR-JUN 2023'!BF30</f>
        <v>8223.5328811707041</v>
      </c>
      <c r="BG30" s="39">
        <f t="shared" si="90"/>
        <v>6.7380546213035106E-3</v>
      </c>
      <c r="BH30" s="36">
        <f>+'OCT-DEC 2022'!BH30+'JUL-SEP 2022'!BH30+'JAN-MAR 2023'!BH30+'APR-JUN 2023'!BH30</f>
        <v>25508.023993139293</v>
      </c>
      <c r="BI30" s="39">
        <f t="shared" si="91"/>
        <v>4.0910959233648854E-2</v>
      </c>
      <c r="BJ30" s="36">
        <f t="shared" si="92"/>
        <v>33731.556874310001</v>
      </c>
      <c r="BK30" s="40">
        <f t="shared" si="93"/>
        <v>1.8292978312085609E-2</v>
      </c>
      <c r="BL30" s="116">
        <f t="shared" si="94"/>
        <v>1100461.191898857</v>
      </c>
      <c r="BM30" s="117">
        <f t="shared" si="95"/>
        <v>373617.17970998125</v>
      </c>
      <c r="BN30" s="118">
        <f t="shared" si="96"/>
        <v>1474078.3716088382</v>
      </c>
      <c r="BO30" s="32"/>
      <c r="BP30" s="35">
        <f>+'OCT-DEC 2022'!BP30+'JUL-SEP 2022'!BP30+'JAN-MAR 2023'!BP30+'APR-JUN 2023'!BP30</f>
        <v>499521.70047209866</v>
      </c>
      <c r="BQ30" s="39">
        <f t="shared" si="97"/>
        <v>2.6244618666867998</v>
      </c>
      <c r="BR30" s="36">
        <f>+'OCT-DEC 2022'!BR30+'JUL-SEP 2022'!BR30+'JAN-MAR 2023'!BR30+'APR-JUN 2023'!BR30</f>
        <v>196120.74987190758</v>
      </c>
      <c r="BS30" s="39">
        <f t="shared" si="98"/>
        <v>4.5122572674375938</v>
      </c>
      <c r="BT30" s="36">
        <f t="shared" si="99"/>
        <v>695642.4503440063</v>
      </c>
      <c r="BU30" s="40">
        <f t="shared" si="100"/>
        <v>2.97541221805244</v>
      </c>
      <c r="BV30" s="38">
        <f>+'OCT-DEC 2022'!BV30+'JUL-SEP 2022'!BV30+'JAN-MAR 2023'!BV30+'APR-JUN 2023'!BV30</f>
        <v>150118.13610209367</v>
      </c>
      <c r="BW30" s="39">
        <f t="shared" si="101"/>
        <v>0.24649009331682659</v>
      </c>
      <c r="BX30" s="36">
        <f>+'OCT-DEC 2022'!BX30+'JUL-SEP 2022'!BX30+'JAN-MAR 2023'!BX30+'APR-JUN 2023'!BX30</f>
        <v>24445.433634753557</v>
      </c>
      <c r="BY30" s="39">
        <f t="shared" si="102"/>
        <v>5.9083190253811653E-2</v>
      </c>
      <c r="BZ30" s="36">
        <f t="shared" si="103"/>
        <v>174563.56973684725</v>
      </c>
      <c r="CA30" s="40">
        <f t="shared" si="104"/>
        <v>0.17067741565969172</v>
      </c>
      <c r="CB30" s="116">
        <f t="shared" si="105"/>
        <v>649639.83657419239</v>
      </c>
      <c r="CC30" s="117">
        <f t="shared" si="106"/>
        <v>220566.18350666115</v>
      </c>
      <c r="CD30" s="118">
        <f t="shared" si="107"/>
        <v>870206.02008085349</v>
      </c>
      <c r="CE30" s="32"/>
      <c r="CF30" s="35">
        <f>+'OCT-DEC 2022'!CF30+'JUL-SEP 2022'!CF30+'JAN-MAR 2023'!CF30+'APR-JUN 2023'!CF30</f>
        <v>1357479.55</v>
      </c>
      <c r="CG30" s="39">
        <f t="shared" si="108"/>
        <v>5.3973398566254094</v>
      </c>
      <c r="CH30" s="36">
        <f>+'OCT-DEC 2022'!CH30+'JUL-SEP 2022'!CH30+'JAN-MAR 2023'!CH30+'APR-JUN 2023'!CH30</f>
        <v>289341.41000000003</v>
      </c>
      <c r="CI30" s="39">
        <f t="shared" si="109"/>
        <v>5.6318399641856125</v>
      </c>
      <c r="CJ30" s="36">
        <f t="shared" si="110"/>
        <v>1646820.96</v>
      </c>
      <c r="CK30" s="40">
        <f t="shared" si="111"/>
        <v>5.4371162652491867</v>
      </c>
      <c r="CL30" s="38">
        <f>+'OCT-DEC 2022'!CL30+'JUL-SEP 2022'!CL30+'JAN-MAR 2023'!CL30+'APR-JUN 2023'!CL30</f>
        <v>32338.11</v>
      </c>
      <c r="CM30" s="39">
        <f t="shared" si="112"/>
        <v>2.6019737212651772E-2</v>
      </c>
      <c r="CN30" s="36">
        <f>+'OCT-DEC 2022'!CN30+'JUL-SEP 2022'!CN30+'JAN-MAR 2023'!CN30+'APR-JUN 2023'!CN30</f>
        <v>23659.590000000004</v>
      </c>
      <c r="CO30" s="39">
        <f t="shared" si="113"/>
        <v>3.6881208028582656E-2</v>
      </c>
      <c r="CP30" s="36">
        <f t="shared" si="114"/>
        <v>55997.700000000004</v>
      </c>
      <c r="CQ30" s="40">
        <f t="shared" si="115"/>
        <v>2.9717439227994132E-2</v>
      </c>
      <c r="CR30" s="116">
        <f t="shared" si="116"/>
        <v>1389817.6600000001</v>
      </c>
      <c r="CS30" s="117">
        <f t="shared" si="117"/>
        <v>313001.00000000006</v>
      </c>
      <c r="CT30" s="118">
        <f t="shared" si="118"/>
        <v>1702818.6600000001</v>
      </c>
      <c r="CU30" s="32"/>
      <c r="CV30" s="38">
        <f t="shared" si="119"/>
        <v>5420346.6102058841</v>
      </c>
      <c r="CW30" s="39">
        <f t="shared" si="120"/>
        <v>3.9006776887630132</v>
      </c>
      <c r="CX30" s="39">
        <f t="shared" si="121"/>
        <v>1589184.3836143743</v>
      </c>
      <c r="CY30" s="39">
        <f t="shared" si="122"/>
        <v>4.1698355759172951</v>
      </c>
      <c r="CZ30" s="36">
        <f t="shared" si="123"/>
        <v>7009530.9938202584</v>
      </c>
      <c r="DA30" s="40">
        <f t="shared" si="124"/>
        <v>3.9586093733154364</v>
      </c>
      <c r="DB30" s="38">
        <f t="shared" si="125"/>
        <v>216975.53812371625</v>
      </c>
      <c r="DC30" s="39">
        <f t="shared" si="126"/>
        <v>3.5536831104849044E-2</v>
      </c>
      <c r="DD30" s="36">
        <f t="shared" si="127"/>
        <v>120223.61569928081</v>
      </c>
      <c r="DE30" s="39">
        <f t="shared" si="128"/>
        <v>3.4585709264701454E-2</v>
      </c>
      <c r="DF30" s="36">
        <f t="shared" si="129"/>
        <v>337199.15382299706</v>
      </c>
      <c r="DG30" s="40">
        <f t="shared" si="130"/>
        <v>3.5191779536911653E-2</v>
      </c>
      <c r="DH30" s="152"/>
      <c r="DI30" s="161" t="s">
        <v>29</v>
      </c>
      <c r="DJ30" s="38">
        <f t="shared" si="131"/>
        <v>7009530.9938202584</v>
      </c>
      <c r="DK30" s="36">
        <f t="shared" si="132"/>
        <v>337199.15382299706</v>
      </c>
      <c r="DL30" s="37">
        <f t="shared" si="133"/>
        <v>7346730.1476432551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f>+'JUL-SEP 2022'!D31+'OCT-DEC 2022'!D31+'JAN-MAR 2023'!D31+'APR-JUN 2023'!D31</f>
        <v>307017.07</v>
      </c>
      <c r="E31" s="39">
        <f t="shared" si="55"/>
        <v>1.396630395720271</v>
      </c>
      <c r="F31" s="36">
        <f>+'JUL-SEP 2022'!F31+'OCT-DEC 2022'!F31+'JAN-MAR 2023'!F31+'APR-JUN 2023'!F31</f>
        <v>166622.20000000001</v>
      </c>
      <c r="G31" s="39">
        <f t="shared" si="56"/>
        <v>2.9116520462726734</v>
      </c>
      <c r="H31" s="36">
        <f t="shared" si="57"/>
        <v>473639.27</v>
      </c>
      <c r="I31" s="202">
        <f t="shared" si="58"/>
        <v>1.7095619610688209</v>
      </c>
      <c r="J31" s="38">
        <f>+'JUL-SEP 2022'!J31+'OCT-DEC 2022'!J31+'JAN-MAR 2023'!J31+'APR-JUN 2023'!J31</f>
        <v>9796346.6899999995</v>
      </c>
      <c r="K31" s="39">
        <f t="shared" si="59"/>
        <v>14.051448470044193</v>
      </c>
      <c r="L31" s="36">
        <f>+'JUL-SEP 2022'!L31+'OCT-DEC 2022'!L31+'JAN-MAR 2023'!L31+'APR-JUN 2023'!L31</f>
        <v>3023981.36</v>
      </c>
      <c r="M31" s="39">
        <f t="shared" si="60"/>
        <v>4.924553807270275</v>
      </c>
      <c r="N31" s="36">
        <f t="shared" si="61"/>
        <v>12820328.049999999</v>
      </c>
      <c r="O31" s="40">
        <f t="shared" si="62"/>
        <v>9.7772626119265809</v>
      </c>
      <c r="P31" s="116">
        <f t="shared" si="63"/>
        <v>10103363.76</v>
      </c>
      <c r="Q31" s="117">
        <f t="shared" si="64"/>
        <v>3190603.56</v>
      </c>
      <c r="R31" s="118">
        <f t="shared" si="65"/>
        <v>13293967.32</v>
      </c>
      <c r="S31" s="32"/>
      <c r="T31" s="38">
        <f>+'JUL-SEP 2022'!T31+'OCT-DEC 2022'!T31+'JAN-MAR 2023'!T31+'APR-JUN 2023'!T31</f>
        <v>262458.97652635584</v>
      </c>
      <c r="U31" s="39">
        <f t="shared" si="66"/>
        <v>0.68496387138505899</v>
      </c>
      <c r="V31" s="36">
        <f>+'JUL-SEP 2022'!V31+'OCT-DEC 2022'!V31+'JAN-MAR 2023'!V31+'APR-JUN 2023'!V31</f>
        <v>356185.53606423503</v>
      </c>
      <c r="W31" s="39">
        <f t="shared" si="67"/>
        <v>3.1965819421166777</v>
      </c>
      <c r="X31" s="36">
        <f t="shared" si="68"/>
        <v>618644.51259059086</v>
      </c>
      <c r="Y31" s="40">
        <f t="shared" si="69"/>
        <v>1.250800168602425</v>
      </c>
      <c r="Z31" s="244">
        <f>+'OCT-DEC 2022'!Z31+'JUL-SEP 2022'!Z31+'JAN-MAR 2023'!Z31+'APR-JUN 2023'!Z31</f>
        <v>19875041.781226825</v>
      </c>
      <c r="AA31" s="39">
        <f t="shared" si="70"/>
        <v>9.8413268414021271</v>
      </c>
      <c r="AB31" s="36">
        <f>+'OCT-DEC 2022'!AB31+'JUL-SEP 2022'!AB31+'JAN-MAR 2023'!AB31+'APR-JUN 2023'!AB31</f>
        <v>4754665.0630129911</v>
      </c>
      <c r="AC31" s="39">
        <f t="shared" si="71"/>
        <v>5.4158850532832954</v>
      </c>
      <c r="AD31" s="36">
        <f t="shared" si="72"/>
        <v>24629706.844239816</v>
      </c>
      <c r="AE31" s="40">
        <f t="shared" si="73"/>
        <v>8.5004475796869734</v>
      </c>
      <c r="AF31" s="116">
        <f t="shared" si="74"/>
        <v>20137500.757753182</v>
      </c>
      <c r="AG31" s="117">
        <f t="shared" si="75"/>
        <v>5110850.5990772266</v>
      </c>
      <c r="AH31" s="118">
        <f t="shared" si="76"/>
        <v>25248351.356830411</v>
      </c>
      <c r="AI31" s="32"/>
      <c r="AJ31" s="35">
        <f>+'OCT-DEC 2022'!AJ31+'JUL-SEP 2022'!AJ31+'JAN-MAR 2023'!AJ31+'APR-JUN 2023'!AJ31</f>
        <v>106896.00344629669</v>
      </c>
      <c r="AK31" s="39">
        <f t="shared" si="77"/>
        <v>0.86934884594543549</v>
      </c>
      <c r="AL31" s="36">
        <f>+'OCT-DEC 2022'!AL31+'JUL-SEP 2022'!AL31+'JAN-MAR 2023'!AL31+'APR-JUN 2023'!AL31</f>
        <v>102064.06801364786</v>
      </c>
      <c r="AM31" s="39">
        <f t="shared" si="78"/>
        <v>2.012923296866699</v>
      </c>
      <c r="AN31" s="36">
        <f t="shared" si="79"/>
        <v>208960.07145994453</v>
      </c>
      <c r="AO31" s="40">
        <f t="shared" si="80"/>
        <v>1.2032337556009691</v>
      </c>
      <c r="AP31" s="36">
        <f>+'OCT-DEC 2022'!AP31+'JUL-SEP 2022'!AP31+'JAN-MAR 2023'!AP31+'APR-JUN 2023'!AP31</f>
        <v>6859578.4386528954</v>
      </c>
      <c r="AQ31" s="39">
        <f t="shared" si="81"/>
        <v>21.665539437662247</v>
      </c>
      <c r="AR31" s="36">
        <f>+'OCT-DEC 2022'!AR31+'JUL-SEP 2022'!AR31+'JAN-MAR 2023'!AR31+'APR-JUN 2023'!AR31</f>
        <v>1556108.1651710384</v>
      </c>
      <c r="AS31" s="39">
        <f t="shared" si="82"/>
        <v>5.0956670035304965</v>
      </c>
      <c r="AT31" s="36">
        <f t="shared" si="83"/>
        <v>8415686.6038239338</v>
      </c>
      <c r="AU31" s="40">
        <f t="shared" si="84"/>
        <v>13.530236371266296</v>
      </c>
      <c r="AV31" s="116">
        <f t="shared" si="85"/>
        <v>6966474.4420991922</v>
      </c>
      <c r="AW31" s="117">
        <f t="shared" si="86"/>
        <v>1658172.2331846862</v>
      </c>
      <c r="AX31" s="118">
        <f t="shared" si="87"/>
        <v>8624646.675283879</v>
      </c>
      <c r="AY31" s="32"/>
      <c r="AZ31" s="35">
        <f>+'OCT-DEC 2022'!AZ31+'JUL-SEP 2022'!AZ31+'JAN-MAR 2023'!AZ31+'APR-JUN 2023'!AZ31</f>
        <v>386479.39917395852</v>
      </c>
      <c r="BA31" s="39">
        <f t="shared" si="134"/>
        <v>1.7425544060975005</v>
      </c>
      <c r="BB31" s="36">
        <f>+'OCT-DEC 2022'!BB31+'JUL-SEP 2022'!BB31+'JAN-MAR 2023'!BB31+'APR-JUN 2023'!BB31</f>
        <v>159424.88090877206</v>
      </c>
      <c r="BC31" s="39">
        <f t="shared" si="135"/>
        <v>2.3824271994974677</v>
      </c>
      <c r="BD31" s="36">
        <f t="shared" si="88"/>
        <v>545904.28008273058</v>
      </c>
      <c r="BE31" s="40">
        <f t="shared" si="89"/>
        <v>1.8908657252801486</v>
      </c>
      <c r="BF31" s="38">
        <f>+'OCT-DEC 2022'!BF31+'JUL-SEP 2022'!BF31+'JAN-MAR 2023'!BF31+'APR-JUN 2023'!BF31</f>
        <v>13154981.697799213</v>
      </c>
      <c r="BG31" s="39">
        <f t="shared" si="90"/>
        <v>10.778698948839178</v>
      </c>
      <c r="BH31" s="36">
        <f>+'OCT-DEC 2022'!BH31+'JUL-SEP 2022'!BH31+'JAN-MAR 2023'!BH31+'APR-JUN 2023'!BH31</f>
        <v>4031264.6100458703</v>
      </c>
      <c r="BI31" s="39">
        <f t="shared" si="91"/>
        <v>6.465530303954397</v>
      </c>
      <c r="BJ31" s="36">
        <f t="shared" si="92"/>
        <v>17186246.307845082</v>
      </c>
      <c r="BK31" s="40">
        <f t="shared" si="93"/>
        <v>9.3202822551902269</v>
      </c>
      <c r="BL31" s="116">
        <f t="shared" si="94"/>
        <v>13541461.096973171</v>
      </c>
      <c r="BM31" s="117">
        <f t="shared" si="95"/>
        <v>4190689.4909546422</v>
      </c>
      <c r="BN31" s="118">
        <f t="shared" si="96"/>
        <v>17732150.587927815</v>
      </c>
      <c r="BO31" s="32"/>
      <c r="BP31" s="35">
        <f>+'OCT-DEC 2022'!BP31+'JUL-SEP 2022'!BP31+'JAN-MAR 2023'!BP31+'APR-JUN 2023'!BP31</f>
        <v>228981.38550532504</v>
      </c>
      <c r="BQ31" s="39">
        <f t="shared" si="97"/>
        <v>1.203056671755949</v>
      </c>
      <c r="BR31" s="36">
        <f>+'OCT-DEC 2022'!BR31+'JUL-SEP 2022'!BR31+'JAN-MAR 2023'!BR31+'APR-JUN 2023'!BR31</f>
        <v>76005.708746663324</v>
      </c>
      <c r="BS31" s="39">
        <f t="shared" si="98"/>
        <v>1.7487048763727067</v>
      </c>
      <c r="BT31" s="36">
        <f t="shared" si="99"/>
        <v>304987.09425198834</v>
      </c>
      <c r="BU31" s="40">
        <f t="shared" si="100"/>
        <v>1.304495328220586</v>
      </c>
      <c r="BV31" s="38">
        <f>+'OCT-DEC 2022'!BV31+'JUL-SEP 2022'!BV31+'JAN-MAR 2023'!BV31+'APR-JUN 2023'!BV31</f>
        <v>8012932.4334970284</v>
      </c>
      <c r="BW31" s="39">
        <f t="shared" si="101"/>
        <v>13.15702762210463</v>
      </c>
      <c r="BX31" s="36">
        <f>+'OCT-DEC 2022'!BX31+'JUL-SEP 2022'!BX31+'JAN-MAR 2023'!BX31+'APR-JUN 2023'!BX31</f>
        <v>1741283.1194559583</v>
      </c>
      <c r="BY31" s="39">
        <f t="shared" si="102"/>
        <v>4.2085799487027264</v>
      </c>
      <c r="BZ31" s="36">
        <f t="shared" si="103"/>
        <v>9754215.5529529862</v>
      </c>
      <c r="CA31" s="40">
        <f t="shared" si="104"/>
        <v>9.5370660950351311</v>
      </c>
      <c r="CB31" s="116">
        <f t="shared" si="105"/>
        <v>8241913.8190023536</v>
      </c>
      <c r="CC31" s="117">
        <f t="shared" si="106"/>
        <v>1817288.8282026215</v>
      </c>
      <c r="CD31" s="118">
        <f t="shared" si="107"/>
        <v>10059202.647204975</v>
      </c>
      <c r="CE31" s="32"/>
      <c r="CF31" s="35">
        <f>+'OCT-DEC 2022'!CF31+'JUL-SEP 2022'!CF31+'JAN-MAR 2023'!CF31+'APR-JUN 2023'!CF31</f>
        <v>201236.78000000003</v>
      </c>
      <c r="CG31" s="39">
        <f t="shared" si="108"/>
        <v>0.80011761010540394</v>
      </c>
      <c r="CH31" s="36">
        <f>+'OCT-DEC 2022'!CH31+'JUL-SEP 2022'!CH31+'JAN-MAR 2023'!CH31+'APR-JUN 2023'!CH31</f>
        <v>116354.54000000001</v>
      </c>
      <c r="CI31" s="39">
        <f t="shared" si="109"/>
        <v>2.264764481469947</v>
      </c>
      <c r="CJ31" s="36">
        <f t="shared" si="110"/>
        <v>317591.32000000007</v>
      </c>
      <c r="CK31" s="40">
        <f t="shared" si="111"/>
        <v>1.0485541377090317</v>
      </c>
      <c r="CL31" s="38">
        <f>+'OCT-DEC 2022'!CL31+'JUL-SEP 2022'!CL31+'JAN-MAR 2023'!CL31+'APR-JUN 2023'!CL31</f>
        <v>9709616.9800000004</v>
      </c>
      <c r="CM31" s="39">
        <f t="shared" si="112"/>
        <v>7.8125061190991527</v>
      </c>
      <c r="CN31" s="36">
        <f>+'OCT-DEC 2022'!CN31+'JUL-SEP 2022'!CN31+'JAN-MAR 2023'!CN31+'APR-JUN 2023'!CN31</f>
        <v>2986778.5700000012</v>
      </c>
      <c r="CO31" s="39">
        <f t="shared" si="113"/>
        <v>4.6558711193001505</v>
      </c>
      <c r="CP31" s="36">
        <f t="shared" si="114"/>
        <v>12696395.550000001</v>
      </c>
      <c r="CQ31" s="40">
        <f t="shared" si="115"/>
        <v>6.7378546470962224</v>
      </c>
      <c r="CR31" s="116">
        <f t="shared" si="116"/>
        <v>9910853.7599999998</v>
      </c>
      <c r="CS31" s="117">
        <f t="shared" si="117"/>
        <v>3103133.1100000013</v>
      </c>
      <c r="CT31" s="118">
        <f t="shared" si="118"/>
        <v>13013986.870000001</v>
      </c>
      <c r="CU31" s="32"/>
      <c r="CV31" s="38">
        <f t="shared" si="119"/>
        <v>1493069.6146519363</v>
      </c>
      <c r="CW31" s="39">
        <f t="shared" si="120"/>
        <v>1.0744669580127795</v>
      </c>
      <c r="CX31" s="39">
        <f t="shared" si="121"/>
        <v>976656.93373331823</v>
      </c>
      <c r="CY31" s="39">
        <f t="shared" si="122"/>
        <v>2.5626345625704992</v>
      </c>
      <c r="CZ31" s="36">
        <f t="shared" si="123"/>
        <v>2469726.5483852546</v>
      </c>
      <c r="DA31" s="40">
        <f t="shared" si="124"/>
        <v>1.3947698744157297</v>
      </c>
      <c r="DB31" s="38">
        <f t="shared" si="125"/>
        <v>67408498.021175966</v>
      </c>
      <c r="DC31" s="39">
        <f t="shared" si="126"/>
        <v>11.040343210690468</v>
      </c>
      <c r="DD31" s="36">
        <f t="shared" si="127"/>
        <v>18094080.887685858</v>
      </c>
      <c r="DE31" s="39">
        <f t="shared" si="128"/>
        <v>5.2052720037868392</v>
      </c>
      <c r="DF31" s="36">
        <f t="shared" si="129"/>
        <v>85502578.908861816</v>
      </c>
      <c r="DG31" s="40">
        <f t="shared" si="130"/>
        <v>8.9234740736554112</v>
      </c>
      <c r="DH31" s="152"/>
      <c r="DI31" s="161" t="s">
        <v>59</v>
      </c>
      <c r="DJ31" s="38">
        <f t="shared" si="131"/>
        <v>2469726.5483852546</v>
      </c>
      <c r="DK31" s="36">
        <f t="shared" si="132"/>
        <v>85502578.908861816</v>
      </c>
      <c r="DL31" s="37">
        <f t="shared" si="133"/>
        <v>87972305.457247064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f>+'JUL-SEP 2022'!D32+'OCT-DEC 2022'!D32+'JAN-MAR 2023'!D32+'APR-JUN 2023'!D32</f>
        <v>40645440.049999997</v>
      </c>
      <c r="E32" s="39">
        <f t="shared" si="55"/>
        <v>184.89739681658759</v>
      </c>
      <c r="F32" s="36">
        <f>+'JUL-SEP 2022'!F32+'OCT-DEC 2022'!F32+'JAN-MAR 2023'!F32+'APR-JUN 2023'!F32</f>
        <v>21264997.010000002</v>
      </c>
      <c r="G32" s="39">
        <f t="shared" si="56"/>
        <v>371.59677436829418</v>
      </c>
      <c r="H32" s="36">
        <f t="shared" si="57"/>
        <v>61910437.060000002</v>
      </c>
      <c r="I32" s="202">
        <f t="shared" si="58"/>
        <v>223.46062688366487</v>
      </c>
      <c r="J32" s="38">
        <f>+'JUL-SEP 2022'!J32+'OCT-DEC 2022'!J32+'JAN-MAR 2023'!J32+'APR-JUN 2023'!J32</f>
        <v>44399183.359999999</v>
      </c>
      <c r="K32" s="39">
        <f t="shared" si="59"/>
        <v>63.684234218856901</v>
      </c>
      <c r="L32" s="36">
        <f>+'JUL-SEP 2022'!L32+'OCT-DEC 2022'!L32+'JAN-MAR 2023'!L32+'APR-JUN 2023'!L32</f>
        <v>63633538.950000003</v>
      </c>
      <c r="M32" s="39">
        <f t="shared" si="60"/>
        <v>103.62722159977332</v>
      </c>
      <c r="N32" s="36">
        <f t="shared" si="61"/>
        <v>108032722.31</v>
      </c>
      <c r="O32" s="40">
        <f t="shared" si="62"/>
        <v>82.389802553157736</v>
      </c>
      <c r="P32" s="116">
        <f t="shared" si="63"/>
        <v>85044623.409999996</v>
      </c>
      <c r="Q32" s="117">
        <f t="shared" si="64"/>
        <v>84898535.960000008</v>
      </c>
      <c r="R32" s="118">
        <f t="shared" si="65"/>
        <v>169943159.37</v>
      </c>
      <c r="S32" s="32"/>
      <c r="T32" s="38">
        <f>+'JUL-SEP 2022'!T32+'OCT-DEC 2022'!T32+'JAN-MAR 2023'!T32+'APR-JUN 2023'!T32</f>
        <v>51131193.601926416</v>
      </c>
      <c r="U32" s="39">
        <f t="shared" si="66"/>
        <v>133.44188406753733</v>
      </c>
      <c r="V32" s="36">
        <f>+'JUL-SEP 2022'!V32+'OCT-DEC 2022'!V32+'JAN-MAR 2023'!V32+'APR-JUN 2023'!V32</f>
        <v>30920219.119746245</v>
      </c>
      <c r="W32" s="39">
        <f t="shared" si="67"/>
        <v>277.49305931009758</v>
      </c>
      <c r="X32" s="36">
        <f t="shared" si="68"/>
        <v>82051412.721672654</v>
      </c>
      <c r="Y32" s="40">
        <f t="shared" si="69"/>
        <v>165.89482130306098</v>
      </c>
      <c r="Z32" s="244">
        <f>+'OCT-DEC 2022'!Z32+'JUL-SEP 2022'!Z32+'JAN-MAR 2023'!Z32+'APR-JUN 2023'!Z32</f>
        <v>77497566.345226675</v>
      </c>
      <c r="AA32" s="39">
        <f t="shared" si="70"/>
        <v>38.37369944736507</v>
      </c>
      <c r="AB32" s="36">
        <f>+'OCT-DEC 2022'!AB32+'JUL-SEP 2022'!AB32+'JAN-MAR 2023'!AB32+'APR-JUN 2023'!AB32</f>
        <v>37443458.732610762</v>
      </c>
      <c r="AC32" s="39">
        <f t="shared" si="71"/>
        <v>42.650631707098739</v>
      </c>
      <c r="AD32" s="36">
        <f t="shared" si="72"/>
        <v>114941025.07783744</v>
      </c>
      <c r="AE32" s="40">
        <f t="shared" si="73"/>
        <v>39.669581315302864</v>
      </c>
      <c r="AF32" s="116">
        <f t="shared" si="74"/>
        <v>128628759.94715309</v>
      </c>
      <c r="AG32" s="117">
        <f t="shared" si="75"/>
        <v>68363677.852357</v>
      </c>
      <c r="AH32" s="118">
        <f t="shared" si="76"/>
        <v>196992437.79951009</v>
      </c>
      <c r="AI32" s="32"/>
      <c r="AJ32" s="35">
        <f>+'OCT-DEC 2022'!AJ32+'JUL-SEP 2022'!AJ32+'JAN-MAR 2023'!AJ32+'APR-JUN 2023'!AJ32</f>
        <v>10861992.392837599</v>
      </c>
      <c r="AK32" s="39">
        <f t="shared" si="77"/>
        <v>88.336890500545692</v>
      </c>
      <c r="AL32" s="36">
        <f>+'OCT-DEC 2022'!AL32+'JUL-SEP 2022'!AL32+'JAN-MAR 2023'!AL32+'APR-JUN 2023'!AL32</f>
        <v>13602892.781678395</v>
      </c>
      <c r="AM32" s="39">
        <f t="shared" si="78"/>
        <v>268.27835023545089</v>
      </c>
      <c r="AN32" s="36">
        <f t="shared" si="79"/>
        <v>24464885.174515992</v>
      </c>
      <c r="AO32" s="40">
        <f t="shared" si="80"/>
        <v>140.87368683984255</v>
      </c>
      <c r="AP32" s="36">
        <f>+'OCT-DEC 2022'!AP32+'JUL-SEP 2022'!AP32+'JAN-MAR 2023'!AP32+'APR-JUN 2023'!AP32</f>
        <v>11561914.357302902</v>
      </c>
      <c r="AQ32" s="39">
        <f t="shared" si="81"/>
        <v>36.517566454449991</v>
      </c>
      <c r="AR32" s="36">
        <f>+'OCT-DEC 2022'!AR32+'JUL-SEP 2022'!AR32+'JAN-MAR 2023'!AR32+'APR-JUN 2023'!AR32</f>
        <v>16132191.848042829</v>
      </c>
      <c r="AS32" s="39">
        <f t="shared" si="82"/>
        <v>52.826840405184868</v>
      </c>
      <c r="AT32" s="36">
        <f t="shared" si="83"/>
        <v>27694106.205345731</v>
      </c>
      <c r="AU32" s="40">
        <f t="shared" si="84"/>
        <v>44.524923596729479</v>
      </c>
      <c r="AV32" s="116">
        <f t="shared" si="85"/>
        <v>22423906.750140503</v>
      </c>
      <c r="AW32" s="117">
        <f t="shared" si="86"/>
        <v>29735084.629721224</v>
      </c>
      <c r="AX32" s="118">
        <f t="shared" si="87"/>
        <v>52158991.379861727</v>
      </c>
      <c r="AY32" s="32"/>
      <c r="AZ32" s="35">
        <f>+'OCT-DEC 2022'!AZ32+'JUL-SEP 2022'!AZ32+'JAN-MAR 2023'!AZ32+'APR-JUN 2023'!AZ32</f>
        <v>41393152.205087848</v>
      </c>
      <c r="BA32" s="39">
        <f t="shared" si="134"/>
        <v>186.63302600709616</v>
      </c>
      <c r="BB32" s="36">
        <f>+'OCT-DEC 2022'!BB32+'JUL-SEP 2022'!BB32+'JAN-MAR 2023'!BB32+'APR-JUN 2023'!BB32</f>
        <v>16693883.212890008</v>
      </c>
      <c r="BC32" s="39">
        <f t="shared" si="135"/>
        <v>249.47148277552802</v>
      </c>
      <c r="BD32" s="36">
        <f t="shared" si="88"/>
        <v>58087035.417977855</v>
      </c>
      <c r="BE32" s="40">
        <f t="shared" si="89"/>
        <v>201.19788095147956</v>
      </c>
      <c r="BF32" s="38">
        <f>+'OCT-DEC 2022'!BF32+'JUL-SEP 2022'!BF32+'JAN-MAR 2023'!BF32+'APR-JUN 2023'!BF32</f>
        <v>49012050.160373375</v>
      </c>
      <c r="BG32" s="39">
        <f t="shared" si="90"/>
        <v>40.158636908818366</v>
      </c>
      <c r="BH32" s="36">
        <f>+'OCT-DEC 2022'!BH32+'JUL-SEP 2022'!BH32+'JAN-MAR 2023'!BH32+'APR-JUN 2023'!BH32</f>
        <v>45581598.931489676</v>
      </c>
      <c r="BI32" s="39">
        <f t="shared" si="91"/>
        <v>73.10589547007892</v>
      </c>
      <c r="BJ32" s="36">
        <f t="shared" si="92"/>
        <v>94593649.091863051</v>
      </c>
      <c r="BK32" s="40">
        <f t="shared" si="93"/>
        <v>51.29913148528172</v>
      </c>
      <c r="BL32" s="116">
        <f t="shared" si="94"/>
        <v>90405202.36546123</v>
      </c>
      <c r="BM32" s="117">
        <f t="shared" si="95"/>
        <v>62275482.144379683</v>
      </c>
      <c r="BN32" s="118">
        <f t="shared" si="96"/>
        <v>152680684.50984091</v>
      </c>
      <c r="BO32" s="32"/>
      <c r="BP32" s="35">
        <f>+'OCT-DEC 2022'!BP32+'JUL-SEP 2022'!BP32+'JAN-MAR 2023'!BP32+'APR-JUN 2023'!BP32</f>
        <v>14979949.766118981</v>
      </c>
      <c r="BQ32" s="39">
        <f t="shared" si="97"/>
        <v>78.703901930400832</v>
      </c>
      <c r="BR32" s="36">
        <f>+'OCT-DEC 2022'!BR32+'JUL-SEP 2022'!BR32+'JAN-MAR 2023'!BR32+'APR-JUN 2023'!BR32</f>
        <v>12403612.834726464</v>
      </c>
      <c r="BS32" s="39">
        <f t="shared" si="98"/>
        <v>285.37669875590063</v>
      </c>
      <c r="BT32" s="36">
        <f t="shared" si="99"/>
        <v>27383562.600845445</v>
      </c>
      <c r="BU32" s="40">
        <f t="shared" si="100"/>
        <v>117.12538056880732</v>
      </c>
      <c r="BV32" s="38">
        <f>+'OCT-DEC 2022'!BV32+'JUL-SEP 2022'!BV32+'JAN-MAR 2023'!BV32+'APR-JUN 2023'!BV32</f>
        <v>23643451.578630086</v>
      </c>
      <c r="BW32" s="39">
        <f t="shared" si="101"/>
        <v>38.821935425476681</v>
      </c>
      <c r="BX32" s="36">
        <f>+'OCT-DEC 2022'!BX32+'JUL-SEP 2022'!BX32+'JAN-MAR 2023'!BX32+'APR-JUN 2023'!BX32</f>
        <v>22718875.983913437</v>
      </c>
      <c r="BY32" s="39">
        <f t="shared" si="102"/>
        <v>54.910200905660567</v>
      </c>
      <c r="BZ32" s="36">
        <f t="shared" si="103"/>
        <v>46362327.562543526</v>
      </c>
      <c r="CA32" s="40">
        <f t="shared" si="104"/>
        <v>45.330204144380133</v>
      </c>
      <c r="CB32" s="116">
        <f t="shared" si="105"/>
        <v>38623401.344749063</v>
      </c>
      <c r="CC32" s="117">
        <f t="shared" si="106"/>
        <v>35122488.818639904</v>
      </c>
      <c r="CD32" s="118">
        <f t="shared" si="107"/>
        <v>73745890.163388968</v>
      </c>
      <c r="CE32" s="32"/>
      <c r="CF32" s="35">
        <f>+'OCT-DEC 2022'!CF32+'JUL-SEP 2022'!CF32+'JAN-MAR 2023'!CF32+'APR-JUN 2023'!CF32</f>
        <v>49404524.229999974</v>
      </c>
      <c r="CG32" s="39">
        <f t="shared" si="108"/>
        <v>196.43243076788494</v>
      </c>
      <c r="CH32" s="36">
        <f>+'OCT-DEC 2022'!CH32+'JUL-SEP 2022'!CH32+'JAN-MAR 2023'!CH32+'APR-JUN 2023'!CH32</f>
        <v>16010089.369999997</v>
      </c>
      <c r="CI32" s="39">
        <f t="shared" si="109"/>
        <v>311.6258441684833</v>
      </c>
      <c r="CJ32" s="36">
        <f t="shared" si="110"/>
        <v>65414613.599999972</v>
      </c>
      <c r="CK32" s="40">
        <f t="shared" si="111"/>
        <v>215.97178335011628</v>
      </c>
      <c r="CL32" s="38">
        <f>+'OCT-DEC 2022'!CL32+'JUL-SEP 2022'!CL32+'JAN-MAR 2023'!CL32+'APR-JUN 2023'!CL32</f>
        <v>37925602.119999975</v>
      </c>
      <c r="CM32" s="39">
        <f t="shared" si="112"/>
        <v>30.515518711328159</v>
      </c>
      <c r="CN32" s="36">
        <f>+'OCT-DEC 2022'!CN32+'JUL-SEP 2022'!CN32+'JAN-MAR 2023'!CN32+'APR-JUN 2023'!CN32</f>
        <v>23180049.43</v>
      </c>
      <c r="CO32" s="39">
        <f t="shared" si="113"/>
        <v>36.133687233830287</v>
      </c>
      <c r="CP32" s="36">
        <f t="shared" si="114"/>
        <v>61105651.549999975</v>
      </c>
      <c r="CQ32" s="40">
        <f t="shared" si="115"/>
        <v>32.42817984353124</v>
      </c>
      <c r="CR32" s="116">
        <f t="shared" si="116"/>
        <v>87330126.349999949</v>
      </c>
      <c r="CS32" s="117">
        <f t="shared" si="117"/>
        <v>39190138.799999997</v>
      </c>
      <c r="CT32" s="118">
        <f t="shared" si="118"/>
        <v>126520265.14999995</v>
      </c>
      <c r="CU32" s="32"/>
      <c r="CV32" s="38">
        <f t="shared" si="119"/>
        <v>208416252.24597079</v>
      </c>
      <c r="CW32" s="39">
        <f t="shared" si="120"/>
        <v>149.98388176518904</v>
      </c>
      <c r="CX32" s="39">
        <f t="shared" si="121"/>
        <v>110895694.32904112</v>
      </c>
      <c r="CY32" s="39">
        <f t="shared" si="122"/>
        <v>290.97744490641423</v>
      </c>
      <c r="CZ32" s="36">
        <f t="shared" si="123"/>
        <v>319311946.57501191</v>
      </c>
      <c r="DA32" s="40">
        <f t="shared" si="124"/>
        <v>180.33036245047421</v>
      </c>
      <c r="DB32" s="38">
        <f t="shared" si="125"/>
        <v>244039767.92153302</v>
      </c>
      <c r="DC32" s="39">
        <f t="shared" si="126"/>
        <v>39.969482691404608</v>
      </c>
      <c r="DD32" s="36">
        <f t="shared" si="127"/>
        <v>208689713.87605673</v>
      </c>
      <c r="DE32" s="39">
        <f t="shared" si="128"/>
        <v>60.035474134340213</v>
      </c>
      <c r="DF32" s="36">
        <f t="shared" si="129"/>
        <v>452729481.79758978</v>
      </c>
      <c r="DG32" s="40">
        <f t="shared" si="130"/>
        <v>47.249098737787065</v>
      </c>
      <c r="DH32" s="152"/>
      <c r="DI32" s="161" t="s">
        <v>30</v>
      </c>
      <c r="DJ32" s="38">
        <f t="shared" si="131"/>
        <v>319311946.57501191</v>
      </c>
      <c r="DK32" s="36">
        <f t="shared" si="132"/>
        <v>452729481.79758978</v>
      </c>
      <c r="DL32" s="37">
        <f t="shared" si="133"/>
        <v>772041428.37260175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f>+'JUL-SEP 2022'!D33+'OCT-DEC 2022'!D33+'JAN-MAR 2023'!D33+'APR-JUN 2023'!D33</f>
        <v>34107.24</v>
      </c>
      <c r="E33" s="39">
        <f t="shared" si="55"/>
        <v>0.15515491727585781</v>
      </c>
      <c r="F33" s="36">
        <f>+'JUL-SEP 2022'!F33+'OCT-DEC 2022'!F33+'JAN-MAR 2023'!F33+'APR-JUN 2023'!F33</f>
        <v>3852.88</v>
      </c>
      <c r="G33" s="39">
        <f t="shared" si="56"/>
        <v>6.7327438576870652E-2</v>
      </c>
      <c r="H33" s="36">
        <f t="shared" si="57"/>
        <v>37960.119999999995</v>
      </c>
      <c r="I33" s="202">
        <f t="shared" si="58"/>
        <v>0.13701392874287591</v>
      </c>
      <c r="J33" s="38">
        <f>+'JUL-SEP 2022'!J33+'OCT-DEC 2022'!J33+'JAN-MAR 2023'!J33+'APR-JUN 2023'!J33</f>
        <v>2728798.5</v>
      </c>
      <c r="K33" s="39">
        <f t="shared" si="59"/>
        <v>3.9140684503361411</v>
      </c>
      <c r="L33" s="36">
        <f>+'JUL-SEP 2022'!L33+'OCT-DEC 2022'!L33+'JAN-MAR 2023'!L33+'APR-JUN 2023'!L33</f>
        <v>5360873.13</v>
      </c>
      <c r="M33" s="39">
        <f t="shared" si="60"/>
        <v>8.7301821803010125</v>
      </c>
      <c r="N33" s="36">
        <f t="shared" si="61"/>
        <v>8089671.6299999999</v>
      </c>
      <c r="O33" s="40">
        <f t="shared" si="62"/>
        <v>6.1694867449793671</v>
      </c>
      <c r="P33" s="116">
        <f t="shared" si="63"/>
        <v>2762905.74</v>
      </c>
      <c r="Q33" s="117">
        <f t="shared" si="64"/>
        <v>5364726.01</v>
      </c>
      <c r="R33" s="118">
        <f t="shared" si="65"/>
        <v>8127631.75</v>
      </c>
      <c r="S33" s="32"/>
      <c r="T33" s="38">
        <f>+'JUL-SEP 2022'!T33+'OCT-DEC 2022'!T33+'JAN-MAR 2023'!T33+'APR-JUN 2023'!T33</f>
        <v>5638687.7006041557</v>
      </c>
      <c r="U33" s="39">
        <f t="shared" si="66"/>
        <v>14.71581352657333</v>
      </c>
      <c r="V33" s="36">
        <f>+'JUL-SEP 2022'!V33+'OCT-DEC 2022'!V33+'JAN-MAR 2023'!V33+'APR-JUN 2023'!V33</f>
        <v>4654875.4183968138</v>
      </c>
      <c r="W33" s="39">
        <f t="shared" si="67"/>
        <v>41.775112121809023</v>
      </c>
      <c r="X33" s="36">
        <f t="shared" si="68"/>
        <v>10293563.119000969</v>
      </c>
      <c r="Y33" s="40">
        <f t="shared" si="69"/>
        <v>20.811936779089667</v>
      </c>
      <c r="Z33" s="244">
        <f>+'OCT-DEC 2022'!Z33+'JUL-SEP 2022'!Z33+'JAN-MAR 2023'!Z33+'APR-JUN 2023'!Z33</f>
        <v>8507299.1553219464</v>
      </c>
      <c r="AA33" s="39">
        <f t="shared" si="70"/>
        <v>4.2124747432827556</v>
      </c>
      <c r="AB33" s="36">
        <f>+'OCT-DEC 2022'!AB33+'JUL-SEP 2022'!AB33+'JAN-MAR 2023'!AB33+'APR-JUN 2023'!AB33</f>
        <v>4246351.3452667687</v>
      </c>
      <c r="AC33" s="39">
        <f t="shared" si="71"/>
        <v>4.836881352741643</v>
      </c>
      <c r="AD33" s="36">
        <f t="shared" si="72"/>
        <v>12753650.500588715</v>
      </c>
      <c r="AE33" s="40">
        <f t="shared" si="73"/>
        <v>4.4016657695321815</v>
      </c>
      <c r="AF33" s="116">
        <f t="shared" si="74"/>
        <v>14145986.855926102</v>
      </c>
      <c r="AG33" s="117">
        <f t="shared" si="75"/>
        <v>8901226.7636635825</v>
      </c>
      <c r="AH33" s="118">
        <f t="shared" si="76"/>
        <v>23047213.619589686</v>
      </c>
      <c r="AI33" s="32"/>
      <c r="AJ33" s="35">
        <f>+'OCT-DEC 2022'!AJ33+'JUL-SEP 2022'!AJ33+'JAN-MAR 2023'!AJ33+'APR-JUN 2023'!AJ33</f>
        <v>2289884.3990327157</v>
      </c>
      <c r="AK33" s="39">
        <f t="shared" si="77"/>
        <v>18.622851140058359</v>
      </c>
      <c r="AL33" s="36">
        <f>+'OCT-DEC 2022'!AL33+'JUL-SEP 2022'!AL33+'JAN-MAR 2023'!AL33+'APR-JUN 2023'!AL33</f>
        <v>1712151.8511930453</v>
      </c>
      <c r="AM33" s="39">
        <f t="shared" si="78"/>
        <v>33.767322977750361</v>
      </c>
      <c r="AN33" s="36">
        <f t="shared" si="79"/>
        <v>4002036.250225761</v>
      </c>
      <c r="AO33" s="40">
        <f t="shared" si="80"/>
        <v>23.044522686878107</v>
      </c>
      <c r="AP33" s="36">
        <f>+'OCT-DEC 2022'!AP33+'JUL-SEP 2022'!AP33+'JAN-MAR 2023'!AP33+'APR-JUN 2023'!AP33</f>
        <v>1563179.1836442025</v>
      </c>
      <c r="AQ33" s="39">
        <f t="shared" si="81"/>
        <v>4.9372013971790194</v>
      </c>
      <c r="AR33" s="36">
        <f>+'OCT-DEC 2022'!AR33+'JUL-SEP 2022'!AR33+'JAN-MAR 2023'!AR33+'APR-JUN 2023'!AR33</f>
        <v>2565675.3317578183</v>
      </c>
      <c r="AS33" s="39">
        <f t="shared" si="82"/>
        <v>8.4016184879882534</v>
      </c>
      <c r="AT33" s="36">
        <f t="shared" si="83"/>
        <v>4128854.5154020209</v>
      </c>
      <c r="AU33" s="40">
        <f t="shared" si="84"/>
        <v>6.6381247503413157</v>
      </c>
      <c r="AV33" s="116">
        <f t="shared" si="85"/>
        <v>3853063.5826769182</v>
      </c>
      <c r="AW33" s="117">
        <f t="shared" si="86"/>
        <v>4277827.1829508636</v>
      </c>
      <c r="AX33" s="118">
        <f t="shared" si="87"/>
        <v>8130890.7656277819</v>
      </c>
      <c r="AY33" s="32"/>
      <c r="AZ33" s="35">
        <f>+'OCT-DEC 2022'!AZ33+'JUL-SEP 2022'!AZ33+'JAN-MAR 2023'!AZ33+'APR-JUN 2023'!AZ33</f>
        <v>4696542.4696830567</v>
      </c>
      <c r="BA33" s="39">
        <f t="shared" si="134"/>
        <v>21.175723185924717</v>
      </c>
      <c r="BB33" s="36">
        <f>+'OCT-DEC 2022'!BB33+'JUL-SEP 2022'!BB33+'JAN-MAR 2023'!BB33+'APR-JUN 2023'!BB33</f>
        <v>2654539.9818225261</v>
      </c>
      <c r="BC33" s="39">
        <f t="shared" si="135"/>
        <v>39.669142098757057</v>
      </c>
      <c r="BD33" s="36">
        <f t="shared" si="88"/>
        <v>7351082.4515055828</v>
      </c>
      <c r="BE33" s="40">
        <v>21.120095282127341</v>
      </c>
      <c r="BF33" s="38">
        <f>+'OCT-DEC 2022'!BF33+'JUL-SEP 2022'!BF33+'JAN-MAR 2023'!BF33+'APR-JUN 2023'!BF33</f>
        <v>5627661.6563013028</v>
      </c>
      <c r="BG33" s="39">
        <v>4.1699010040134556</v>
      </c>
      <c r="BH33" s="36">
        <f>+'OCT-DEC 2022'!BH33+'JUL-SEP 2022'!BH33+'JAN-MAR 2023'!BH33+'APR-JUN 2023'!BH33</f>
        <v>5477961.7986561432</v>
      </c>
      <c r="BI33" s="39">
        <v>9.2482144864496867</v>
      </c>
      <c r="BJ33" s="36">
        <f t="shared" si="92"/>
        <v>11105623.454957446</v>
      </c>
      <c r="BK33" s="40">
        <f t="shared" si="93"/>
        <v>6.0226964845031761</v>
      </c>
      <c r="BL33" s="116">
        <f t="shared" si="94"/>
        <v>10324204.12598436</v>
      </c>
      <c r="BM33" s="117">
        <f t="shared" si="95"/>
        <v>8132501.7804786693</v>
      </c>
      <c r="BN33" s="118">
        <f t="shared" si="96"/>
        <v>18456705.906463027</v>
      </c>
      <c r="BO33" s="32"/>
      <c r="BP33" s="35">
        <f>+'OCT-DEC 2022'!BP33+'JUL-SEP 2022'!BP33+'JAN-MAR 2023'!BP33+'APR-JUN 2023'!BP33</f>
        <v>3249317.3559273696</v>
      </c>
      <c r="BQ33" s="39">
        <v>16.623557320252644</v>
      </c>
      <c r="BR33" s="36">
        <f>+'OCT-DEC 2022'!BR33+'JUL-SEP 2022'!BR33+'JAN-MAR 2023'!BR33+'APR-JUN 2023'!BR33</f>
        <v>1299025.7362792916</v>
      </c>
      <c r="BS33" s="39">
        <v>65.026867244646255</v>
      </c>
      <c r="BT33" s="36">
        <f t="shared" si="99"/>
        <v>4548343.0922066607</v>
      </c>
      <c r="BU33" s="40">
        <f t="shared" si="100"/>
        <v>19.454240611328036</v>
      </c>
      <c r="BV33" s="38">
        <f>+'OCT-DEC 2022'!BV33+'JUL-SEP 2022'!BV33+'JAN-MAR 2023'!BV33+'APR-JUN 2023'!BV33</f>
        <v>2948919.3097776077</v>
      </c>
      <c r="BW33" s="39">
        <f t="shared" si="101"/>
        <v>4.8420491669076666</v>
      </c>
      <c r="BX33" s="36">
        <f>+'OCT-DEC 2022'!BX33+'JUL-SEP 2022'!BX33+'JAN-MAR 2023'!BX33+'APR-JUN 2023'!BX33</f>
        <v>5202390.6832558895</v>
      </c>
      <c r="BY33" s="39">
        <f t="shared" si="102"/>
        <v>12.573875477360239</v>
      </c>
      <c r="BZ33" s="36">
        <f t="shared" si="103"/>
        <v>8151309.9930334967</v>
      </c>
      <c r="CA33" s="40">
        <f t="shared" si="104"/>
        <v>7.9698446013063524</v>
      </c>
      <c r="CB33" s="116">
        <f t="shared" si="105"/>
        <v>6198236.6657049768</v>
      </c>
      <c r="CC33" s="117">
        <f t="shared" si="106"/>
        <v>6501416.4195351806</v>
      </c>
      <c r="CD33" s="118">
        <f t="shared" si="107"/>
        <v>12699653.085240157</v>
      </c>
      <c r="CE33" s="32"/>
      <c r="CF33" s="35">
        <f>+'OCT-DEC 2022'!CF33+'JUL-SEP 2022'!CF33+'JAN-MAR 2023'!CF33+'APR-JUN 2023'!CF33</f>
        <v>4335762.5200000005</v>
      </c>
      <c r="CG33" s="39">
        <f t="shared" si="108"/>
        <v>17.23899550314303</v>
      </c>
      <c r="CH33" s="36">
        <f>+'OCT-DEC 2022'!CH33+'JUL-SEP 2022'!CH33+'JAN-MAR 2023'!CH33+'APR-JUN 2023'!CH33</f>
        <v>3206909.169999999</v>
      </c>
      <c r="CI33" s="39">
        <f t="shared" si="109"/>
        <v>62.420374688570519</v>
      </c>
      <c r="CJ33" s="36">
        <f t="shared" si="110"/>
        <v>7542671.6899999995</v>
      </c>
      <c r="CK33" s="40">
        <f t="shared" si="111"/>
        <v>24.902757449196887</v>
      </c>
      <c r="CL33" s="38">
        <f>+'OCT-DEC 2022'!CL33+'JUL-SEP 2022'!CL33+'JAN-MAR 2023'!CL33+'APR-JUN 2023'!CL33</f>
        <v>4352570.759999997</v>
      </c>
      <c r="CM33" s="39">
        <f t="shared" si="112"/>
        <v>3.5021449112107024</v>
      </c>
      <c r="CN33" s="36">
        <f>+'OCT-DEC 2022'!CN33+'JUL-SEP 2022'!CN33+'JAN-MAR 2023'!CN33+'APR-JUN 2023'!CN33</f>
        <v>4898157.5099999979</v>
      </c>
      <c r="CO33" s="39">
        <f t="shared" si="113"/>
        <v>7.6353802446734846</v>
      </c>
      <c r="CP33" s="36">
        <f t="shared" si="114"/>
        <v>9250728.2699999958</v>
      </c>
      <c r="CQ33" s="40">
        <f t="shared" si="115"/>
        <v>4.9092722590108551</v>
      </c>
      <c r="CR33" s="116">
        <f t="shared" si="116"/>
        <v>8688333.2799999975</v>
      </c>
      <c r="CS33" s="117">
        <f t="shared" si="117"/>
        <v>8105066.6799999969</v>
      </c>
      <c r="CT33" s="118">
        <f t="shared" si="118"/>
        <v>16793399.959999993</v>
      </c>
      <c r="CU33" s="32"/>
      <c r="CV33" s="38">
        <f t="shared" si="119"/>
        <v>20244301.685247298</v>
      </c>
      <c r="CW33" s="39">
        <f t="shared" si="120"/>
        <v>14.568532528814089</v>
      </c>
      <c r="CX33" s="39">
        <f t="shared" si="121"/>
        <v>13531355.037691675</v>
      </c>
      <c r="CY33" s="39">
        <f t="shared" si="122"/>
        <v>35.504706822129194</v>
      </c>
      <c r="CZ33" s="36">
        <f t="shared" si="123"/>
        <v>33775656.72293897</v>
      </c>
      <c r="DA33" s="40">
        <f t="shared" si="124"/>
        <v>19.074690077151722</v>
      </c>
      <c r="DB33" s="38">
        <f t="shared" si="125"/>
        <v>25728428.565045055</v>
      </c>
      <c r="DC33" s="39">
        <f t="shared" si="126"/>
        <v>4.213870505475394</v>
      </c>
      <c r="DD33" s="36">
        <f t="shared" si="127"/>
        <v>27751409.798936617</v>
      </c>
      <c r="DE33" s="39">
        <f t="shared" si="128"/>
        <v>7.9834746726665831</v>
      </c>
      <c r="DF33" s="36">
        <f t="shared" si="129"/>
        <v>53479838.363981672</v>
      </c>
      <c r="DG33" s="40">
        <f t="shared" si="130"/>
        <v>5.5814217207758503</v>
      </c>
      <c r="DH33" s="152"/>
      <c r="DI33" s="161" t="s">
        <v>31</v>
      </c>
      <c r="DJ33" s="38">
        <f t="shared" si="131"/>
        <v>33775656.72293897</v>
      </c>
      <c r="DK33" s="36">
        <f t="shared" si="132"/>
        <v>53479838.363981672</v>
      </c>
      <c r="DL33" s="37">
        <f t="shared" si="133"/>
        <v>87255495.086920649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f>+'JUL-SEP 2022'!D34+'OCT-DEC 2022'!D34+'JAN-MAR 2023'!D34+'APR-JUN 2023'!D34</f>
        <v>2874662.74</v>
      </c>
      <c r="E34" s="39">
        <f t="shared" si="55"/>
        <v>13.076932042014858</v>
      </c>
      <c r="F34" s="36">
        <f>+'JUL-SEP 2022'!F34+'OCT-DEC 2022'!F34+'JAN-MAR 2023'!F34+'APR-JUN 2023'!F34</f>
        <v>1150202.1099999999</v>
      </c>
      <c r="G34" s="39">
        <f t="shared" si="56"/>
        <v>20.099292454478732</v>
      </c>
      <c r="H34" s="36">
        <f t="shared" si="57"/>
        <v>4024864.85</v>
      </c>
      <c r="I34" s="202">
        <f t="shared" si="58"/>
        <v>14.527418400089514</v>
      </c>
      <c r="J34" s="38">
        <f>+'JUL-SEP 2022'!J34+'OCT-DEC 2022'!J34+'JAN-MAR 2023'!J34+'APR-JUN 2023'!J34</f>
        <v>4678808.2200000007</v>
      </c>
      <c r="K34" s="39">
        <f t="shared" si="59"/>
        <v>6.7110765558817924</v>
      </c>
      <c r="L34" s="36">
        <f>+'JUL-SEP 2022'!L34+'OCT-DEC 2022'!L34+'JAN-MAR 2023'!L34+'APR-JUN 2023'!L34</f>
        <v>6467397.1099999994</v>
      </c>
      <c r="M34" s="39">
        <f t="shared" si="60"/>
        <v>10.532156541196166</v>
      </c>
      <c r="N34" s="36">
        <f t="shared" si="61"/>
        <v>11146205.33</v>
      </c>
      <c r="O34" s="40">
        <f t="shared" si="62"/>
        <v>8.5005138880097366</v>
      </c>
      <c r="P34" s="116">
        <f t="shared" si="63"/>
        <v>7553470.9600000009</v>
      </c>
      <c r="Q34" s="117">
        <f t="shared" si="64"/>
        <v>7617599.2199999988</v>
      </c>
      <c r="R34" s="118">
        <f t="shared" si="65"/>
        <v>15171070.18</v>
      </c>
      <c r="S34" s="32"/>
      <c r="T34" s="38">
        <f>+'JUL-SEP 2022'!T34+'OCT-DEC 2022'!T34+'JAN-MAR 2023'!T34+'APR-JUN 2023'!T34</f>
        <v>2473051.3097219593</v>
      </c>
      <c r="U34" s="39">
        <f t="shared" si="66"/>
        <v>6.4541545564967153</v>
      </c>
      <c r="V34" s="36">
        <f>+'JUL-SEP 2022'!V34+'OCT-DEC 2022'!V34+'JAN-MAR 2023'!V34+'APR-JUN 2023'!V34</f>
        <v>1829488.8130387678</v>
      </c>
      <c r="W34" s="39">
        <f t="shared" si="67"/>
        <v>16.418720893847702</v>
      </c>
      <c r="X34" s="36">
        <f t="shared" si="68"/>
        <v>4302540.1227607271</v>
      </c>
      <c r="Y34" s="40">
        <f t="shared" si="69"/>
        <v>8.6990473550507126</v>
      </c>
      <c r="Z34" s="244">
        <f>+'OCT-DEC 2022'!Z34+'JUL-SEP 2022'!Z34+'JAN-MAR 2023'!Z34+'APR-JUN 2023'!Z34</f>
        <v>12602967.206521187</v>
      </c>
      <c r="AA34" s="39">
        <f t="shared" si="70"/>
        <v>6.2404859731163675</v>
      </c>
      <c r="AB34" s="36">
        <f>+'OCT-DEC 2022'!AB34+'JUL-SEP 2022'!AB34+'JAN-MAR 2023'!AB34+'APR-JUN 2023'!AB34</f>
        <v>7650342.1274828725</v>
      </c>
      <c r="AC34" s="39">
        <f t="shared" si="71"/>
        <v>8.7142570573587435</v>
      </c>
      <c r="AD34" s="36">
        <f t="shared" si="72"/>
        <v>20253309.334004059</v>
      </c>
      <c r="AE34" s="40">
        <f t="shared" si="73"/>
        <v>6.990022065534661</v>
      </c>
      <c r="AF34" s="116">
        <f t="shared" si="74"/>
        <v>15076018.516243147</v>
      </c>
      <c r="AG34" s="117">
        <f t="shared" si="75"/>
        <v>9479830.9405216407</v>
      </c>
      <c r="AH34" s="118">
        <f t="shared" si="76"/>
        <v>24555849.456764787</v>
      </c>
      <c r="AI34" s="32"/>
      <c r="AJ34" s="35">
        <f>+'OCT-DEC 2022'!AJ34+'JUL-SEP 2022'!AJ34+'JAN-MAR 2023'!AJ34+'APR-JUN 2023'!AJ34</f>
        <v>743663.08833238145</v>
      </c>
      <c r="AK34" s="39">
        <f t="shared" si="77"/>
        <v>6.0479590140970023</v>
      </c>
      <c r="AL34" s="36">
        <f>+'OCT-DEC 2022'!AL34+'JUL-SEP 2022'!AL34+'JAN-MAR 2023'!AL34+'APR-JUN 2023'!AL34</f>
        <v>1041366.0351745324</v>
      </c>
      <c r="AM34" s="39">
        <f t="shared" si="78"/>
        <v>20.537981618449926</v>
      </c>
      <c r="AN34" s="36">
        <f t="shared" si="79"/>
        <v>1785029.1235069139</v>
      </c>
      <c r="AO34" s="40">
        <f t="shared" si="80"/>
        <v>10.278553606572835</v>
      </c>
      <c r="AP34" s="36">
        <f>+'OCT-DEC 2022'!AP34+'JUL-SEP 2022'!AP34+'JAN-MAR 2023'!AP34+'APR-JUN 2023'!AP34</f>
        <v>2600384.294736091</v>
      </c>
      <c r="AQ34" s="39">
        <f t="shared" si="81"/>
        <v>8.2131473522075922</v>
      </c>
      <c r="AR34" s="36">
        <f>+'OCT-DEC 2022'!AR34+'JUL-SEP 2022'!AR34+'JAN-MAR 2023'!AR34+'APR-JUN 2023'!AR34</f>
        <v>2972593.6102493885</v>
      </c>
      <c r="AS34" s="39">
        <f t="shared" si="82"/>
        <v>9.7341222889788597</v>
      </c>
      <c r="AT34" s="36">
        <f t="shared" si="83"/>
        <v>5572977.90498548</v>
      </c>
      <c r="AU34" s="40">
        <f t="shared" si="84"/>
        <v>8.9598997557770179</v>
      </c>
      <c r="AV34" s="116">
        <f t="shared" si="85"/>
        <v>3344047.3830684726</v>
      </c>
      <c r="AW34" s="117">
        <f t="shared" si="86"/>
        <v>4013959.6454239208</v>
      </c>
      <c r="AX34" s="118">
        <f t="shared" si="87"/>
        <v>7358007.028492393</v>
      </c>
      <c r="AY34" s="32"/>
      <c r="AZ34" s="35">
        <f>+'OCT-DEC 2022'!AZ34+'JUL-SEP 2022'!AZ34+'JAN-MAR 2023'!AZ34+'APR-JUN 2023'!AZ34</f>
        <v>2827647.6386621688</v>
      </c>
      <c r="BA34" s="39">
        <f t="shared" si="134"/>
        <v>12.749269074039599</v>
      </c>
      <c r="BB34" s="36">
        <f>+'OCT-DEC 2022'!BB34+'JUL-SEP 2022'!BB34+'JAN-MAR 2023'!BB34+'APR-JUN 2023'!BB34</f>
        <v>1658587.5665053204</v>
      </c>
      <c r="BC34" s="39">
        <f t="shared" si="135"/>
        <v>24.785743032492796</v>
      </c>
      <c r="BD34" s="36">
        <f t="shared" si="88"/>
        <v>4486235.2051674891</v>
      </c>
      <c r="BE34" s="40">
        <v>12.436949992607401</v>
      </c>
      <c r="BF34" s="38">
        <f>+'OCT-DEC 2022'!BF34+'JUL-SEP 2022'!BF34+'JAN-MAR 2023'!BF34+'APR-JUN 2023'!BF34</f>
        <v>7896899.3198200483</v>
      </c>
      <c r="BG34" s="39">
        <v>5.6741959183050197</v>
      </c>
      <c r="BH34" s="36">
        <f>+'OCT-DEC 2022'!BH34+'JUL-SEP 2022'!BH34+'JAN-MAR 2023'!BH34+'APR-JUN 2023'!BH34</f>
        <v>8036930.3269356452</v>
      </c>
      <c r="BI34" s="39">
        <v>13.448022788293716</v>
      </c>
      <c r="BJ34" s="36">
        <f t="shared" si="92"/>
        <v>15933829.646755693</v>
      </c>
      <c r="BK34" s="40">
        <f t="shared" si="93"/>
        <v>8.6410835183998884</v>
      </c>
      <c r="BL34" s="116">
        <f t="shared" si="94"/>
        <v>10724546.958482217</v>
      </c>
      <c r="BM34" s="117">
        <f t="shared" si="95"/>
        <v>9695517.8934409656</v>
      </c>
      <c r="BN34" s="118">
        <f t="shared" si="96"/>
        <v>20420064.851923183</v>
      </c>
      <c r="BO34" s="32"/>
      <c r="BP34" s="35">
        <f>+'OCT-DEC 2022'!BP34+'JUL-SEP 2022'!BP34+'JAN-MAR 2023'!BP34+'APR-JUN 2023'!BP34</f>
        <v>921739.22343840578</v>
      </c>
      <c r="BQ34" s="39">
        <v>5.568959928128919</v>
      </c>
      <c r="BR34" s="36">
        <f>+'OCT-DEC 2022'!BR34+'JUL-SEP 2022'!BR34+'JAN-MAR 2023'!BR34+'APR-JUN 2023'!BR34</f>
        <v>682558.87751238421</v>
      </c>
      <c r="BS34" s="39">
        <v>18.884164313748535</v>
      </c>
      <c r="BT34" s="36">
        <f t="shared" si="99"/>
        <v>1604298.1009507901</v>
      </c>
      <c r="BU34" s="40">
        <v>7.2106827104577311</v>
      </c>
      <c r="BV34" s="38">
        <f>+'OCT-DEC 2022'!BV34+'JUL-SEP 2022'!BV34+'JAN-MAR 2023'!BV34+'APR-JUN 2023'!BV34</f>
        <v>4333750.5779831111</v>
      </c>
      <c r="BW34" s="39">
        <f t="shared" si="101"/>
        <v>7.1159062596701785</v>
      </c>
      <c r="BX34" s="36">
        <f>+'OCT-DEC 2022'!BX34+'JUL-SEP 2022'!BX34+'JAN-MAR 2023'!BX34+'APR-JUN 2023'!BX34</f>
        <v>4206245.905574223</v>
      </c>
      <c r="BY34" s="39">
        <f t="shared" si="102"/>
        <v>10.166251530103549</v>
      </c>
      <c r="BZ34" s="36">
        <f t="shared" si="103"/>
        <v>8539996.4835573342</v>
      </c>
      <c r="CA34" s="40">
        <f t="shared" si="104"/>
        <v>8.3498781088958847</v>
      </c>
      <c r="CB34" s="116">
        <f t="shared" si="105"/>
        <v>5255489.8014215166</v>
      </c>
      <c r="CC34" s="117">
        <f t="shared" si="106"/>
        <v>4888804.7830866072</v>
      </c>
      <c r="CD34" s="118">
        <f t="shared" si="107"/>
        <v>10144294.584508125</v>
      </c>
      <c r="CE34" s="32"/>
      <c r="CF34" s="35">
        <f>+'OCT-DEC 2022'!CF34+'JUL-SEP 2022'!CF34+'JAN-MAR 2023'!CF34+'APR-JUN 2023'!CF34</f>
        <v>2770498.6100000008</v>
      </c>
      <c r="CG34" s="39">
        <f t="shared" si="108"/>
        <v>11.015504852709052</v>
      </c>
      <c r="CH34" s="36">
        <f>+'OCT-DEC 2022'!CH34+'JUL-SEP 2022'!CH34+'JAN-MAR 2023'!CH34+'APR-JUN 2023'!CH34</f>
        <v>1123756.4500000002</v>
      </c>
      <c r="CI34" s="39">
        <f t="shared" si="109"/>
        <v>21.873179110868893</v>
      </c>
      <c r="CJ34" s="36">
        <f t="shared" si="110"/>
        <v>3894255.060000001</v>
      </c>
      <c r="CK34" s="40">
        <f t="shared" si="111"/>
        <v>12.85720672862638</v>
      </c>
      <c r="CL34" s="38">
        <f>+'OCT-DEC 2022'!CL34+'JUL-SEP 2022'!CL34+'JAN-MAR 2023'!CL34+'APR-JUN 2023'!CL34</f>
        <v>5447410.0700000003</v>
      </c>
      <c r="CM34" s="39">
        <f t="shared" si="112"/>
        <v>4.3830693417442452</v>
      </c>
      <c r="CN34" s="36">
        <f>+'OCT-DEC 2022'!CN34+'JUL-SEP 2022'!CN34+'JAN-MAR 2023'!CN34+'APR-JUN 2023'!CN34</f>
        <v>3460321.6400000006</v>
      </c>
      <c r="CO34" s="39">
        <f t="shared" si="113"/>
        <v>5.3940428490369579</v>
      </c>
      <c r="CP34" s="36">
        <f t="shared" si="114"/>
        <v>8907731.7100000009</v>
      </c>
      <c r="CQ34" s="40">
        <f t="shared" si="115"/>
        <v>4.7272472932138507</v>
      </c>
      <c r="CR34" s="116">
        <f t="shared" si="116"/>
        <v>8217908.6800000016</v>
      </c>
      <c r="CS34" s="117">
        <f t="shared" si="117"/>
        <v>4584078.0900000008</v>
      </c>
      <c r="CT34" s="118">
        <f t="shared" si="118"/>
        <v>12801986.770000003</v>
      </c>
      <c r="CU34" s="32"/>
      <c r="CV34" s="38">
        <f t="shared" si="119"/>
        <v>12611262.610154917</v>
      </c>
      <c r="CW34" s="39">
        <f t="shared" si="120"/>
        <v>9.0755212218234842</v>
      </c>
      <c r="CX34" s="39">
        <f t="shared" si="121"/>
        <v>7485959.8522310043</v>
      </c>
      <c r="CY34" s="39">
        <f t="shared" si="122"/>
        <v>19.642290745852176</v>
      </c>
      <c r="CZ34" s="36">
        <f t="shared" si="123"/>
        <v>20097222.462385923</v>
      </c>
      <c r="DA34" s="40">
        <f t="shared" si="124"/>
        <v>11.349839709296603</v>
      </c>
      <c r="DB34" s="38">
        <f t="shared" si="125"/>
        <v>37560219.689060442</v>
      </c>
      <c r="DC34" s="39">
        <f t="shared" si="126"/>
        <v>6.1517127455635112</v>
      </c>
      <c r="DD34" s="36">
        <f t="shared" si="127"/>
        <v>32793830.720242128</v>
      </c>
      <c r="DE34" s="39">
        <f t="shared" si="128"/>
        <v>9.4340690751069651</v>
      </c>
      <c r="DF34" s="36">
        <f t="shared" si="129"/>
        <v>70354050.409302562</v>
      </c>
      <c r="DG34" s="40">
        <f t="shared" si="130"/>
        <v>7.3424983528653476</v>
      </c>
      <c r="DH34" s="152"/>
      <c r="DI34" s="161" t="s">
        <v>32</v>
      </c>
      <c r="DJ34" s="38">
        <f t="shared" si="131"/>
        <v>20097222.462385923</v>
      </c>
      <c r="DK34" s="36">
        <f t="shared" si="132"/>
        <v>70354050.409302562</v>
      </c>
      <c r="DL34" s="37">
        <f t="shared" si="133"/>
        <v>90451272.871688485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f>+'JUL-SEP 2022'!D35+'OCT-DEC 2022'!D35+'JAN-MAR 2023'!D35+'APR-JUN 2023'!D35</f>
        <v>617781.66999999993</v>
      </c>
      <c r="E35" s="39">
        <f t="shared" si="55"/>
        <v>2.8103084243518763</v>
      </c>
      <c r="F35" s="36">
        <f>+'JUL-SEP 2022'!F35+'OCT-DEC 2022'!F35+'JAN-MAR 2023'!F35+'APR-JUN 2023'!F35</f>
        <v>8286.9</v>
      </c>
      <c r="G35" s="39">
        <f t="shared" si="56"/>
        <v>0.14481005137524899</v>
      </c>
      <c r="H35" s="36">
        <f t="shared" si="57"/>
        <v>626068.56999999995</v>
      </c>
      <c r="I35" s="202">
        <f t="shared" si="58"/>
        <v>2.2597429733661065</v>
      </c>
      <c r="J35" s="38">
        <f>+'JUL-SEP 2022'!J35+'OCT-DEC 2022'!J35+'JAN-MAR 2023'!J35+'APR-JUN 2023'!J35</f>
        <v>0</v>
      </c>
      <c r="K35" s="39">
        <f t="shared" si="59"/>
        <v>0</v>
      </c>
      <c r="L35" s="36">
        <f>+'JUL-SEP 2022'!L35+'OCT-DEC 2022'!L35+'JAN-MAR 2023'!L35+'APR-JUN 2023'!L35</f>
        <v>0</v>
      </c>
      <c r="M35" s="39">
        <f t="shared" si="60"/>
        <v>0</v>
      </c>
      <c r="N35" s="36">
        <f t="shared" si="61"/>
        <v>0</v>
      </c>
      <c r="O35" s="40">
        <f t="shared" si="62"/>
        <v>0</v>
      </c>
      <c r="P35" s="116">
        <f t="shared" si="63"/>
        <v>617781.66999999993</v>
      </c>
      <c r="Q35" s="117">
        <f t="shared" si="64"/>
        <v>8286.9</v>
      </c>
      <c r="R35" s="118">
        <f t="shared" si="65"/>
        <v>626068.56999999995</v>
      </c>
      <c r="S35" s="32"/>
      <c r="T35" s="38">
        <f>+'JUL-SEP 2022'!T35+'OCT-DEC 2022'!T35+'JAN-MAR 2023'!T35+'APR-JUN 2023'!T35</f>
        <v>956999.03781711031</v>
      </c>
      <c r="U35" s="39">
        <f t="shared" si="66"/>
        <v>2.497570380448233</v>
      </c>
      <c r="V35" s="36">
        <f>+'JUL-SEP 2022'!V35+'OCT-DEC 2022'!V35+'JAN-MAR 2023'!V35+'APR-JUN 2023'!V35</f>
        <v>6909.5187921280558</v>
      </c>
      <c r="W35" s="39">
        <f t="shared" si="67"/>
        <v>6.2009376471843056E-2</v>
      </c>
      <c r="X35" s="36">
        <f t="shared" si="68"/>
        <v>963908.55660923838</v>
      </c>
      <c r="Y35" s="40">
        <f t="shared" si="69"/>
        <v>1.9488687939305143</v>
      </c>
      <c r="Z35" s="244">
        <f>+'OCT-DEC 2022'!Z35+'JUL-SEP 2022'!Z35+'JAN-MAR 2023'!Z35+'APR-JUN 2023'!Z35</f>
        <v>0</v>
      </c>
      <c r="AA35" s="39">
        <f t="shared" si="70"/>
        <v>0</v>
      </c>
      <c r="AB35" s="36">
        <f>+'OCT-DEC 2022'!AB35+'JUL-SEP 2022'!AB35+'JAN-MAR 2023'!AB35+'APR-JUN 2023'!AB35</f>
        <v>0</v>
      </c>
      <c r="AC35" s="39">
        <f t="shared" si="71"/>
        <v>0</v>
      </c>
      <c r="AD35" s="36">
        <f t="shared" si="72"/>
        <v>0</v>
      </c>
      <c r="AE35" s="40">
        <f t="shared" si="73"/>
        <v>0</v>
      </c>
      <c r="AF35" s="116">
        <f t="shared" si="74"/>
        <v>956999.03781711031</v>
      </c>
      <c r="AG35" s="117">
        <f t="shared" si="75"/>
        <v>6909.5187921280558</v>
      </c>
      <c r="AH35" s="118">
        <f t="shared" si="76"/>
        <v>963908.55660923838</v>
      </c>
      <c r="AI35" s="32"/>
      <c r="AJ35" s="35">
        <f>+'OCT-DEC 2022'!AJ35+'JUL-SEP 2022'!AJ35+'JAN-MAR 2023'!AJ35+'APR-JUN 2023'!AJ35</f>
        <v>801461.47266311606</v>
      </c>
      <c r="AK35" s="39">
        <f t="shared" si="77"/>
        <v>6.5180136194656519</v>
      </c>
      <c r="AL35" s="36">
        <f>+'OCT-DEC 2022'!AL35+'JUL-SEP 2022'!AL35+'JAN-MAR 2023'!AL35+'APR-JUN 2023'!AL35</f>
        <v>17414</v>
      </c>
      <c r="AM35" s="39">
        <f t="shared" si="78"/>
        <v>0.34344159481228453</v>
      </c>
      <c r="AN35" s="36">
        <f t="shared" si="79"/>
        <v>818875.47266311606</v>
      </c>
      <c r="AO35" s="40">
        <f t="shared" si="80"/>
        <v>4.7152482455521714</v>
      </c>
      <c r="AP35" s="36">
        <f>+'OCT-DEC 2022'!AP35+'JUL-SEP 2022'!AP35+'JAN-MAR 2023'!AP35+'APR-JUN 2023'!AP35</f>
        <v>0</v>
      </c>
      <c r="AQ35" s="39">
        <f t="shared" si="81"/>
        <v>0</v>
      </c>
      <c r="AR35" s="36">
        <f>+'OCT-DEC 2022'!AR35+'JUL-SEP 2022'!AR35+'JAN-MAR 2023'!AR35+'APR-JUN 2023'!AR35</f>
        <v>0</v>
      </c>
      <c r="AS35" s="39">
        <f t="shared" si="82"/>
        <v>0</v>
      </c>
      <c r="AT35" s="36">
        <f t="shared" si="83"/>
        <v>0</v>
      </c>
      <c r="AU35" s="40">
        <f t="shared" si="84"/>
        <v>0</v>
      </c>
      <c r="AV35" s="116">
        <f t="shared" si="85"/>
        <v>801461.47266311606</v>
      </c>
      <c r="AW35" s="117">
        <f t="shared" si="86"/>
        <v>17414</v>
      </c>
      <c r="AX35" s="118">
        <f t="shared" si="87"/>
        <v>818875.47266311606</v>
      </c>
      <c r="AY35" s="32"/>
      <c r="AZ35" s="35">
        <f>+'OCT-DEC 2022'!AZ35+'JUL-SEP 2022'!AZ35+'JAN-MAR 2023'!AZ35+'APR-JUN 2023'!AZ35</f>
        <v>1271456.7299302937</v>
      </c>
      <c r="BA35" s="39">
        <f t="shared" si="134"/>
        <v>5.7327312442469811</v>
      </c>
      <c r="BB35" s="36">
        <f>+'OCT-DEC 2022'!BB35+'JUL-SEP 2022'!BB35+'JAN-MAR 2023'!BB35+'APR-JUN 2023'!BB35</f>
        <v>57472.181010314598</v>
      </c>
      <c r="BC35" s="39">
        <f t="shared" si="135"/>
        <v>0.85885770447441756</v>
      </c>
      <c r="BD35" s="36">
        <f t="shared" si="88"/>
        <v>1328928.9109406082</v>
      </c>
      <c r="BE35" s="40">
        <v>8.1203331295817467</v>
      </c>
      <c r="BF35" s="38">
        <f>+'OCT-DEC 2022'!BF35+'JUL-SEP 2022'!BF35+'JAN-MAR 2023'!BF35+'APR-JUN 2023'!BF35</f>
        <v>0</v>
      </c>
      <c r="BG35" s="39">
        <v>0</v>
      </c>
      <c r="BH35" s="36">
        <f>+'OCT-DEC 2022'!BH35+'JUL-SEP 2022'!BH35+'JAN-MAR 2023'!BH35+'APR-JUN 2023'!BH35</f>
        <v>0</v>
      </c>
      <c r="BI35" s="39">
        <v>0</v>
      </c>
      <c r="BJ35" s="36">
        <f t="shared" si="92"/>
        <v>0</v>
      </c>
      <c r="BK35" s="40">
        <f t="shared" si="93"/>
        <v>0</v>
      </c>
      <c r="BL35" s="116">
        <f t="shared" si="94"/>
        <v>1271456.7299302937</v>
      </c>
      <c r="BM35" s="117">
        <f t="shared" si="95"/>
        <v>57472.181010314598</v>
      </c>
      <c r="BN35" s="118">
        <f t="shared" si="96"/>
        <v>1328928.9109406082</v>
      </c>
      <c r="BO35" s="32"/>
      <c r="BP35" s="35">
        <f>+'OCT-DEC 2022'!BP35+'JUL-SEP 2022'!BP35+'JAN-MAR 2023'!BP35+'APR-JUN 2023'!BP35</f>
        <v>2301390.3025890458</v>
      </c>
      <c r="BQ35" s="39">
        <v>13.452913669174556</v>
      </c>
      <c r="BR35" s="36">
        <f>+'OCT-DEC 2022'!BR35+'JUL-SEP 2022'!BR35+'JAN-MAR 2023'!BR35+'APR-JUN 2023'!BR35</f>
        <v>35464.630465975162</v>
      </c>
      <c r="BS35" s="39">
        <v>9.7189825616474546E-2</v>
      </c>
      <c r="BT35" s="36">
        <f t="shared" si="99"/>
        <v>2336854.9330550209</v>
      </c>
      <c r="BU35" s="40">
        <v>11.806194965243742</v>
      </c>
      <c r="BV35" s="38">
        <f>+'OCT-DEC 2022'!BV35+'JUL-SEP 2022'!BV35+'JAN-MAR 2023'!BV35+'APR-JUN 2023'!BV35</f>
        <v>3229.5601022500819</v>
      </c>
      <c r="BW35" s="39">
        <f t="shared" si="101"/>
        <v>5.3028540830971603E-3</v>
      </c>
      <c r="BX35" s="36">
        <f>+'OCT-DEC 2022'!BX35+'JUL-SEP 2022'!BX35+'JAN-MAR 2023'!BX35+'APR-JUN 2023'!BX35</f>
        <v>0</v>
      </c>
      <c r="BY35" s="39">
        <f t="shared" si="102"/>
        <v>0</v>
      </c>
      <c r="BZ35" s="36">
        <f t="shared" si="103"/>
        <v>3229.5601022500819</v>
      </c>
      <c r="CA35" s="40">
        <f t="shared" si="104"/>
        <v>3.1576632673165515E-3</v>
      </c>
      <c r="CB35" s="116">
        <f t="shared" si="105"/>
        <v>2304619.8626912958</v>
      </c>
      <c r="CC35" s="117">
        <f t="shared" si="106"/>
        <v>35464.630465975162</v>
      </c>
      <c r="CD35" s="118">
        <f t="shared" si="107"/>
        <v>2340084.4931572708</v>
      </c>
      <c r="CE35" s="32"/>
      <c r="CF35" s="35">
        <f>+'OCT-DEC 2022'!CF35+'JUL-SEP 2022'!CF35+'JAN-MAR 2023'!CF35+'APR-JUN 2023'!CF35</f>
        <v>985366.87000000011</v>
      </c>
      <c r="CG35" s="39">
        <f t="shared" si="108"/>
        <v>3.917819521369017</v>
      </c>
      <c r="CH35" s="36">
        <f>+'OCT-DEC 2022'!CH35+'JUL-SEP 2022'!CH35+'JAN-MAR 2023'!CH35+'APR-JUN 2023'!CH35</f>
        <v>69821.73</v>
      </c>
      <c r="CI35" s="39">
        <f t="shared" si="109"/>
        <v>1.3590339847399564</v>
      </c>
      <c r="CJ35" s="36">
        <f t="shared" si="110"/>
        <v>1055188.6000000001</v>
      </c>
      <c r="CK35" s="40">
        <f t="shared" si="111"/>
        <v>3.4837928586757352</v>
      </c>
      <c r="CL35" s="38">
        <f>+'OCT-DEC 2022'!CL35+'JUL-SEP 2022'!CL35+'JAN-MAR 2023'!CL35+'APR-JUN 2023'!CL35</f>
        <v>0</v>
      </c>
      <c r="CM35" s="39">
        <f t="shared" si="112"/>
        <v>0</v>
      </c>
      <c r="CN35" s="36">
        <f>+'OCT-DEC 2022'!CN35+'JUL-SEP 2022'!CN35+'JAN-MAR 2023'!CN35+'APR-JUN 2023'!CN35</f>
        <v>0</v>
      </c>
      <c r="CO35" s="39">
        <f t="shared" si="113"/>
        <v>0</v>
      </c>
      <c r="CP35" s="36">
        <f t="shared" si="114"/>
        <v>0</v>
      </c>
      <c r="CQ35" s="40">
        <f t="shared" si="115"/>
        <v>0</v>
      </c>
      <c r="CR35" s="116">
        <f t="shared" si="116"/>
        <v>985366.87000000011</v>
      </c>
      <c r="CS35" s="117">
        <f t="shared" si="117"/>
        <v>69821.73</v>
      </c>
      <c r="CT35" s="118">
        <f t="shared" si="118"/>
        <v>1055188.6000000001</v>
      </c>
      <c r="CU35" s="32"/>
      <c r="CV35" s="38">
        <f t="shared" si="119"/>
        <v>6934456.0829995656</v>
      </c>
      <c r="CW35" s="39">
        <f t="shared" si="120"/>
        <v>4.9902856905374069</v>
      </c>
      <c r="CX35" s="39">
        <f t="shared" si="121"/>
        <v>195368.96026841781</v>
      </c>
      <c r="CY35" s="39">
        <f t="shared" si="122"/>
        <v>0.51262550107898786</v>
      </c>
      <c r="CZ35" s="36">
        <f t="shared" si="123"/>
        <v>7129825.043267983</v>
      </c>
      <c r="DA35" s="40">
        <f t="shared" si="124"/>
        <v>4.0265450386427828</v>
      </c>
      <c r="DB35" s="38">
        <f t="shared" si="125"/>
        <v>3229.5601022500819</v>
      </c>
      <c r="DC35" s="39">
        <f t="shared" si="126"/>
        <v>5.2894594888010357E-4</v>
      </c>
      <c r="DD35" s="36">
        <f t="shared" si="127"/>
        <v>0</v>
      </c>
      <c r="DE35" s="39">
        <f t="shared" si="128"/>
        <v>0</v>
      </c>
      <c r="DF35" s="36">
        <f t="shared" si="129"/>
        <v>3229.5601022500819</v>
      </c>
      <c r="DG35" s="40">
        <f t="shared" si="130"/>
        <v>3.3705294284116176E-4</v>
      </c>
      <c r="DH35" s="152"/>
      <c r="DI35" s="161" t="s">
        <v>33</v>
      </c>
      <c r="DJ35" s="38">
        <f t="shared" si="131"/>
        <v>7129825.043267983</v>
      </c>
      <c r="DK35" s="36">
        <f t="shared" si="132"/>
        <v>3229.5601022500819</v>
      </c>
      <c r="DL35" s="37">
        <f t="shared" si="133"/>
        <v>7133054.6033702334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f>+'JUL-SEP 2022'!D36+'OCT-DEC 2022'!D36+'JAN-MAR 2023'!D36+'APR-JUN 2023'!D36</f>
        <v>239858.86</v>
      </c>
      <c r="E36" s="39">
        <f t="shared" si="55"/>
        <v>1.0911255669230804</v>
      </c>
      <c r="F36" s="36">
        <f>+'JUL-SEP 2022'!F36+'OCT-DEC 2022'!F36+'JAN-MAR 2023'!F36+'APR-JUN 2023'!F36</f>
        <v>1717.85</v>
      </c>
      <c r="G36" s="39">
        <f t="shared" si="56"/>
        <v>3.0018697794708699E-2</v>
      </c>
      <c r="H36" s="36">
        <f t="shared" si="57"/>
        <v>241576.71</v>
      </c>
      <c r="I36" s="202">
        <f t="shared" si="58"/>
        <v>0.87195125120464312</v>
      </c>
      <c r="J36" s="38">
        <f>+'JUL-SEP 2022'!J36+'OCT-DEC 2022'!J36+'JAN-MAR 2023'!J36+'APR-JUN 2023'!J36</f>
        <v>0</v>
      </c>
      <c r="K36" s="39">
        <f t="shared" si="59"/>
        <v>0</v>
      </c>
      <c r="L36" s="36">
        <f>+'JUL-SEP 2022'!L36+'OCT-DEC 2022'!L36+'JAN-MAR 2023'!L36+'APR-JUN 2023'!L36</f>
        <v>0</v>
      </c>
      <c r="M36" s="39">
        <f t="shared" si="60"/>
        <v>0</v>
      </c>
      <c r="N36" s="36">
        <f t="shared" si="61"/>
        <v>0</v>
      </c>
      <c r="O36" s="40">
        <f t="shared" si="62"/>
        <v>0</v>
      </c>
      <c r="P36" s="116">
        <f t="shared" si="63"/>
        <v>239858.86</v>
      </c>
      <c r="Q36" s="117">
        <f t="shared" si="64"/>
        <v>1717.85</v>
      </c>
      <c r="R36" s="118">
        <f t="shared" si="65"/>
        <v>241576.71</v>
      </c>
      <c r="S36" s="32"/>
      <c r="T36" s="38">
        <f>+'JUL-SEP 2022'!T36+'OCT-DEC 2022'!T36+'JAN-MAR 2023'!T36+'APR-JUN 2023'!T36</f>
        <v>198266.39416264195</v>
      </c>
      <c r="U36" s="39">
        <f t="shared" si="66"/>
        <v>0.51743445283747758</v>
      </c>
      <c r="V36" s="36">
        <f>+'JUL-SEP 2022'!V36+'OCT-DEC 2022'!V36+'JAN-MAR 2023'!V36+'APR-JUN 2023'!V36</f>
        <v>226.08808849396218</v>
      </c>
      <c r="W36" s="39">
        <f t="shared" si="67"/>
        <v>2.0290242804164357E-3</v>
      </c>
      <c r="X36" s="36">
        <f t="shared" si="68"/>
        <v>198492.48225113592</v>
      </c>
      <c r="Y36" s="40">
        <f t="shared" si="69"/>
        <v>0.40132002339498446</v>
      </c>
      <c r="Z36" s="244">
        <f>+'OCT-DEC 2022'!Z36+'JUL-SEP 2022'!Z36+'JAN-MAR 2023'!Z36+'APR-JUN 2023'!Z36</f>
        <v>0</v>
      </c>
      <c r="AA36" s="39">
        <f t="shared" si="70"/>
        <v>0</v>
      </c>
      <c r="AB36" s="36">
        <f>+'OCT-DEC 2022'!AB36+'JUL-SEP 2022'!AB36+'JAN-MAR 2023'!AB36+'APR-JUN 2023'!AB36</f>
        <v>0</v>
      </c>
      <c r="AC36" s="39">
        <f t="shared" si="71"/>
        <v>0</v>
      </c>
      <c r="AD36" s="36">
        <f t="shared" si="72"/>
        <v>0</v>
      </c>
      <c r="AE36" s="40">
        <f t="shared" si="73"/>
        <v>0</v>
      </c>
      <c r="AF36" s="116">
        <f t="shared" si="74"/>
        <v>198266.39416264195</v>
      </c>
      <c r="AG36" s="117">
        <f t="shared" si="75"/>
        <v>226.08808849396218</v>
      </c>
      <c r="AH36" s="118">
        <f t="shared" si="76"/>
        <v>198492.48225113592</v>
      </c>
      <c r="AI36" s="32"/>
      <c r="AJ36" s="35">
        <f>+'OCT-DEC 2022'!AJ36+'JUL-SEP 2022'!AJ36+'JAN-MAR 2023'!AJ36+'APR-JUN 2023'!AJ36</f>
        <v>313769.02685495041</v>
      </c>
      <c r="AK36" s="39">
        <f t="shared" si="77"/>
        <v>2.5517767979680581</v>
      </c>
      <c r="AL36" s="36">
        <f>+'OCT-DEC 2022'!AL36+'JUL-SEP 2022'!AL36+'JAN-MAR 2023'!AL36+'APR-JUN 2023'!AL36</f>
        <v>945</v>
      </c>
      <c r="AM36" s="39">
        <f t="shared" si="78"/>
        <v>1.8637435804387783E-2</v>
      </c>
      <c r="AN36" s="36">
        <f t="shared" si="79"/>
        <v>314714.02685495041</v>
      </c>
      <c r="AO36" s="40">
        <f t="shared" si="80"/>
        <v>1.812186116837035</v>
      </c>
      <c r="AP36" s="36">
        <f>+'OCT-DEC 2022'!AP36+'JUL-SEP 2022'!AP36+'JAN-MAR 2023'!AP36+'APR-JUN 2023'!AP36</f>
        <v>0</v>
      </c>
      <c r="AQ36" s="39">
        <f t="shared" si="81"/>
        <v>0</v>
      </c>
      <c r="AR36" s="36">
        <f>+'OCT-DEC 2022'!AR36+'JUL-SEP 2022'!AR36+'JAN-MAR 2023'!AR36+'APR-JUN 2023'!AR36</f>
        <v>0</v>
      </c>
      <c r="AS36" s="39">
        <f t="shared" si="82"/>
        <v>0</v>
      </c>
      <c r="AT36" s="36">
        <f t="shared" si="83"/>
        <v>0</v>
      </c>
      <c r="AU36" s="40">
        <f t="shared" si="84"/>
        <v>0</v>
      </c>
      <c r="AV36" s="116">
        <f t="shared" si="85"/>
        <v>313769.02685495041</v>
      </c>
      <c r="AW36" s="117">
        <f t="shared" si="86"/>
        <v>945</v>
      </c>
      <c r="AX36" s="118">
        <f t="shared" si="87"/>
        <v>314714.02685495041</v>
      </c>
      <c r="AY36" s="32"/>
      <c r="AZ36" s="35">
        <f>+'OCT-DEC 2022'!AZ36+'JUL-SEP 2022'!AZ36+'JAN-MAR 2023'!AZ36+'APR-JUN 2023'!AZ36</f>
        <v>440914.35500033631</v>
      </c>
      <c r="BA36" s="39">
        <f t="shared" si="134"/>
        <v>1.9879901843659347</v>
      </c>
      <c r="BB36" s="36">
        <f>+'OCT-DEC 2022'!BB36+'JUL-SEP 2022'!BB36+'JAN-MAR 2023'!BB36+'APR-JUN 2023'!BB36</f>
        <v>396.79045313390827</v>
      </c>
      <c r="BC36" s="39">
        <f t="shared" si="135"/>
        <v>5.9295911821197643E-3</v>
      </c>
      <c r="BD36" s="36">
        <f t="shared" si="88"/>
        <v>441311.14545347024</v>
      </c>
      <c r="BE36" s="40">
        <v>2.7291832266433618</v>
      </c>
      <c r="BF36" s="38">
        <f>+'OCT-DEC 2022'!BF36+'JUL-SEP 2022'!BF36+'JAN-MAR 2023'!BF36+'APR-JUN 2023'!BF36</f>
        <v>0</v>
      </c>
      <c r="BG36" s="39">
        <v>0</v>
      </c>
      <c r="BH36" s="36">
        <f>+'OCT-DEC 2022'!BH36+'JUL-SEP 2022'!BH36+'JAN-MAR 2023'!BH36+'APR-JUN 2023'!BH36</f>
        <v>0</v>
      </c>
      <c r="BI36" s="39">
        <v>0</v>
      </c>
      <c r="BJ36" s="36">
        <f t="shared" si="92"/>
        <v>0</v>
      </c>
      <c r="BK36" s="40">
        <f t="shared" si="93"/>
        <v>0</v>
      </c>
      <c r="BL36" s="116">
        <f t="shared" si="94"/>
        <v>440914.35500033631</v>
      </c>
      <c r="BM36" s="117">
        <f t="shared" si="95"/>
        <v>396.79045313390827</v>
      </c>
      <c r="BN36" s="118">
        <f t="shared" si="96"/>
        <v>441311.14545347024</v>
      </c>
      <c r="BO36" s="32"/>
      <c r="BP36" s="35">
        <f>+'OCT-DEC 2022'!BP36+'JUL-SEP 2022'!BP36+'JAN-MAR 2023'!BP36+'APR-JUN 2023'!BP36</f>
        <v>399234.55602931982</v>
      </c>
      <c r="BQ36" s="39">
        <v>4.872569847544697</v>
      </c>
      <c r="BR36" s="36">
        <f>+'OCT-DEC 2022'!BR36+'JUL-SEP 2022'!BR36+'JAN-MAR 2023'!BR36+'APR-JUN 2023'!BR36</f>
        <v>2372.0560919809886</v>
      </c>
      <c r="BS36" s="39">
        <v>1.6278598256125879E-2</v>
      </c>
      <c r="BT36" s="36">
        <f t="shared" si="99"/>
        <v>401606.61212130083</v>
      </c>
      <c r="BU36" s="40">
        <v>4.2738044248981195</v>
      </c>
      <c r="BV36" s="38">
        <f>+'OCT-DEC 2022'!BV36+'JUL-SEP 2022'!BV36+'JAN-MAR 2023'!BV36+'APR-JUN 2023'!BV36</f>
        <v>0</v>
      </c>
      <c r="BW36" s="39">
        <f t="shared" si="101"/>
        <v>0</v>
      </c>
      <c r="BX36" s="36">
        <f>+'OCT-DEC 2022'!BX36+'JUL-SEP 2022'!BX36+'JAN-MAR 2023'!BX36+'APR-JUN 2023'!BX36</f>
        <v>0</v>
      </c>
      <c r="BY36" s="39">
        <f t="shared" si="102"/>
        <v>0</v>
      </c>
      <c r="BZ36" s="36">
        <f t="shared" si="103"/>
        <v>0</v>
      </c>
      <c r="CA36" s="40">
        <f t="shared" si="104"/>
        <v>0</v>
      </c>
      <c r="CB36" s="116">
        <f t="shared" si="105"/>
        <v>399234.55602931982</v>
      </c>
      <c r="CC36" s="117">
        <f t="shared" si="106"/>
        <v>2372.0560919809886</v>
      </c>
      <c r="CD36" s="118">
        <f t="shared" si="107"/>
        <v>401606.61212130083</v>
      </c>
      <c r="CE36" s="32"/>
      <c r="CF36" s="35">
        <f>+'OCT-DEC 2022'!CF36+'JUL-SEP 2022'!CF36+'JAN-MAR 2023'!CF36+'APR-JUN 2023'!CF36</f>
        <v>368201.19</v>
      </c>
      <c r="CG36" s="39">
        <f t="shared" si="108"/>
        <v>1.4639682476571414</v>
      </c>
      <c r="CH36" s="36">
        <f>+'OCT-DEC 2022'!CH36+'JUL-SEP 2022'!CH36+'JAN-MAR 2023'!CH36+'APR-JUN 2023'!CH36</f>
        <v>4137.33</v>
      </c>
      <c r="CI36" s="39">
        <f t="shared" si="109"/>
        <v>8.0530403301152284E-2</v>
      </c>
      <c r="CJ36" s="36">
        <f t="shared" si="110"/>
        <v>372338.52</v>
      </c>
      <c r="CK36" s="40">
        <f t="shared" si="111"/>
        <v>1.2293065684995956</v>
      </c>
      <c r="CL36" s="38">
        <f>+'OCT-DEC 2022'!CL36+'JUL-SEP 2022'!CL36+'JAN-MAR 2023'!CL36+'APR-JUN 2023'!CL36</f>
        <v>0</v>
      </c>
      <c r="CM36" s="39">
        <f t="shared" si="112"/>
        <v>0</v>
      </c>
      <c r="CN36" s="36">
        <f>+'OCT-DEC 2022'!CN36+'JUL-SEP 2022'!CN36+'JAN-MAR 2023'!CN36+'APR-JUN 2023'!CN36</f>
        <v>0</v>
      </c>
      <c r="CO36" s="39">
        <f t="shared" si="113"/>
        <v>0</v>
      </c>
      <c r="CP36" s="36">
        <f t="shared" si="114"/>
        <v>0</v>
      </c>
      <c r="CQ36" s="40">
        <f t="shared" si="115"/>
        <v>0</v>
      </c>
      <c r="CR36" s="116">
        <f t="shared" si="116"/>
        <v>368201.19</v>
      </c>
      <c r="CS36" s="117">
        <f t="shared" si="117"/>
        <v>4137.33</v>
      </c>
      <c r="CT36" s="118">
        <f t="shared" si="118"/>
        <v>372338.52</v>
      </c>
      <c r="CU36" s="32"/>
      <c r="CV36" s="38">
        <f t="shared" si="119"/>
        <v>1960244.3820472485</v>
      </c>
      <c r="CW36" s="39">
        <f t="shared" si="120"/>
        <v>1.4106628367967615</v>
      </c>
      <c r="CX36" s="39">
        <f t="shared" si="121"/>
        <v>9795.1146336088586</v>
      </c>
      <c r="CY36" s="39">
        <f t="shared" si="122"/>
        <v>2.57012451736509E-2</v>
      </c>
      <c r="CZ36" s="36">
        <f t="shared" si="123"/>
        <v>1970039.4966808574</v>
      </c>
      <c r="DA36" s="40">
        <f t="shared" si="124"/>
        <v>1.112573269771955</v>
      </c>
      <c r="DB36" s="38">
        <f t="shared" si="125"/>
        <v>0</v>
      </c>
      <c r="DC36" s="39">
        <f t="shared" si="126"/>
        <v>0</v>
      </c>
      <c r="DD36" s="36">
        <f t="shared" si="127"/>
        <v>0</v>
      </c>
      <c r="DE36" s="39">
        <f t="shared" si="128"/>
        <v>0</v>
      </c>
      <c r="DF36" s="36">
        <f t="shared" si="129"/>
        <v>0</v>
      </c>
      <c r="DG36" s="40">
        <f t="shared" si="130"/>
        <v>0</v>
      </c>
      <c r="DH36" s="152"/>
      <c r="DI36" s="161" t="s">
        <v>34</v>
      </c>
      <c r="DJ36" s="38">
        <f t="shared" si="131"/>
        <v>1970039.4966808574</v>
      </c>
      <c r="DK36" s="36">
        <f t="shared" si="132"/>
        <v>0</v>
      </c>
      <c r="DL36" s="37">
        <f t="shared" si="133"/>
        <v>1970039.4966808574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f>+'JUL-SEP 2022'!D37+'OCT-DEC 2022'!D37+'JAN-MAR 2023'!D37+'APR-JUN 2023'!D37</f>
        <v>105089.77</v>
      </c>
      <c r="E37" s="39">
        <f t="shared" si="55"/>
        <v>0.47805669913158988</v>
      </c>
      <c r="F37" s="36">
        <f>+'JUL-SEP 2022'!F37+'OCT-DEC 2022'!F37+'JAN-MAR 2023'!F37+'APR-JUN 2023'!F37</f>
        <v>2942.2</v>
      </c>
      <c r="G37" s="39">
        <f t="shared" si="56"/>
        <v>5.1413693076573584E-2</v>
      </c>
      <c r="H37" s="36">
        <f t="shared" si="57"/>
        <v>108031.97</v>
      </c>
      <c r="I37" s="202">
        <f t="shared" si="58"/>
        <v>0.38993250388914757</v>
      </c>
      <c r="J37" s="38">
        <f>+'JUL-SEP 2022'!J37+'OCT-DEC 2022'!J37+'JAN-MAR 2023'!J37+'APR-JUN 2023'!J37</f>
        <v>0</v>
      </c>
      <c r="K37" s="39">
        <f t="shared" si="59"/>
        <v>0</v>
      </c>
      <c r="L37" s="36">
        <f>+'JUL-SEP 2022'!L37+'OCT-DEC 2022'!L37+'JAN-MAR 2023'!L37+'APR-JUN 2023'!L37</f>
        <v>0</v>
      </c>
      <c r="M37" s="39">
        <f t="shared" si="60"/>
        <v>0</v>
      </c>
      <c r="N37" s="36">
        <f t="shared" si="61"/>
        <v>0</v>
      </c>
      <c r="O37" s="40">
        <f t="shared" si="62"/>
        <v>0</v>
      </c>
      <c r="P37" s="116">
        <f t="shared" si="63"/>
        <v>105089.77</v>
      </c>
      <c r="Q37" s="117">
        <f t="shared" si="64"/>
        <v>2942.2</v>
      </c>
      <c r="R37" s="118">
        <f t="shared" si="65"/>
        <v>108031.97</v>
      </c>
      <c r="S37" s="32"/>
      <c r="T37" s="38">
        <f>+'JUL-SEP 2022'!T37+'OCT-DEC 2022'!T37+'JAN-MAR 2023'!T37+'APR-JUN 2023'!T37</f>
        <v>1212810.5323850089</v>
      </c>
      <c r="U37" s="39">
        <f t="shared" si="66"/>
        <v>3.1651856930699762</v>
      </c>
      <c r="V37" s="36">
        <f>+'JUL-SEP 2022'!V37+'OCT-DEC 2022'!V37+'JAN-MAR 2023'!V37+'APR-JUN 2023'!V37</f>
        <v>43290.424642533209</v>
      </c>
      <c r="W37" s="39">
        <f t="shared" si="67"/>
        <v>0.38850928987169364</v>
      </c>
      <c r="X37" s="36">
        <f t="shared" si="68"/>
        <v>1256100.9570275422</v>
      </c>
      <c r="Y37" s="40">
        <f t="shared" si="69"/>
        <v>2.5396350518855519</v>
      </c>
      <c r="Z37" s="244">
        <f>+'OCT-DEC 2022'!Z37+'JUL-SEP 2022'!Z37+'JAN-MAR 2023'!Z37+'APR-JUN 2023'!Z37</f>
        <v>0</v>
      </c>
      <c r="AA37" s="39">
        <f t="shared" si="70"/>
        <v>0</v>
      </c>
      <c r="AB37" s="36">
        <f>+'OCT-DEC 2022'!AB37+'JUL-SEP 2022'!AB37+'JAN-MAR 2023'!AB37+'APR-JUN 2023'!AB37</f>
        <v>0</v>
      </c>
      <c r="AC37" s="39">
        <f t="shared" si="71"/>
        <v>0</v>
      </c>
      <c r="AD37" s="36">
        <f t="shared" si="72"/>
        <v>0</v>
      </c>
      <c r="AE37" s="40">
        <f t="shared" si="73"/>
        <v>0</v>
      </c>
      <c r="AF37" s="116">
        <f t="shared" si="74"/>
        <v>1212810.5323850089</v>
      </c>
      <c r="AG37" s="117">
        <f t="shared" si="75"/>
        <v>43290.424642533209</v>
      </c>
      <c r="AH37" s="118">
        <f t="shared" si="76"/>
        <v>1256100.9570275422</v>
      </c>
      <c r="AI37" s="32"/>
      <c r="AJ37" s="35">
        <f>+'OCT-DEC 2022'!AJ37+'JUL-SEP 2022'!AJ37+'JAN-MAR 2023'!AJ37+'APR-JUN 2023'!AJ37</f>
        <v>1108564.4863025714</v>
      </c>
      <c r="AK37" s="39">
        <f t="shared" si="77"/>
        <v>9.0155779987359512</v>
      </c>
      <c r="AL37" s="36">
        <f>+'OCT-DEC 2022'!AL37+'JUL-SEP 2022'!AL37+'JAN-MAR 2023'!AL37+'APR-JUN 2023'!AL37</f>
        <v>54437</v>
      </c>
      <c r="AM37" s="39">
        <f t="shared" si="78"/>
        <v>1.0736149131041881</v>
      </c>
      <c r="AN37" s="36">
        <f t="shared" si="79"/>
        <v>1163001.4863025714</v>
      </c>
      <c r="AO37" s="40">
        <f t="shared" si="80"/>
        <v>6.6967944466921532</v>
      </c>
      <c r="AP37" s="36">
        <f>+'OCT-DEC 2022'!AP37+'JUL-SEP 2022'!AP37+'JAN-MAR 2023'!AP37+'APR-JUN 2023'!AP37</f>
        <v>0</v>
      </c>
      <c r="AQ37" s="39">
        <f t="shared" si="81"/>
        <v>0</v>
      </c>
      <c r="AR37" s="36">
        <f>+'OCT-DEC 2022'!AR37+'JUL-SEP 2022'!AR37+'JAN-MAR 2023'!AR37+'APR-JUN 2023'!AR37</f>
        <v>0</v>
      </c>
      <c r="AS37" s="39">
        <f t="shared" si="82"/>
        <v>0</v>
      </c>
      <c r="AT37" s="36">
        <f t="shared" si="83"/>
        <v>0</v>
      </c>
      <c r="AU37" s="40">
        <f t="shared" si="84"/>
        <v>0</v>
      </c>
      <c r="AV37" s="116">
        <f t="shared" si="85"/>
        <v>1108564.4863025714</v>
      </c>
      <c r="AW37" s="117">
        <f t="shared" si="86"/>
        <v>54437</v>
      </c>
      <c r="AX37" s="118">
        <f t="shared" si="87"/>
        <v>1163001.4863025714</v>
      </c>
      <c r="AY37" s="32"/>
      <c r="AZ37" s="35">
        <f>+'OCT-DEC 2022'!AZ37+'JUL-SEP 2022'!AZ37+'JAN-MAR 2023'!AZ37+'APR-JUN 2023'!AZ37</f>
        <v>1802450.4974415989</v>
      </c>
      <c r="BA37" s="39">
        <f t="shared" si="134"/>
        <v>8.1268705726686132</v>
      </c>
      <c r="BB37" s="36">
        <f>+'OCT-DEC 2022'!BB37+'JUL-SEP 2022'!BB37+'JAN-MAR 2023'!BB37+'APR-JUN 2023'!BB37</f>
        <v>91737.779343655508</v>
      </c>
      <c r="BC37" s="39">
        <f t="shared" si="135"/>
        <v>1.3709188897239193</v>
      </c>
      <c r="BD37" s="36">
        <f t="shared" si="88"/>
        <v>1894188.2767852545</v>
      </c>
      <c r="BE37" s="40">
        <v>11.514872870714669</v>
      </c>
      <c r="BF37" s="38">
        <f>+'OCT-DEC 2022'!BF37+'JUL-SEP 2022'!BF37+'JAN-MAR 2023'!BF37+'APR-JUN 2023'!BF37</f>
        <v>0</v>
      </c>
      <c r="BG37" s="39">
        <v>0</v>
      </c>
      <c r="BH37" s="36">
        <f>+'OCT-DEC 2022'!BH37+'JUL-SEP 2022'!BH37+'JAN-MAR 2023'!BH37+'APR-JUN 2023'!BH37</f>
        <v>0</v>
      </c>
      <c r="BI37" s="39">
        <v>0</v>
      </c>
      <c r="BJ37" s="36">
        <f t="shared" si="92"/>
        <v>0</v>
      </c>
      <c r="BK37" s="40">
        <f t="shared" si="93"/>
        <v>0</v>
      </c>
      <c r="BL37" s="116">
        <f t="shared" si="94"/>
        <v>1802450.4974415989</v>
      </c>
      <c r="BM37" s="117">
        <f t="shared" si="95"/>
        <v>91737.779343655508</v>
      </c>
      <c r="BN37" s="118">
        <f t="shared" si="96"/>
        <v>1894188.2767852545</v>
      </c>
      <c r="BO37" s="32"/>
      <c r="BP37" s="35">
        <f>+'OCT-DEC 2022'!BP37+'JUL-SEP 2022'!BP37+'JAN-MAR 2023'!BP37+'APR-JUN 2023'!BP37</f>
        <v>2386234.4211247629</v>
      </c>
      <c r="BQ37" s="39">
        <v>15.262557340954244</v>
      </c>
      <c r="BR37" s="36">
        <f>+'OCT-DEC 2022'!BR37+'JUL-SEP 2022'!BR37+'JAN-MAR 2023'!BR37+'APR-JUN 2023'!BR37</f>
        <v>162771.55091207012</v>
      </c>
      <c r="BS37" s="39">
        <v>0.41756562274167891</v>
      </c>
      <c r="BT37" s="36">
        <f t="shared" si="99"/>
        <v>2549005.9720368329</v>
      </c>
      <c r="BU37" s="40">
        <v>13.432216596534795</v>
      </c>
      <c r="BV37" s="38">
        <f>+'OCT-DEC 2022'!BV37+'JUL-SEP 2022'!BV37+'JAN-MAR 2023'!BV37+'APR-JUN 2023'!BV37</f>
        <v>8071.4446442290946</v>
      </c>
      <c r="BW37" s="39">
        <f t="shared" si="101"/>
        <v>1.3253103157399793E-2</v>
      </c>
      <c r="BX37" s="36">
        <f>+'OCT-DEC 2022'!BX37+'JUL-SEP 2022'!BX37+'JAN-MAR 2023'!BX37+'APR-JUN 2023'!BX37</f>
        <v>19823.082385851194</v>
      </c>
      <c r="BY37" s="39">
        <f t="shared" si="102"/>
        <v>4.7911236328209081E-2</v>
      </c>
      <c r="BZ37" s="36">
        <f t="shared" si="103"/>
        <v>27894.527030080288</v>
      </c>
      <c r="CA37" s="40">
        <f t="shared" si="104"/>
        <v>2.7273535891369691E-2</v>
      </c>
      <c r="CB37" s="116">
        <f t="shared" si="105"/>
        <v>2394305.8657689919</v>
      </c>
      <c r="CC37" s="117">
        <f t="shared" si="106"/>
        <v>182594.6332979213</v>
      </c>
      <c r="CD37" s="118">
        <f t="shared" si="107"/>
        <v>2576900.499066913</v>
      </c>
      <c r="CE37" s="32"/>
      <c r="CF37" s="35">
        <f>+'OCT-DEC 2022'!CF37+'JUL-SEP 2022'!CF37+'JAN-MAR 2023'!CF37+'APR-JUN 2023'!CF37</f>
        <v>1466116.73</v>
      </c>
      <c r="CG37" s="39">
        <f t="shared" si="108"/>
        <v>5.8292813776047776</v>
      </c>
      <c r="CH37" s="36">
        <f>+'OCT-DEC 2022'!CH37+'JUL-SEP 2022'!CH37+'JAN-MAR 2023'!CH37+'APR-JUN 2023'!CH37</f>
        <v>133705.17000000001</v>
      </c>
      <c r="CI37" s="39">
        <f t="shared" si="109"/>
        <v>2.602483066023046</v>
      </c>
      <c r="CJ37" s="36">
        <f t="shared" si="110"/>
        <v>1599821.9</v>
      </c>
      <c r="CK37" s="40">
        <f t="shared" si="111"/>
        <v>5.2819449626095709</v>
      </c>
      <c r="CL37" s="38">
        <f>+'OCT-DEC 2022'!CL37+'JUL-SEP 2022'!CL37+'JAN-MAR 2023'!CL37+'APR-JUN 2023'!CL37</f>
        <v>0</v>
      </c>
      <c r="CM37" s="39">
        <f t="shared" si="112"/>
        <v>0</v>
      </c>
      <c r="CN37" s="36">
        <f>+'OCT-DEC 2022'!CN37+'JUL-SEP 2022'!CN37+'JAN-MAR 2023'!CN37+'APR-JUN 2023'!CN37</f>
        <v>0</v>
      </c>
      <c r="CO37" s="39">
        <f t="shared" si="113"/>
        <v>0</v>
      </c>
      <c r="CP37" s="36">
        <f t="shared" si="114"/>
        <v>0</v>
      </c>
      <c r="CQ37" s="40">
        <f t="shared" si="115"/>
        <v>0</v>
      </c>
      <c r="CR37" s="116">
        <f t="shared" si="116"/>
        <v>1466116.73</v>
      </c>
      <c r="CS37" s="117">
        <f t="shared" si="117"/>
        <v>133705.17000000001</v>
      </c>
      <c r="CT37" s="118">
        <f t="shared" si="118"/>
        <v>1599821.9</v>
      </c>
      <c r="CU37" s="32"/>
      <c r="CV37" s="38">
        <f t="shared" si="119"/>
        <v>8081266.4372539427</v>
      </c>
      <c r="CW37" s="39">
        <f t="shared" si="120"/>
        <v>5.8155719468922458</v>
      </c>
      <c r="CX37" s="39">
        <f t="shared" si="121"/>
        <v>488884.12489825883</v>
      </c>
      <c r="CY37" s="39">
        <f t="shared" si="122"/>
        <v>1.2827752635383465</v>
      </c>
      <c r="CZ37" s="36">
        <f t="shared" si="123"/>
        <v>8570150.5621522013</v>
      </c>
      <c r="DA37" s="40">
        <f t="shared" si="124"/>
        <v>4.8399640968803741</v>
      </c>
      <c r="DB37" s="38">
        <f t="shared" si="125"/>
        <v>8071.4446442290946</v>
      </c>
      <c r="DC37" s="39">
        <f t="shared" si="126"/>
        <v>1.3219626856303011E-3</v>
      </c>
      <c r="DD37" s="36">
        <f t="shared" si="127"/>
        <v>19823.082385851194</v>
      </c>
      <c r="DE37" s="39">
        <f t="shared" si="128"/>
        <v>5.7026679836528586E-3</v>
      </c>
      <c r="DF37" s="36">
        <f t="shared" si="129"/>
        <v>27894.527030080288</v>
      </c>
      <c r="DG37" s="40">
        <f t="shared" si="130"/>
        <v>2.911211473692788E-3</v>
      </c>
      <c r="DH37" s="152"/>
      <c r="DI37" s="161" t="s">
        <v>35</v>
      </c>
      <c r="DJ37" s="38">
        <f t="shared" si="131"/>
        <v>8570150.5621522013</v>
      </c>
      <c r="DK37" s="36">
        <f t="shared" si="132"/>
        <v>27894.527030080288</v>
      </c>
      <c r="DL37" s="37">
        <f t="shared" si="133"/>
        <v>8598045.0891822819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f>+'JUL-SEP 2022'!D38+'OCT-DEC 2022'!D38+'JAN-MAR 2023'!D38+'APR-JUN 2023'!D38</f>
        <v>530032.72</v>
      </c>
      <c r="E38" s="39">
        <f t="shared" si="55"/>
        <v>2.4111356657735401</v>
      </c>
      <c r="F38" s="36">
        <f>+'JUL-SEP 2022'!F38+'OCT-DEC 2022'!F38+'JAN-MAR 2023'!F38+'APR-JUN 2023'!F38</f>
        <v>7651.8099999999995</v>
      </c>
      <c r="G38" s="39">
        <f t="shared" si="56"/>
        <v>0.13371212385978401</v>
      </c>
      <c r="H38" s="36">
        <f t="shared" si="57"/>
        <v>537684.53</v>
      </c>
      <c r="I38" s="202">
        <f t="shared" si="58"/>
        <v>1.9407280556427833</v>
      </c>
      <c r="J38" s="38">
        <f>+'JUL-SEP 2022'!J38+'OCT-DEC 2022'!J38+'JAN-MAR 2023'!J38+'APR-JUN 2023'!J38</f>
        <v>0</v>
      </c>
      <c r="K38" s="39">
        <f t="shared" si="59"/>
        <v>0</v>
      </c>
      <c r="L38" s="36">
        <f>+'JUL-SEP 2022'!L38+'OCT-DEC 2022'!L38+'JAN-MAR 2023'!L38+'APR-JUN 2023'!L38</f>
        <v>0</v>
      </c>
      <c r="M38" s="39">
        <f t="shared" si="60"/>
        <v>0</v>
      </c>
      <c r="N38" s="36">
        <f t="shared" si="61"/>
        <v>0</v>
      </c>
      <c r="O38" s="40">
        <f t="shared" si="62"/>
        <v>0</v>
      </c>
      <c r="P38" s="116">
        <f t="shared" si="63"/>
        <v>530032.72</v>
      </c>
      <c r="Q38" s="117">
        <f t="shared" si="64"/>
        <v>7651.8099999999995</v>
      </c>
      <c r="R38" s="118">
        <f t="shared" si="65"/>
        <v>537684.53</v>
      </c>
      <c r="S38" s="32"/>
      <c r="T38" s="38">
        <f>+'JUL-SEP 2022'!T38+'OCT-DEC 2022'!T38+'JAN-MAR 2023'!T38+'APR-JUN 2023'!T38</f>
        <v>334918.63661544613</v>
      </c>
      <c r="U38" s="39">
        <f t="shared" si="66"/>
        <v>0.87406866006766182</v>
      </c>
      <c r="V38" s="36">
        <f>+'JUL-SEP 2022'!V38+'OCT-DEC 2022'!V38+'JAN-MAR 2023'!V38+'APR-JUN 2023'!V38</f>
        <v>13870.543985646631</v>
      </c>
      <c r="W38" s="39">
        <f t="shared" si="67"/>
        <v>0.12448099639806</v>
      </c>
      <c r="X38" s="36">
        <f t="shared" si="68"/>
        <v>348789.18060109275</v>
      </c>
      <c r="Y38" s="40">
        <f t="shared" si="69"/>
        <v>0.70519588717545478</v>
      </c>
      <c r="Z38" s="244">
        <f>+'OCT-DEC 2022'!Z38+'JUL-SEP 2022'!Z38+'JAN-MAR 2023'!Z38+'APR-JUN 2023'!Z38</f>
        <v>0</v>
      </c>
      <c r="AA38" s="39">
        <f t="shared" si="70"/>
        <v>0</v>
      </c>
      <c r="AB38" s="36">
        <f>+'OCT-DEC 2022'!AB38+'JUL-SEP 2022'!AB38+'JAN-MAR 2023'!AB38+'APR-JUN 2023'!AB38</f>
        <v>0</v>
      </c>
      <c r="AC38" s="39">
        <f t="shared" si="71"/>
        <v>0</v>
      </c>
      <c r="AD38" s="36">
        <f t="shared" si="72"/>
        <v>0</v>
      </c>
      <c r="AE38" s="40">
        <f t="shared" si="73"/>
        <v>0</v>
      </c>
      <c r="AF38" s="116">
        <f t="shared" si="74"/>
        <v>334918.63661544613</v>
      </c>
      <c r="AG38" s="117">
        <f t="shared" si="75"/>
        <v>13870.543985646631</v>
      </c>
      <c r="AH38" s="118">
        <f t="shared" si="76"/>
        <v>348789.18060109275</v>
      </c>
      <c r="AI38" s="32"/>
      <c r="AJ38" s="35">
        <f>+'OCT-DEC 2022'!AJ38+'JUL-SEP 2022'!AJ38+'JAN-MAR 2023'!AJ38+'APR-JUN 2023'!AJ38</f>
        <v>220028.09207249695</v>
      </c>
      <c r="AK38" s="39">
        <f t="shared" si="77"/>
        <v>1.7894136520725836</v>
      </c>
      <c r="AL38" s="36">
        <f>+'OCT-DEC 2022'!AL38+'JUL-SEP 2022'!AL38+'JAN-MAR 2023'!AL38+'APR-JUN 2023'!AL38</f>
        <v>5017</v>
      </c>
      <c r="AM38" s="39">
        <f t="shared" si="78"/>
        <v>9.8946048074723292E-2</v>
      </c>
      <c r="AN38" s="36">
        <f t="shared" si="79"/>
        <v>225045.09207249695</v>
      </c>
      <c r="AO38" s="40">
        <f t="shared" si="80"/>
        <v>1.2958545114484346</v>
      </c>
      <c r="AP38" s="36">
        <f>+'OCT-DEC 2022'!AP38+'JUL-SEP 2022'!AP38+'JAN-MAR 2023'!AP38+'APR-JUN 2023'!AP38</f>
        <v>0</v>
      </c>
      <c r="AQ38" s="39">
        <f t="shared" si="81"/>
        <v>0</v>
      </c>
      <c r="AR38" s="36">
        <f>+'OCT-DEC 2022'!AR38+'JUL-SEP 2022'!AR38+'JAN-MAR 2023'!AR38+'APR-JUN 2023'!AR38</f>
        <v>0</v>
      </c>
      <c r="AS38" s="39">
        <f t="shared" si="82"/>
        <v>0</v>
      </c>
      <c r="AT38" s="36">
        <f t="shared" si="83"/>
        <v>0</v>
      </c>
      <c r="AU38" s="40">
        <f t="shared" si="84"/>
        <v>0</v>
      </c>
      <c r="AV38" s="116">
        <f t="shared" si="85"/>
        <v>220028.09207249695</v>
      </c>
      <c r="AW38" s="117">
        <f t="shared" si="86"/>
        <v>5017</v>
      </c>
      <c r="AX38" s="118">
        <f t="shared" si="87"/>
        <v>225045.09207249695</v>
      </c>
      <c r="AY38" s="32"/>
      <c r="AZ38" s="35">
        <f>+'OCT-DEC 2022'!AZ38+'JUL-SEP 2022'!AZ38+'JAN-MAR 2023'!AZ38+'APR-JUN 2023'!AZ38</f>
        <v>1678216.9516600366</v>
      </c>
      <c r="BA38" s="39">
        <f t="shared" si="134"/>
        <v>7.56672761796138</v>
      </c>
      <c r="BB38" s="36">
        <f>+'OCT-DEC 2022'!BB38+'JUL-SEP 2022'!BB38+'JAN-MAR 2023'!BB38+'APR-JUN 2023'!BB38</f>
        <v>61955.371387590443</v>
      </c>
      <c r="BC38" s="39">
        <f t="shared" si="135"/>
        <v>0.92585398908484307</v>
      </c>
      <c r="BD38" s="36">
        <f t="shared" si="88"/>
        <v>1740172.323047627</v>
      </c>
      <c r="BE38" s="40">
        <v>9.9477363918906256</v>
      </c>
      <c r="BF38" s="38">
        <f>+'OCT-DEC 2022'!BF38+'JUL-SEP 2022'!BF38+'JAN-MAR 2023'!BF38+'APR-JUN 2023'!BF38</f>
        <v>0</v>
      </c>
      <c r="BG38" s="39">
        <v>0</v>
      </c>
      <c r="BH38" s="36">
        <f>+'OCT-DEC 2022'!BH38+'JUL-SEP 2022'!BH38+'JAN-MAR 2023'!BH38+'APR-JUN 2023'!BH38</f>
        <v>0</v>
      </c>
      <c r="BI38" s="39">
        <v>0</v>
      </c>
      <c r="BJ38" s="36">
        <f t="shared" si="92"/>
        <v>0</v>
      </c>
      <c r="BK38" s="40">
        <f t="shared" si="93"/>
        <v>0</v>
      </c>
      <c r="BL38" s="116">
        <f t="shared" si="94"/>
        <v>1678216.9516600366</v>
      </c>
      <c r="BM38" s="117">
        <f t="shared" si="95"/>
        <v>61955.371387590443</v>
      </c>
      <c r="BN38" s="118">
        <f t="shared" si="96"/>
        <v>1740172.323047627</v>
      </c>
      <c r="BO38" s="32"/>
      <c r="BP38" s="35">
        <f>+'OCT-DEC 2022'!BP38+'JUL-SEP 2022'!BP38+'JAN-MAR 2023'!BP38+'APR-JUN 2023'!BP38</f>
        <v>347790.02837049961</v>
      </c>
      <c r="BQ38" s="39">
        <v>3.1205601084910173</v>
      </c>
      <c r="BR38" s="36">
        <f>+'OCT-DEC 2022'!BR38+'JUL-SEP 2022'!BR38+'JAN-MAR 2023'!BR38+'APR-JUN 2023'!BR38</f>
        <v>9719.3041808538201</v>
      </c>
      <c r="BS38" s="39">
        <v>6.3808491857587885E-2</v>
      </c>
      <c r="BT38" s="36">
        <f t="shared" si="99"/>
        <v>357509.33255135344</v>
      </c>
      <c r="BU38" s="40">
        <v>2.7436722573088512</v>
      </c>
      <c r="BV38" s="38">
        <f>+'OCT-DEC 2022'!BV38+'JUL-SEP 2022'!BV38+'JAN-MAR 2023'!BV38+'APR-JUN 2023'!BV38</f>
        <v>50.290308300179589</v>
      </c>
      <c r="BW38" s="39">
        <f t="shared" si="101"/>
        <v>8.2575384345385299E-5</v>
      </c>
      <c r="BX38" s="36">
        <f>+'OCT-DEC 2022'!BX38+'JUL-SEP 2022'!BX38+'JAN-MAR 2023'!BX38+'APR-JUN 2023'!BX38</f>
        <v>1327.4337243664017</v>
      </c>
      <c r="BY38" s="39">
        <f t="shared" si="102"/>
        <v>3.2083300487893581E-3</v>
      </c>
      <c r="BZ38" s="36">
        <f t="shared" si="103"/>
        <v>1377.7240326665813</v>
      </c>
      <c r="CA38" s="40">
        <f t="shared" si="104"/>
        <v>1.3470529832900501E-3</v>
      </c>
      <c r="CB38" s="116">
        <f t="shared" si="105"/>
        <v>347840.31867879978</v>
      </c>
      <c r="CC38" s="117">
        <f t="shared" si="106"/>
        <v>11046.737905220221</v>
      </c>
      <c r="CD38" s="118">
        <f t="shared" si="107"/>
        <v>358887.05658402003</v>
      </c>
      <c r="CE38" s="32"/>
      <c r="CF38" s="35">
        <f>+'OCT-DEC 2022'!CF38+'JUL-SEP 2022'!CF38+'JAN-MAR 2023'!CF38+'APR-JUN 2023'!CF38</f>
        <v>5857.020000000005</v>
      </c>
      <c r="CG38" s="39">
        <f t="shared" si="108"/>
        <v>2.3287516550103596E-2</v>
      </c>
      <c r="CH38" s="36">
        <f>+'OCT-DEC 2022'!CH38+'JUL-SEP 2022'!CH38+'JAN-MAR 2023'!CH38+'APR-JUN 2023'!CH38</f>
        <v>47.13</v>
      </c>
      <c r="CI38" s="39">
        <f t="shared" si="109"/>
        <v>9.1735440672687646E-4</v>
      </c>
      <c r="CJ38" s="36">
        <f t="shared" si="110"/>
        <v>5904.1500000000051</v>
      </c>
      <c r="CK38" s="40">
        <f t="shared" si="111"/>
        <v>1.9493041913597586E-2</v>
      </c>
      <c r="CL38" s="38">
        <f>+'OCT-DEC 2022'!CL38+'JUL-SEP 2022'!CL38+'JAN-MAR 2023'!CL38+'APR-JUN 2023'!CL38</f>
        <v>0</v>
      </c>
      <c r="CM38" s="39">
        <f t="shared" si="112"/>
        <v>0</v>
      </c>
      <c r="CN38" s="36">
        <f>+'OCT-DEC 2022'!CN38+'JUL-SEP 2022'!CN38+'JAN-MAR 2023'!CN38+'APR-JUN 2023'!CN38</f>
        <v>0</v>
      </c>
      <c r="CO38" s="39">
        <f t="shared" si="113"/>
        <v>0</v>
      </c>
      <c r="CP38" s="36">
        <f t="shared" si="114"/>
        <v>0</v>
      </c>
      <c r="CQ38" s="40">
        <f t="shared" si="115"/>
        <v>0</v>
      </c>
      <c r="CR38" s="116">
        <f t="shared" si="116"/>
        <v>5857.020000000005</v>
      </c>
      <c r="CS38" s="117">
        <f t="shared" si="117"/>
        <v>47.13</v>
      </c>
      <c r="CT38" s="118">
        <f t="shared" si="118"/>
        <v>5904.1500000000051</v>
      </c>
      <c r="CU38" s="32"/>
      <c r="CV38" s="38">
        <f t="shared" si="119"/>
        <v>3116843.4487184794</v>
      </c>
      <c r="CW38" s="39">
        <f t="shared" si="120"/>
        <v>2.2429934050511835</v>
      </c>
      <c r="CX38" s="39">
        <f t="shared" si="121"/>
        <v>98261.159554090904</v>
      </c>
      <c r="CY38" s="39">
        <f t="shared" si="122"/>
        <v>0.2578258904782682</v>
      </c>
      <c r="CZ38" s="36">
        <f t="shared" si="123"/>
        <v>3215104.6082725702</v>
      </c>
      <c r="DA38" s="40">
        <f t="shared" si="124"/>
        <v>1.8157196608044288</v>
      </c>
      <c r="DB38" s="38">
        <f t="shared" si="125"/>
        <v>50.290308300179589</v>
      </c>
      <c r="DC38" s="39">
        <f t="shared" si="126"/>
        <v>8.2366805388691276E-6</v>
      </c>
      <c r="DD38" s="36">
        <f t="shared" si="127"/>
        <v>1327.4337243664017</v>
      </c>
      <c r="DE38" s="39">
        <f t="shared" si="128"/>
        <v>3.8187369920675957E-4</v>
      </c>
      <c r="DF38" s="36">
        <f t="shared" si="129"/>
        <v>1377.7240326665813</v>
      </c>
      <c r="DG38" s="40">
        <f t="shared" si="130"/>
        <v>1.4378612719104795E-4</v>
      </c>
      <c r="DH38" s="152"/>
      <c r="DI38" s="161" t="s">
        <v>36</v>
      </c>
      <c r="DJ38" s="38">
        <f t="shared" si="131"/>
        <v>3215104.6082725702</v>
      </c>
      <c r="DK38" s="36">
        <f t="shared" si="132"/>
        <v>1377.7240326665813</v>
      </c>
      <c r="DL38" s="37">
        <f t="shared" si="133"/>
        <v>3216482.3323052367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f>+'JUL-SEP 2022'!D39+'OCT-DEC 2022'!D39+'JAN-MAR 2023'!D39+'APR-JUN 2023'!D39</f>
        <v>593003.41999999993</v>
      </c>
      <c r="E39" s="39">
        <f t="shared" si="55"/>
        <v>2.6975913786750487</v>
      </c>
      <c r="F39" s="36">
        <f>+'JUL-SEP 2022'!F39+'OCT-DEC 2022'!F39+'JAN-MAR 2023'!F39+'APR-JUN 2023'!F39</f>
        <v>27522.05</v>
      </c>
      <c r="G39" s="39">
        <f t="shared" si="56"/>
        <v>0.48093611295564953</v>
      </c>
      <c r="H39" s="36">
        <f t="shared" si="57"/>
        <v>620525.47</v>
      </c>
      <c r="I39" s="202">
        <f t="shared" si="58"/>
        <v>2.2397356101540136</v>
      </c>
      <c r="J39" s="38">
        <f>+'JUL-SEP 2022'!J39+'OCT-DEC 2022'!J39+'JAN-MAR 2023'!J39+'APR-JUN 2023'!J39</f>
        <v>0</v>
      </c>
      <c r="K39" s="39">
        <f t="shared" si="59"/>
        <v>0</v>
      </c>
      <c r="L39" s="36">
        <f>+'JUL-SEP 2022'!L39+'OCT-DEC 2022'!L39+'JAN-MAR 2023'!L39+'APR-JUN 2023'!L39</f>
        <v>0</v>
      </c>
      <c r="M39" s="39">
        <f t="shared" si="60"/>
        <v>0</v>
      </c>
      <c r="N39" s="36">
        <f t="shared" si="61"/>
        <v>0</v>
      </c>
      <c r="O39" s="40">
        <f t="shared" si="62"/>
        <v>0</v>
      </c>
      <c r="P39" s="116">
        <f t="shared" si="63"/>
        <v>593003.41999999993</v>
      </c>
      <c r="Q39" s="117">
        <f t="shared" si="64"/>
        <v>27522.05</v>
      </c>
      <c r="R39" s="118">
        <f t="shared" si="65"/>
        <v>620525.47</v>
      </c>
      <c r="S39" s="32"/>
      <c r="T39" s="38">
        <f>+'JUL-SEP 2022'!T39+'OCT-DEC 2022'!T39+'JAN-MAR 2023'!T39+'APR-JUN 2023'!T39</f>
        <v>539945.67828707665</v>
      </c>
      <c r="U39" s="39">
        <f t="shared" si="66"/>
        <v>1.4091470104472055</v>
      </c>
      <c r="V39" s="36">
        <f>+'JUL-SEP 2022'!V39+'OCT-DEC 2022'!V39+'JAN-MAR 2023'!V39+'APR-JUN 2023'!V39</f>
        <v>30467.858468051378</v>
      </c>
      <c r="W39" s="39">
        <f t="shared" si="67"/>
        <v>0.27343335518367523</v>
      </c>
      <c r="X39" s="36">
        <f t="shared" si="68"/>
        <v>570413.53675512807</v>
      </c>
      <c r="Y39" s="40">
        <f t="shared" si="69"/>
        <v>1.1532848565304985</v>
      </c>
      <c r="Z39" s="244">
        <f>+'OCT-DEC 2022'!Z39+'JUL-SEP 2022'!Z39+'JAN-MAR 2023'!Z39+'APR-JUN 2023'!Z39</f>
        <v>0</v>
      </c>
      <c r="AA39" s="39">
        <f t="shared" si="70"/>
        <v>0</v>
      </c>
      <c r="AB39" s="36">
        <f>+'OCT-DEC 2022'!AB39+'JUL-SEP 2022'!AB39+'JAN-MAR 2023'!AB39+'APR-JUN 2023'!AB39</f>
        <v>0</v>
      </c>
      <c r="AC39" s="39">
        <f t="shared" si="71"/>
        <v>0</v>
      </c>
      <c r="AD39" s="36">
        <f t="shared" si="72"/>
        <v>0</v>
      </c>
      <c r="AE39" s="40">
        <f t="shared" si="73"/>
        <v>0</v>
      </c>
      <c r="AF39" s="116">
        <f t="shared" si="74"/>
        <v>539945.67828707665</v>
      </c>
      <c r="AG39" s="117">
        <f t="shared" si="75"/>
        <v>30467.858468051378</v>
      </c>
      <c r="AH39" s="118">
        <f t="shared" si="76"/>
        <v>570413.53675512807</v>
      </c>
      <c r="AI39" s="32"/>
      <c r="AJ39" s="35">
        <f>+'OCT-DEC 2022'!AJ39+'JUL-SEP 2022'!AJ39+'JAN-MAR 2023'!AJ39+'APR-JUN 2023'!AJ39</f>
        <v>367307.40462009492</v>
      </c>
      <c r="AK39" s="39">
        <f t="shared" si="77"/>
        <v>2.9871862185578753</v>
      </c>
      <c r="AL39" s="36">
        <f>+'OCT-DEC 2022'!AL39+'JUL-SEP 2022'!AL39+'JAN-MAR 2023'!AL39+'APR-JUN 2023'!AL39</f>
        <v>7715</v>
      </c>
      <c r="AM39" s="39">
        <f t="shared" si="78"/>
        <v>0.15215642035010768</v>
      </c>
      <c r="AN39" s="36">
        <f t="shared" si="79"/>
        <v>375022.40462009492</v>
      </c>
      <c r="AO39" s="40">
        <f t="shared" si="80"/>
        <v>2.1594537807766829</v>
      </c>
      <c r="AP39" s="36">
        <f>+'OCT-DEC 2022'!AP39+'JUL-SEP 2022'!AP39+'JAN-MAR 2023'!AP39+'APR-JUN 2023'!AP39</f>
        <v>0</v>
      </c>
      <c r="AQ39" s="39">
        <f t="shared" si="81"/>
        <v>0</v>
      </c>
      <c r="AR39" s="36">
        <f>+'OCT-DEC 2022'!AR39+'JUL-SEP 2022'!AR39+'JAN-MAR 2023'!AR39+'APR-JUN 2023'!AR39</f>
        <v>0</v>
      </c>
      <c r="AS39" s="39">
        <f t="shared" si="82"/>
        <v>0</v>
      </c>
      <c r="AT39" s="36">
        <f t="shared" si="83"/>
        <v>0</v>
      </c>
      <c r="AU39" s="40">
        <f t="shared" si="84"/>
        <v>0</v>
      </c>
      <c r="AV39" s="116">
        <f t="shared" si="85"/>
        <v>367307.40462009492</v>
      </c>
      <c r="AW39" s="117">
        <f t="shared" si="86"/>
        <v>7715</v>
      </c>
      <c r="AX39" s="118">
        <f t="shared" si="87"/>
        <v>375022.40462009492</v>
      </c>
      <c r="AY39" s="32"/>
      <c r="AZ39" s="35">
        <f>+'OCT-DEC 2022'!AZ39+'JUL-SEP 2022'!AZ39+'JAN-MAR 2023'!AZ39+'APR-JUN 2023'!AZ39</f>
        <v>1600359.2572306008</v>
      </c>
      <c r="BA39" s="39">
        <f t="shared" si="134"/>
        <v>7.2156836327798075</v>
      </c>
      <c r="BB39" s="36">
        <f>+'OCT-DEC 2022'!BB39+'JUL-SEP 2022'!BB39+'JAN-MAR 2023'!BB39+'APR-JUN 2023'!BB39</f>
        <v>79190.862383640808</v>
      </c>
      <c r="BC39" s="39">
        <f t="shared" si="135"/>
        <v>1.1834191966711121</v>
      </c>
      <c r="BD39" s="36">
        <f t="shared" si="88"/>
        <v>1679550.1196142416</v>
      </c>
      <c r="BE39" s="40">
        <v>11.04662703940793</v>
      </c>
      <c r="BF39" s="38">
        <f>+'OCT-DEC 2022'!BF39+'JUL-SEP 2022'!BF39+'JAN-MAR 2023'!BF39+'APR-JUN 2023'!BF39</f>
        <v>0</v>
      </c>
      <c r="BG39" s="39">
        <v>0</v>
      </c>
      <c r="BH39" s="36">
        <f>+'OCT-DEC 2022'!BH39+'JUL-SEP 2022'!BH39+'JAN-MAR 2023'!BH39+'APR-JUN 2023'!BH39</f>
        <v>0</v>
      </c>
      <c r="BI39" s="39">
        <v>0</v>
      </c>
      <c r="BJ39" s="36">
        <f t="shared" si="92"/>
        <v>0</v>
      </c>
      <c r="BK39" s="40">
        <f t="shared" si="93"/>
        <v>0</v>
      </c>
      <c r="BL39" s="116">
        <f t="shared" si="94"/>
        <v>1600359.2572306008</v>
      </c>
      <c r="BM39" s="117">
        <f t="shared" si="95"/>
        <v>79190.862383640808</v>
      </c>
      <c r="BN39" s="118">
        <f t="shared" si="96"/>
        <v>1679550.1196142416</v>
      </c>
      <c r="BO39" s="32"/>
      <c r="BP39" s="35">
        <f>+'OCT-DEC 2022'!BP39+'JUL-SEP 2022'!BP39+'JAN-MAR 2023'!BP39+'APR-JUN 2023'!BP39</f>
        <v>1024013.59181909</v>
      </c>
      <c r="BQ39" s="39">
        <v>8.6571599548155369</v>
      </c>
      <c r="BR39" s="36">
        <f>+'OCT-DEC 2022'!BR39+'JUL-SEP 2022'!BR39+'JAN-MAR 2023'!BR39+'APR-JUN 2023'!BR39</f>
        <v>5736.297871350791</v>
      </c>
      <c r="BS39" s="39">
        <v>0.20898348423580612</v>
      </c>
      <c r="BT39" s="36">
        <f t="shared" si="99"/>
        <v>1029749.8896904407</v>
      </c>
      <c r="BU39" s="40">
        <v>7.6155263922196781</v>
      </c>
      <c r="BV39" s="38">
        <f>+'OCT-DEC 2022'!BV39+'JUL-SEP 2022'!BV39+'JAN-MAR 2023'!BV39+'APR-JUN 2023'!BV39</f>
        <v>1.3955235328206985</v>
      </c>
      <c r="BW39" s="39">
        <f t="shared" si="101"/>
        <v>2.2914135144661179E-6</v>
      </c>
      <c r="BX39" s="36">
        <f>+'OCT-DEC 2022'!BX39+'JUL-SEP 2022'!BX39+'JAN-MAR 2023'!BX39+'APR-JUN 2023'!BX39</f>
        <v>1180.9453502583094</v>
      </c>
      <c r="BY39" s="39">
        <f t="shared" si="102"/>
        <v>2.8542761748954902E-3</v>
      </c>
      <c r="BZ39" s="36">
        <f t="shared" si="103"/>
        <v>1182.3408737911302</v>
      </c>
      <c r="CA39" s="40">
        <f t="shared" si="104"/>
        <v>1.1560194665570919E-3</v>
      </c>
      <c r="CB39" s="116">
        <f t="shared" si="105"/>
        <v>1024014.9873426228</v>
      </c>
      <c r="CC39" s="117">
        <f t="shared" si="106"/>
        <v>6917.2432216091001</v>
      </c>
      <c r="CD39" s="118">
        <f t="shared" si="107"/>
        <v>1030932.230564232</v>
      </c>
      <c r="CE39" s="32"/>
      <c r="CF39" s="35">
        <f>+'OCT-DEC 2022'!CF39+'JUL-SEP 2022'!CF39+'JAN-MAR 2023'!CF39+'APR-JUN 2023'!CF39</f>
        <v>0</v>
      </c>
      <c r="CG39" s="39">
        <f t="shared" si="108"/>
        <v>0</v>
      </c>
      <c r="CH39" s="36">
        <f>+'OCT-DEC 2022'!CH39+'JUL-SEP 2022'!CH39+'JAN-MAR 2023'!CH39+'APR-JUN 2023'!CH39</f>
        <v>0</v>
      </c>
      <c r="CI39" s="39">
        <f t="shared" si="109"/>
        <v>0</v>
      </c>
      <c r="CJ39" s="36">
        <f t="shared" si="110"/>
        <v>0</v>
      </c>
      <c r="CK39" s="40">
        <f t="shared" si="111"/>
        <v>0</v>
      </c>
      <c r="CL39" s="38">
        <f>+'OCT-DEC 2022'!CL39+'JUL-SEP 2022'!CL39+'JAN-MAR 2023'!CL39+'APR-JUN 2023'!CL39</f>
        <v>0</v>
      </c>
      <c r="CM39" s="39">
        <f t="shared" si="112"/>
        <v>0</v>
      </c>
      <c r="CN39" s="36">
        <f>+'OCT-DEC 2022'!CN39+'JUL-SEP 2022'!CN39+'JAN-MAR 2023'!CN39+'APR-JUN 2023'!CN39</f>
        <v>0</v>
      </c>
      <c r="CO39" s="39">
        <f t="shared" si="113"/>
        <v>0</v>
      </c>
      <c r="CP39" s="36">
        <f t="shared" si="114"/>
        <v>0</v>
      </c>
      <c r="CQ39" s="40">
        <f t="shared" si="115"/>
        <v>0</v>
      </c>
      <c r="CR39" s="116">
        <f t="shared" si="116"/>
        <v>0</v>
      </c>
      <c r="CS39" s="117">
        <f t="shared" si="117"/>
        <v>0</v>
      </c>
      <c r="CT39" s="118">
        <f t="shared" si="118"/>
        <v>0</v>
      </c>
      <c r="CU39" s="32"/>
      <c r="CV39" s="38">
        <f t="shared" si="119"/>
        <v>4124629.351956862</v>
      </c>
      <c r="CW39" s="39">
        <f t="shared" si="120"/>
        <v>2.968232632448585</v>
      </c>
      <c r="CX39" s="39">
        <f t="shared" si="121"/>
        <v>150632.06872304296</v>
      </c>
      <c r="CY39" s="39">
        <f t="shared" si="122"/>
        <v>0.39524108436480737</v>
      </c>
      <c r="CZ39" s="36">
        <f t="shared" si="123"/>
        <v>4275261.4206799045</v>
      </c>
      <c r="DA39" s="40">
        <f t="shared" si="124"/>
        <v>2.414439703340773</v>
      </c>
      <c r="DB39" s="38">
        <f t="shared" si="125"/>
        <v>1.3955235328206985</v>
      </c>
      <c r="DC39" s="39">
        <f t="shared" si="126"/>
        <v>2.2856255833049036E-7</v>
      </c>
      <c r="DD39" s="36">
        <f t="shared" si="127"/>
        <v>1180.9453502583094</v>
      </c>
      <c r="DE39" s="39">
        <f t="shared" si="128"/>
        <v>3.3973219241466589E-4</v>
      </c>
      <c r="DF39" s="36">
        <f t="shared" si="129"/>
        <v>1182.3408737911302</v>
      </c>
      <c r="DG39" s="40">
        <f t="shared" si="130"/>
        <v>1.2339496969727929E-4</v>
      </c>
      <c r="DH39" s="152"/>
      <c r="DI39" s="161" t="s">
        <v>37</v>
      </c>
      <c r="DJ39" s="38">
        <f t="shared" si="131"/>
        <v>4275261.4206799045</v>
      </c>
      <c r="DK39" s="36">
        <f t="shared" si="132"/>
        <v>1182.3408737911302</v>
      </c>
      <c r="DL39" s="37">
        <f t="shared" si="133"/>
        <v>4276443.7615536954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f>+'JUL-SEP 2022'!D40+'OCT-DEC 2022'!D40+'JAN-MAR 2023'!D40+'APR-JUN 2023'!D40</f>
        <v>101391683.04000001</v>
      </c>
      <c r="E40" s="39">
        <f t="shared" si="55"/>
        <v>461.23398417846767</v>
      </c>
      <c r="F40" s="36">
        <f>+'JUL-SEP 2022'!F40+'OCT-DEC 2022'!F40+'JAN-MAR 2023'!F40+'APR-JUN 2023'!F40</f>
        <v>7702858.6399999997</v>
      </c>
      <c r="G40" s="39">
        <f t="shared" si="56"/>
        <v>134.60417712228707</v>
      </c>
      <c r="H40" s="36">
        <f t="shared" si="57"/>
        <v>109094541.68000001</v>
      </c>
      <c r="I40" s="202">
        <f t="shared" si="58"/>
        <v>393.76776891064168</v>
      </c>
      <c r="J40" s="38">
        <f>+'JUL-SEP 2022'!J40+'OCT-DEC 2022'!J40+'JAN-MAR 2023'!J40+'APR-JUN 2023'!J40</f>
        <v>0</v>
      </c>
      <c r="K40" s="39">
        <f t="shared" si="59"/>
        <v>0</v>
      </c>
      <c r="L40" s="36">
        <f>+'JUL-SEP 2022'!L40+'OCT-DEC 2022'!L40+'JAN-MAR 2023'!L40+'APR-JUN 2023'!L40</f>
        <v>0</v>
      </c>
      <c r="M40" s="39">
        <f t="shared" si="60"/>
        <v>0</v>
      </c>
      <c r="N40" s="36">
        <f t="shared" si="61"/>
        <v>0</v>
      </c>
      <c r="O40" s="40">
        <f t="shared" si="62"/>
        <v>0</v>
      </c>
      <c r="P40" s="116">
        <f t="shared" si="63"/>
        <v>101391683.04000001</v>
      </c>
      <c r="Q40" s="117">
        <f t="shared" si="64"/>
        <v>7702858.6399999997</v>
      </c>
      <c r="R40" s="118">
        <f t="shared" si="65"/>
        <v>109094541.68000001</v>
      </c>
      <c r="S40" s="32"/>
      <c r="T40" s="38">
        <f>+'JUL-SEP 2022'!T40+'OCT-DEC 2022'!T40+'JAN-MAR 2023'!T40+'APR-JUN 2023'!T40</f>
        <v>162012012.15265703</v>
      </c>
      <c r="U40" s="39">
        <f t="shared" si="66"/>
        <v>422.81798292322253</v>
      </c>
      <c r="V40" s="36">
        <f>+'JUL-SEP 2022'!V40+'OCT-DEC 2022'!V40+'JAN-MAR 2023'!V40+'APR-JUN 2023'!V40</f>
        <v>11073027.214152638</v>
      </c>
      <c r="W40" s="39">
        <f t="shared" si="67"/>
        <v>99.374722591047387</v>
      </c>
      <c r="X40" s="36">
        <f t="shared" si="68"/>
        <v>173085039.36680967</v>
      </c>
      <c r="Y40" s="40">
        <f t="shared" si="69"/>
        <v>349.95024123948826</v>
      </c>
      <c r="Z40" s="244">
        <f>+'OCT-DEC 2022'!Z40+'JUL-SEP 2022'!Z40+'JAN-MAR 2023'!Z40+'APR-JUN 2023'!Z40</f>
        <v>-34243.594467188734</v>
      </c>
      <c r="AA40" s="39">
        <f t="shared" si="70"/>
        <v>-1.6956060222945189E-2</v>
      </c>
      <c r="AB40" s="36">
        <f>+'OCT-DEC 2022'!AB40+'JUL-SEP 2022'!AB40+'JAN-MAR 2023'!AB40+'APR-JUN 2023'!AB40</f>
        <v>64839.574299430693</v>
      </c>
      <c r="AC40" s="39">
        <f t="shared" si="71"/>
        <v>7.3856660070816621E-2</v>
      </c>
      <c r="AD40" s="36">
        <f t="shared" si="72"/>
        <v>30595.979832241959</v>
      </c>
      <c r="AE40" s="40">
        <f t="shared" si="73"/>
        <v>1.0559586614566538E-2</v>
      </c>
      <c r="AF40" s="116">
        <f t="shared" si="74"/>
        <v>161977768.55818984</v>
      </c>
      <c r="AG40" s="117">
        <f t="shared" si="75"/>
        <v>11137866.788452068</v>
      </c>
      <c r="AH40" s="118">
        <f t="shared" si="76"/>
        <v>173115635.3466419</v>
      </c>
      <c r="AI40" s="32"/>
      <c r="AJ40" s="35">
        <f>+'OCT-DEC 2022'!AJ40+'JUL-SEP 2022'!AJ40+'JAN-MAR 2023'!AJ40+'APR-JUN 2023'!AJ40</f>
        <v>95196227.702965483</v>
      </c>
      <c r="AK40" s="39">
        <f t="shared" si="77"/>
        <v>774.19854834431635</v>
      </c>
      <c r="AL40" s="36">
        <f>+'OCT-DEC 2022'!AL40+'JUL-SEP 2022'!AL40+'JAN-MAR 2023'!AL40+'APR-JUN 2023'!AL40</f>
        <v>8287019.3847149005</v>
      </c>
      <c r="AM40" s="39">
        <f t="shared" si="78"/>
        <v>163.43787491253028</v>
      </c>
      <c r="AN40" s="36">
        <f t="shared" si="79"/>
        <v>103483247.08768038</v>
      </c>
      <c r="AO40" s="40">
        <f t="shared" si="80"/>
        <v>595.87717005045556</v>
      </c>
      <c r="AP40" s="36">
        <f>+'OCT-DEC 2022'!AP40+'JUL-SEP 2022'!AP40+'JAN-MAR 2023'!AP40+'APR-JUN 2023'!AP40</f>
        <v>-3</v>
      </c>
      <c r="AQ40" s="39">
        <f t="shared" si="81"/>
        <v>-9.4753079790936793E-6</v>
      </c>
      <c r="AR40" s="36">
        <f>+'OCT-DEC 2022'!AR40+'JUL-SEP 2022'!AR40+'JAN-MAR 2023'!AR40+'APR-JUN 2023'!AR40</f>
        <v>40954.813328313045</v>
      </c>
      <c r="AS40" s="39">
        <f t="shared" si="82"/>
        <v>0.13411155829896795</v>
      </c>
      <c r="AT40" s="36">
        <f t="shared" si="83"/>
        <v>40951.813328313045</v>
      </c>
      <c r="AU40" s="40">
        <f t="shared" si="84"/>
        <v>6.58398702623125E-2</v>
      </c>
      <c r="AV40" s="116">
        <f t="shared" si="85"/>
        <v>95196224.702965483</v>
      </c>
      <c r="AW40" s="117">
        <f t="shared" si="86"/>
        <v>8327974.1980432132</v>
      </c>
      <c r="AX40" s="118">
        <f t="shared" si="87"/>
        <v>103524198.9010087</v>
      </c>
      <c r="AY40" s="32"/>
      <c r="AZ40" s="35">
        <f>+'OCT-DEC 2022'!AZ40+'JUL-SEP 2022'!AZ40+'JAN-MAR 2023'!AZ40+'APR-JUN 2023'!AZ40</f>
        <v>94392095.360550314</v>
      </c>
      <c r="BA40" s="39">
        <f t="shared" si="134"/>
        <v>425.59412486890835</v>
      </c>
      <c r="BB40" s="36">
        <f>+'OCT-DEC 2022'!BB40+'JUL-SEP 2022'!BB40+'JAN-MAR 2023'!BB40+'APR-JUN 2023'!BB40</f>
        <v>7945769.3603113145</v>
      </c>
      <c r="BC40" s="39">
        <f t="shared" si="135"/>
        <v>118.74066919185431</v>
      </c>
      <c r="BD40" s="36">
        <f t="shared" si="88"/>
        <v>102337864.72086163</v>
      </c>
      <c r="BE40" s="40">
        <v>298.42336828819572</v>
      </c>
      <c r="BF40" s="38">
        <f>+'OCT-DEC 2022'!BF40+'JUL-SEP 2022'!BF40+'JAN-MAR 2023'!BF40+'APR-JUN 2023'!BF40</f>
        <v>511957.46251267812</v>
      </c>
      <c r="BG40" s="39">
        <v>0.2715044680226672</v>
      </c>
      <c r="BH40" s="36">
        <f>+'OCT-DEC 2022'!BH40+'JUL-SEP 2022'!BH40+'JAN-MAR 2023'!BH40+'APR-JUN 2023'!BH40</f>
        <v>858261.26649068145</v>
      </c>
      <c r="BI40" s="39">
        <v>1.3174588129404015</v>
      </c>
      <c r="BJ40" s="36">
        <f t="shared" si="92"/>
        <v>1370218.7290033596</v>
      </c>
      <c r="BK40" s="40">
        <f t="shared" si="93"/>
        <v>0.74308403806768231</v>
      </c>
      <c r="BL40" s="116">
        <f t="shared" si="94"/>
        <v>94904052.823062986</v>
      </c>
      <c r="BM40" s="117">
        <f t="shared" si="95"/>
        <v>8804030.6268019956</v>
      </c>
      <c r="BN40" s="118">
        <f t="shared" si="96"/>
        <v>103708083.44986498</v>
      </c>
      <c r="BO40" s="32"/>
      <c r="BP40" s="35">
        <f>+'OCT-DEC 2022'!BP40+'JUL-SEP 2022'!BP40+'JAN-MAR 2023'!BP40+'APR-JUN 2023'!BP40</f>
        <v>121656875.08323896</v>
      </c>
      <c r="BQ40" s="39">
        <v>605.00739674321062</v>
      </c>
      <c r="BR40" s="36">
        <f>+'OCT-DEC 2022'!BR40+'JUL-SEP 2022'!BR40+'JAN-MAR 2023'!BR40+'APR-JUN 2023'!BR40</f>
        <v>10802510.433752136</v>
      </c>
      <c r="BS40" s="39">
        <v>114.90017779257128</v>
      </c>
      <c r="BT40" s="36">
        <f t="shared" si="99"/>
        <v>132459385.51699109</v>
      </c>
      <c r="BU40" s="40">
        <v>544.57871958343173</v>
      </c>
      <c r="BV40" s="38">
        <f>+'OCT-DEC 2022'!BV40+'JUL-SEP 2022'!BV40+'JAN-MAR 2023'!BV40+'APR-JUN 2023'!BV40</f>
        <v>36881.458372109795</v>
      </c>
      <c r="BW40" s="39">
        <f t="shared" si="101"/>
        <v>6.0558399883271725E-2</v>
      </c>
      <c r="BX40" s="36">
        <f>+'OCT-DEC 2022'!BX40+'JUL-SEP 2022'!BX40+'JAN-MAR 2023'!BX40+'APR-JUN 2023'!BX40</f>
        <v>42589.976326775737</v>
      </c>
      <c r="BY40" s="39">
        <f t="shared" si="102"/>
        <v>0.10293749384109027</v>
      </c>
      <c r="BZ40" s="36">
        <f t="shared" si="103"/>
        <v>79471.43469888554</v>
      </c>
      <c r="CA40" s="40">
        <f t="shared" si="104"/>
        <v>7.7702232565599411E-2</v>
      </c>
      <c r="CB40" s="116">
        <f t="shared" si="105"/>
        <v>121693756.54161108</v>
      </c>
      <c r="CC40" s="117">
        <f t="shared" si="106"/>
        <v>10845100.410078913</v>
      </c>
      <c r="CD40" s="118">
        <f t="shared" si="107"/>
        <v>132538856.95168999</v>
      </c>
      <c r="CE40" s="32"/>
      <c r="CF40" s="35">
        <f>+'OCT-DEC 2022'!CF40+'JUL-SEP 2022'!CF40+'JAN-MAR 2023'!CF40+'APR-JUN 2023'!CF40</f>
        <v>83333915.170000002</v>
      </c>
      <c r="CG40" s="39">
        <f t="shared" si="108"/>
        <v>331.33571828443513</v>
      </c>
      <c r="CH40" s="36">
        <f>+'OCT-DEC 2022'!CH40+'JUL-SEP 2022'!CH40+'JAN-MAR 2023'!CH40+'APR-JUN 2023'!CH40</f>
        <v>7133354.9600000046</v>
      </c>
      <c r="CI40" s="39">
        <f t="shared" si="109"/>
        <v>138.84605574587366</v>
      </c>
      <c r="CJ40" s="36">
        <f t="shared" si="110"/>
        <v>90467270.13000001</v>
      </c>
      <c r="CK40" s="40">
        <f t="shared" si="111"/>
        <v>298.6852109876686</v>
      </c>
      <c r="CL40" s="38">
        <f>+'OCT-DEC 2022'!CL40+'JUL-SEP 2022'!CL40+'JAN-MAR 2023'!CL40+'APR-JUN 2023'!CL40</f>
        <v>-1679.61</v>
      </c>
      <c r="CM40" s="39">
        <f t="shared" si="112"/>
        <v>-1.351439859031404E-3</v>
      </c>
      <c r="CN40" s="36">
        <f>+'OCT-DEC 2022'!CN40+'JUL-SEP 2022'!CN40+'JAN-MAR 2023'!CN40+'APR-JUN 2023'!CN40</f>
        <v>-23783</v>
      </c>
      <c r="CO40" s="39">
        <f t="shared" si="113"/>
        <v>-3.7073582870361707E-2</v>
      </c>
      <c r="CP40" s="36">
        <f t="shared" si="114"/>
        <v>-25462.61</v>
      </c>
      <c r="CQ40" s="40">
        <f t="shared" si="115"/>
        <v>-1.3512761510939121E-2</v>
      </c>
      <c r="CR40" s="116">
        <f t="shared" si="116"/>
        <v>83332235.560000002</v>
      </c>
      <c r="CS40" s="117">
        <f t="shared" si="117"/>
        <v>7109571.9600000046</v>
      </c>
      <c r="CT40" s="118">
        <f t="shared" si="118"/>
        <v>90441807.520000011</v>
      </c>
      <c r="CU40" s="32"/>
      <c r="CV40" s="38">
        <f t="shared" si="119"/>
        <v>657982808.50941181</v>
      </c>
      <c r="CW40" s="39">
        <f t="shared" si="120"/>
        <v>473.50825423409606</v>
      </c>
      <c r="CX40" s="39">
        <f t="shared" si="121"/>
        <v>52944539.992930993</v>
      </c>
      <c r="CY40" s="39">
        <f t="shared" si="122"/>
        <v>138.92033466311162</v>
      </c>
      <c r="CZ40" s="36">
        <f t="shared" si="123"/>
        <v>710927348.50234282</v>
      </c>
      <c r="DA40" s="40">
        <f t="shared" si="124"/>
        <v>401.4938614307851</v>
      </c>
      <c r="DB40" s="38">
        <f t="shared" si="125"/>
        <v>512912.71641759918</v>
      </c>
      <c r="DC40" s="39">
        <f t="shared" si="126"/>
        <v>8.4006209789735026E-2</v>
      </c>
      <c r="DD40" s="36">
        <f t="shared" si="127"/>
        <v>982862.63044520095</v>
      </c>
      <c r="DE40" s="39">
        <f t="shared" si="128"/>
        <v>0.28274811887828438</v>
      </c>
      <c r="DF40" s="36">
        <f t="shared" si="129"/>
        <v>1495775.3468628002</v>
      </c>
      <c r="DG40" s="40">
        <f t="shared" si="130"/>
        <v>0.15610654904304574</v>
      </c>
      <c r="DH40" s="152"/>
      <c r="DI40" s="161" t="s">
        <v>38</v>
      </c>
      <c r="DJ40" s="38">
        <f t="shared" si="131"/>
        <v>710927348.50234282</v>
      </c>
      <c r="DK40" s="36">
        <f t="shared" si="132"/>
        <v>1495775.3468628002</v>
      </c>
      <c r="DL40" s="37">
        <f t="shared" si="133"/>
        <v>712423123.84920561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f>+'JUL-SEP 2022'!D41+'OCT-DEC 2022'!D41+'JAN-MAR 2023'!D41+'APR-JUN 2023'!D41</f>
        <v>3039735.29</v>
      </c>
      <c r="E41" s="39">
        <f t="shared" si="55"/>
        <v>13.827852311135574</v>
      </c>
      <c r="F41" s="36">
        <f>+'JUL-SEP 2022'!F41+'OCT-DEC 2022'!F41+'JAN-MAR 2023'!F41+'APR-JUN 2023'!F41</f>
        <v>213021.51</v>
      </c>
      <c r="G41" s="39">
        <f t="shared" si="56"/>
        <v>3.7224602453430262</v>
      </c>
      <c r="H41" s="36">
        <f t="shared" si="57"/>
        <v>3252756.8</v>
      </c>
      <c r="I41" s="202">
        <f t="shared" si="58"/>
        <v>11.740557943786929</v>
      </c>
      <c r="J41" s="38">
        <f>+'JUL-SEP 2022'!J41+'OCT-DEC 2022'!J41+'JAN-MAR 2023'!J41+'APR-JUN 2023'!J41</f>
        <v>619968.63</v>
      </c>
      <c r="K41" s="39">
        <f t="shared" si="59"/>
        <v>0.88925571268128467</v>
      </c>
      <c r="L41" s="36">
        <f>+'JUL-SEP 2022'!L41+'OCT-DEC 2022'!L41+'JAN-MAR 2023'!L41+'APR-JUN 2023'!L41</f>
        <v>265181.16000000003</v>
      </c>
      <c r="M41" s="39">
        <f t="shared" si="60"/>
        <v>0.43184753331096865</v>
      </c>
      <c r="N41" s="36">
        <f t="shared" si="61"/>
        <v>885149.79</v>
      </c>
      <c r="O41" s="40">
        <f t="shared" si="62"/>
        <v>0.67504840078734696</v>
      </c>
      <c r="P41" s="116">
        <f t="shared" si="63"/>
        <v>3659703.92</v>
      </c>
      <c r="Q41" s="117">
        <f t="shared" si="64"/>
        <v>478202.67000000004</v>
      </c>
      <c r="R41" s="118">
        <f t="shared" si="65"/>
        <v>4137906.59</v>
      </c>
      <c r="S41" s="32"/>
      <c r="T41" s="38">
        <f>+'JUL-SEP 2022'!T41+'OCT-DEC 2022'!T41+'JAN-MAR 2023'!T41+'APR-JUN 2023'!T41</f>
        <v>3822003.594955049</v>
      </c>
      <c r="U41" s="39">
        <f t="shared" si="66"/>
        <v>9.9746421840715112</v>
      </c>
      <c r="V41" s="36">
        <f>+'JUL-SEP 2022'!V41+'OCT-DEC 2022'!V41+'JAN-MAR 2023'!V41+'APR-JUN 2023'!V41</f>
        <v>360117.39959557139</v>
      </c>
      <c r="W41" s="39">
        <f t="shared" si="67"/>
        <v>3.2318683945145379</v>
      </c>
      <c r="X41" s="36">
        <f t="shared" si="68"/>
        <v>4182120.9945506202</v>
      </c>
      <c r="Y41" s="40">
        <f t="shared" si="69"/>
        <v>8.455579155135009</v>
      </c>
      <c r="Z41" s="244">
        <f>+'OCT-DEC 2022'!Z41+'JUL-SEP 2022'!Z41+'JAN-MAR 2023'!Z41+'APR-JUN 2023'!Z41</f>
        <v>1020238.7258977239</v>
      </c>
      <c r="AA41" s="39">
        <f t="shared" si="70"/>
        <v>0.50518146670257758</v>
      </c>
      <c r="AB41" s="36">
        <f>+'OCT-DEC 2022'!AB41+'JUL-SEP 2022'!AB41+'JAN-MAR 2023'!AB41+'APR-JUN 2023'!AB41</f>
        <v>281457.05518368143</v>
      </c>
      <c r="AC41" s="39">
        <f t="shared" si="71"/>
        <v>0.32059862011488799</v>
      </c>
      <c r="AD41" s="36">
        <f t="shared" si="72"/>
        <v>1301695.7810814055</v>
      </c>
      <c r="AE41" s="40">
        <f t="shared" si="73"/>
        <v>0.44925409879045974</v>
      </c>
      <c r="AF41" s="116">
        <f t="shared" si="74"/>
        <v>4842242.3208527733</v>
      </c>
      <c r="AG41" s="117">
        <f t="shared" si="75"/>
        <v>641574.45477925288</v>
      </c>
      <c r="AH41" s="118">
        <f t="shared" si="76"/>
        <v>5483816.7756320257</v>
      </c>
      <c r="AI41" s="32"/>
      <c r="AJ41" s="35">
        <f>+'OCT-DEC 2022'!AJ41+'JUL-SEP 2022'!AJ41+'JAN-MAR 2023'!AJ41+'APR-JUN 2023'!AJ41</f>
        <v>1633471.2267055511</v>
      </c>
      <c r="AK41" s="39">
        <f t="shared" si="77"/>
        <v>13.28446602341841</v>
      </c>
      <c r="AL41" s="36">
        <f>+'OCT-DEC 2022'!AL41+'JUL-SEP 2022'!AL41+'JAN-MAR 2023'!AL41+'APR-JUN 2023'!AL41</f>
        <v>198482.01179601703</v>
      </c>
      <c r="AM41" s="39">
        <f t="shared" si="78"/>
        <v>3.9144928605015941</v>
      </c>
      <c r="AN41" s="36">
        <f t="shared" si="79"/>
        <v>1831953.2385015681</v>
      </c>
      <c r="AO41" s="40">
        <f t="shared" si="80"/>
        <v>10.548752016818366</v>
      </c>
      <c r="AP41" s="36">
        <f>+'OCT-DEC 2022'!AP41+'JUL-SEP 2022'!AP41+'JAN-MAR 2023'!AP41+'APR-JUN 2023'!AP41</f>
        <v>192516.92987303893</v>
      </c>
      <c r="AQ41" s="39">
        <f t="shared" si="81"/>
        <v>0.60805240057887466</v>
      </c>
      <c r="AR41" s="36">
        <f>+'OCT-DEC 2022'!AR41+'JUL-SEP 2022'!AR41+'JAN-MAR 2023'!AR41+'APR-JUN 2023'!AR41</f>
        <v>146566.38647566826</v>
      </c>
      <c r="AS41" s="39">
        <f t="shared" si="82"/>
        <v>0.47994960511544604</v>
      </c>
      <c r="AT41" s="36">
        <f t="shared" si="83"/>
        <v>339083.31634870719</v>
      </c>
      <c r="AU41" s="40">
        <f t="shared" si="84"/>
        <v>0.54515782677389935</v>
      </c>
      <c r="AV41" s="116">
        <f t="shared" si="85"/>
        <v>1825988.1565785902</v>
      </c>
      <c r="AW41" s="117">
        <f t="shared" si="86"/>
        <v>345048.39827168529</v>
      </c>
      <c r="AX41" s="118">
        <f t="shared" si="87"/>
        <v>2171036.5548502756</v>
      </c>
      <c r="AY41" s="32"/>
      <c r="AZ41" s="35">
        <f>+'OCT-DEC 2022'!AZ41+'JUL-SEP 2022'!AZ41+'JAN-MAR 2023'!AZ41+'APR-JUN 2023'!AZ41</f>
        <v>2716642.9226946007</v>
      </c>
      <c r="BA41" s="39">
        <f t="shared" si="134"/>
        <v>12.248772133399767</v>
      </c>
      <c r="BB41" s="36">
        <f>+'OCT-DEC 2022'!BB41+'JUL-SEP 2022'!BB41+'JAN-MAR 2023'!BB41+'APR-JUN 2023'!BB41</f>
        <v>258081.7557379175</v>
      </c>
      <c r="BC41" s="39">
        <f t="shared" si="135"/>
        <v>3.8567442613673282</v>
      </c>
      <c r="BD41" s="36">
        <f t="shared" si="88"/>
        <v>2974724.6784325182</v>
      </c>
      <c r="BE41" s="40">
        <v>4.4864334864889672</v>
      </c>
      <c r="BF41" s="38">
        <f>+'OCT-DEC 2022'!BF41+'JUL-SEP 2022'!BF41+'JAN-MAR 2023'!BF41+'APR-JUN 2023'!BF41</f>
        <v>1399212.615485762</v>
      </c>
      <c r="BG41" s="39">
        <v>0.6817584501871059</v>
      </c>
      <c r="BH41" s="36">
        <f>+'OCT-DEC 2022'!BH41+'JUL-SEP 2022'!BH41+'JAN-MAR 2023'!BH41+'APR-JUN 2023'!BH41</f>
        <v>245098.45788656361</v>
      </c>
      <c r="BI41" s="39">
        <v>0.33795991942652287</v>
      </c>
      <c r="BJ41" s="36">
        <f t="shared" si="92"/>
        <v>1644311.0733723256</v>
      </c>
      <c r="BK41" s="40">
        <f t="shared" si="93"/>
        <v>0.89172720119629667</v>
      </c>
      <c r="BL41" s="116">
        <f t="shared" si="94"/>
        <v>4115855.5381803624</v>
      </c>
      <c r="BM41" s="117">
        <f t="shared" si="95"/>
        <v>503180.21362448111</v>
      </c>
      <c r="BN41" s="118">
        <f t="shared" si="96"/>
        <v>4619035.7518048435</v>
      </c>
      <c r="BO41" s="32"/>
      <c r="BP41" s="35">
        <f>+'OCT-DEC 2022'!BP41+'JUL-SEP 2022'!BP41+'JAN-MAR 2023'!BP41+'APR-JUN 2023'!BP41</f>
        <v>1387268.7533430499</v>
      </c>
      <c r="BQ41" s="39">
        <v>6.7199145774853184</v>
      </c>
      <c r="BR41" s="36">
        <f>+'OCT-DEC 2022'!BR41+'JUL-SEP 2022'!BR41+'JAN-MAR 2023'!BR41+'APR-JUN 2023'!BR41</f>
        <v>97469.590482908621</v>
      </c>
      <c r="BS41" s="39">
        <v>1.3287411639351365</v>
      </c>
      <c r="BT41" s="36">
        <f t="shared" si="99"/>
        <v>1484738.3438259584</v>
      </c>
      <c r="BU41" s="40">
        <v>6.0551998678808916</v>
      </c>
      <c r="BV41" s="38">
        <f>+'OCT-DEC 2022'!BV41+'JUL-SEP 2022'!BV41+'JAN-MAR 2023'!BV41+'APR-JUN 2023'!BV41</f>
        <v>249087.18635891535</v>
      </c>
      <c r="BW41" s="39">
        <f t="shared" si="101"/>
        <v>0.40899471179071289</v>
      </c>
      <c r="BX41" s="36">
        <f>+'OCT-DEC 2022'!BX41+'JUL-SEP 2022'!BX41+'JAN-MAR 2023'!BX41+'APR-JUN 2023'!BX41</f>
        <v>171919.43897741206</v>
      </c>
      <c r="BY41" s="39">
        <f t="shared" si="102"/>
        <v>0.41551927747316486</v>
      </c>
      <c r="BZ41" s="36">
        <f t="shared" si="103"/>
        <v>421006.62533632742</v>
      </c>
      <c r="CA41" s="40">
        <f t="shared" si="104"/>
        <v>0.41163412787865827</v>
      </c>
      <c r="CB41" s="116">
        <f t="shared" si="105"/>
        <v>1636355.9397019653</v>
      </c>
      <c r="CC41" s="117">
        <f t="shared" si="106"/>
        <v>269389.02946032071</v>
      </c>
      <c r="CD41" s="118">
        <f t="shared" si="107"/>
        <v>1905744.969162286</v>
      </c>
      <c r="CE41" s="32"/>
      <c r="CF41" s="35">
        <f>+'OCT-DEC 2022'!CF41+'JUL-SEP 2022'!CF41+'JAN-MAR 2023'!CF41+'APR-JUN 2023'!CF41</f>
        <v>3510019.51</v>
      </c>
      <c r="CG41" s="39">
        <f t="shared" si="108"/>
        <v>13.955840586221566</v>
      </c>
      <c r="CH41" s="36">
        <f>+'OCT-DEC 2022'!CH41+'JUL-SEP 2022'!CH41+'JAN-MAR 2023'!CH41+'APR-JUN 2023'!CH41</f>
        <v>294401.4499999996</v>
      </c>
      <c r="CI41" s="39">
        <f t="shared" si="109"/>
        <v>5.730330309872306</v>
      </c>
      <c r="CJ41" s="36">
        <f t="shared" si="110"/>
        <v>3804420.9599999995</v>
      </c>
      <c r="CK41" s="40">
        <f t="shared" si="111"/>
        <v>12.560611981445101</v>
      </c>
      <c r="CL41" s="38">
        <f>+'OCT-DEC 2022'!CL41+'JUL-SEP 2022'!CL41+'JAN-MAR 2023'!CL41+'APR-JUN 2023'!CL41</f>
        <v>1547817</v>
      </c>
      <c r="CM41" s="39">
        <f t="shared" si="112"/>
        <v>1.2453971983296186</v>
      </c>
      <c r="CN41" s="36">
        <f>+'OCT-DEC 2022'!CN41+'JUL-SEP 2022'!CN41+'JAN-MAR 2023'!CN41+'APR-JUN 2023'!CN41</f>
        <v>472692.36</v>
      </c>
      <c r="CO41" s="39">
        <f t="shared" si="113"/>
        <v>0.73684562000785647</v>
      </c>
      <c r="CP41" s="36">
        <f t="shared" si="114"/>
        <v>2020509.3599999999</v>
      </c>
      <c r="CQ41" s="40">
        <f t="shared" si="115"/>
        <v>1.0722648272231414</v>
      </c>
      <c r="CR41" s="116">
        <f t="shared" si="116"/>
        <v>5057836.51</v>
      </c>
      <c r="CS41" s="117">
        <f t="shared" si="117"/>
        <v>767093.80999999959</v>
      </c>
      <c r="CT41" s="118">
        <f t="shared" si="118"/>
        <v>5824930.3199999994</v>
      </c>
      <c r="CU41" s="32"/>
      <c r="CV41" s="38">
        <f t="shared" si="119"/>
        <v>16109141.29769825</v>
      </c>
      <c r="CW41" s="39">
        <f t="shared" si="120"/>
        <v>11.592721381829797</v>
      </c>
      <c r="CX41" s="39">
        <f t="shared" si="121"/>
        <v>1421573.7176124142</v>
      </c>
      <c r="CY41" s="39">
        <f t="shared" si="122"/>
        <v>3.7300446207553795</v>
      </c>
      <c r="CZ41" s="36">
        <f t="shared" si="123"/>
        <v>17530715.015310664</v>
      </c>
      <c r="DA41" s="40">
        <f t="shared" si="124"/>
        <v>9.9004131434346245</v>
      </c>
      <c r="DB41" s="38">
        <f t="shared" si="125"/>
        <v>5028841.0876154397</v>
      </c>
      <c r="DC41" s="39">
        <f t="shared" si="126"/>
        <v>0.82363697737123709</v>
      </c>
      <c r="DD41" s="36">
        <f t="shared" si="127"/>
        <v>1582914.8585233255</v>
      </c>
      <c r="DE41" s="39">
        <f t="shared" si="128"/>
        <v>0.45537004330831543</v>
      </c>
      <c r="DF41" s="36">
        <f t="shared" si="129"/>
        <v>6611755.9461387657</v>
      </c>
      <c r="DG41" s="40">
        <f t="shared" si="130"/>
        <v>0.69003571026313582</v>
      </c>
      <c r="DH41" s="152"/>
      <c r="DI41" s="161" t="s">
        <v>39</v>
      </c>
      <c r="DJ41" s="38">
        <f t="shared" si="131"/>
        <v>17530715.015310664</v>
      </c>
      <c r="DK41" s="36">
        <f t="shared" si="132"/>
        <v>6611755.9461387657</v>
      </c>
      <c r="DL41" s="37">
        <f t="shared" si="133"/>
        <v>24142470.961449429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f>+'JUL-SEP 2022'!D42+'OCT-DEC 2022'!D42+'JAN-MAR 2023'!D42+'APR-JUN 2023'!D42</f>
        <v>3262310.63</v>
      </c>
      <c r="E42" s="39">
        <f t="shared" si="55"/>
        <v>14.840354597024023</v>
      </c>
      <c r="F42" s="36">
        <f>+'JUL-SEP 2022'!F42+'OCT-DEC 2022'!F42+'JAN-MAR 2023'!F42+'APR-JUN 2023'!F42</f>
        <v>2082284.72</v>
      </c>
      <c r="G42" s="39">
        <f t="shared" si="56"/>
        <v>36.387039457589211</v>
      </c>
      <c r="H42" s="36">
        <f t="shared" si="57"/>
        <v>5344595.3499999996</v>
      </c>
      <c r="I42" s="202">
        <f t="shared" si="58"/>
        <v>19.290877016310958</v>
      </c>
      <c r="J42" s="38">
        <f>+'JUL-SEP 2022'!J42+'OCT-DEC 2022'!J42+'JAN-MAR 2023'!J42+'APR-JUN 2023'!J42</f>
        <v>11583988.310000001</v>
      </c>
      <c r="K42" s="39">
        <f t="shared" si="59"/>
        <v>16.615562920176657</v>
      </c>
      <c r="L42" s="36">
        <f>+'JUL-SEP 2022'!L42+'OCT-DEC 2022'!L42+'JAN-MAR 2023'!L42+'APR-JUN 2023'!L42</f>
        <v>10975705.030000001</v>
      </c>
      <c r="M42" s="39">
        <f t="shared" si="60"/>
        <v>17.873936231194897</v>
      </c>
      <c r="N42" s="36">
        <f t="shared" si="61"/>
        <v>22559693.340000004</v>
      </c>
      <c r="O42" s="40">
        <f t="shared" si="62"/>
        <v>17.204867564189293</v>
      </c>
      <c r="P42" s="116">
        <f t="shared" si="63"/>
        <v>14846298.940000001</v>
      </c>
      <c r="Q42" s="117">
        <f t="shared" si="64"/>
        <v>13057989.750000002</v>
      </c>
      <c r="R42" s="118">
        <f t="shared" si="65"/>
        <v>27904288.690000005</v>
      </c>
      <c r="S42" s="32"/>
      <c r="T42" s="38">
        <f>+'JUL-SEP 2022'!T42+'OCT-DEC 2022'!T42+'JAN-MAR 2023'!T42+'APR-JUN 2023'!T42</f>
        <v>10439733.851011585</v>
      </c>
      <c r="U42" s="39">
        <f t="shared" si="66"/>
        <v>27.245555131929226</v>
      </c>
      <c r="V42" s="36">
        <f>+'JUL-SEP 2022'!V42+'OCT-DEC 2022'!V42+'JAN-MAR 2023'!V42+'APR-JUN 2023'!V42</f>
        <v>7443092.4879367854</v>
      </c>
      <c r="W42" s="39">
        <f t="shared" si="67"/>
        <v>66.797925888131118</v>
      </c>
      <c r="X42" s="36">
        <f t="shared" si="68"/>
        <v>17882826.338948369</v>
      </c>
      <c r="Y42" s="40">
        <f t="shared" si="69"/>
        <v>36.156212080793466</v>
      </c>
      <c r="Z42" s="244">
        <f>+'OCT-DEC 2022'!Z42+'JUL-SEP 2022'!Z42+'JAN-MAR 2023'!Z42+'APR-JUN 2023'!Z42</f>
        <v>44586886.144184813</v>
      </c>
      <c r="AA42" s="39">
        <f t="shared" si="70"/>
        <v>22.077645129771454</v>
      </c>
      <c r="AB42" s="36">
        <f>+'OCT-DEC 2022'!AB42+'JUL-SEP 2022'!AB42+'JAN-MAR 2023'!AB42+'APR-JUN 2023'!AB42</f>
        <v>22839953.202397309</v>
      </c>
      <c r="AC42" s="39">
        <f t="shared" si="71"/>
        <v>26.016251308386966</v>
      </c>
      <c r="AD42" s="36">
        <f t="shared" si="72"/>
        <v>67426839.346582115</v>
      </c>
      <c r="AE42" s="40">
        <f t="shared" si="73"/>
        <v>23.271016458064</v>
      </c>
      <c r="AF42" s="116">
        <f t="shared" si="74"/>
        <v>55026619.995196402</v>
      </c>
      <c r="AG42" s="117">
        <f t="shared" si="75"/>
        <v>30283045.690334097</v>
      </c>
      <c r="AH42" s="118">
        <f t="shared" si="76"/>
        <v>85309665.685530499</v>
      </c>
      <c r="AI42" s="32"/>
      <c r="AJ42" s="35">
        <f>+'OCT-DEC 2022'!AJ42+'JUL-SEP 2022'!AJ42+'JAN-MAR 2023'!AJ42+'APR-JUN 2023'!AJ42</f>
        <v>2084291.0565804164</v>
      </c>
      <c r="AK42" s="39">
        <f t="shared" si="77"/>
        <v>16.950830398097089</v>
      </c>
      <c r="AL42" s="36">
        <f>+'OCT-DEC 2022'!AL42+'JUL-SEP 2022'!AL42+'JAN-MAR 2023'!AL42+'APR-JUN 2023'!AL42</f>
        <v>2411299.6037801607</v>
      </c>
      <c r="AM42" s="39">
        <f t="shared" si="78"/>
        <v>47.556022826030102</v>
      </c>
      <c r="AN42" s="36">
        <f t="shared" si="79"/>
        <v>4495590.6603605766</v>
      </c>
      <c r="AO42" s="40">
        <f t="shared" si="80"/>
        <v>25.886507389270268</v>
      </c>
      <c r="AP42" s="36">
        <f>+'OCT-DEC 2022'!AP42+'JUL-SEP 2022'!AP42+'JAN-MAR 2023'!AP42+'APR-JUN 2023'!AP42</f>
        <v>6698888.3378644623</v>
      </c>
      <c r="AQ42" s="39">
        <f t="shared" si="81"/>
        <v>21.158010039608246</v>
      </c>
      <c r="AR42" s="36">
        <f>+'OCT-DEC 2022'!AR42+'JUL-SEP 2022'!AR42+'JAN-MAR 2023'!AR42+'APR-JUN 2023'!AR42</f>
        <v>6460556.8790556043</v>
      </c>
      <c r="AS42" s="39">
        <f t="shared" si="82"/>
        <v>21.155885721746817</v>
      </c>
      <c r="AT42" s="36">
        <f t="shared" si="83"/>
        <v>13159445.216920067</v>
      </c>
      <c r="AU42" s="40">
        <f t="shared" si="84"/>
        <v>21.156967064191214</v>
      </c>
      <c r="AV42" s="116">
        <f t="shared" si="85"/>
        <v>8783179.3944448791</v>
      </c>
      <c r="AW42" s="117">
        <f t="shared" si="86"/>
        <v>8871856.4828357659</v>
      </c>
      <c r="AX42" s="118">
        <f t="shared" si="87"/>
        <v>17655035.877280645</v>
      </c>
      <c r="AY42" s="32"/>
      <c r="AZ42" s="35">
        <f>+'OCT-DEC 2022'!AZ42+'JUL-SEP 2022'!AZ42+'JAN-MAR 2023'!AZ42+'APR-JUN 2023'!AZ42</f>
        <v>4133885.8814441115</v>
      </c>
      <c r="BA42" s="39">
        <f t="shared" si="134"/>
        <v>18.638822851647788</v>
      </c>
      <c r="BB42" s="36">
        <f>+'OCT-DEC 2022'!BB42+'JUL-SEP 2022'!BB42+'JAN-MAR 2023'!BB42+'APR-JUN 2023'!BB42</f>
        <v>2022062.6150119477</v>
      </c>
      <c r="BC42" s="39">
        <f t="shared" si="135"/>
        <v>30.217472615507983</v>
      </c>
      <c r="BD42" s="36">
        <f t="shared" si="88"/>
        <v>6155948.4964560587</v>
      </c>
      <c r="BE42" s="40">
        <v>17.690708467878721</v>
      </c>
      <c r="BF42" s="38">
        <f>+'OCT-DEC 2022'!BF42+'JUL-SEP 2022'!BF42+'JAN-MAR 2023'!BF42+'APR-JUN 2023'!BF42</f>
        <v>16016557.534567866</v>
      </c>
      <c r="BG42" s="39">
        <v>10.184577837430988</v>
      </c>
      <c r="BH42" s="36">
        <f>+'OCT-DEC 2022'!BH42+'JUL-SEP 2022'!BH42+'JAN-MAR 2023'!BH42+'APR-JUN 2023'!BH42</f>
        <v>10777042.482275642</v>
      </c>
      <c r="BI42" s="39">
        <v>17.011011812608064</v>
      </c>
      <c r="BJ42" s="36">
        <f t="shared" si="92"/>
        <v>26793600.016843509</v>
      </c>
      <c r="BK42" s="40">
        <f t="shared" si="93"/>
        <v>14.53045128741455</v>
      </c>
      <c r="BL42" s="116">
        <f t="shared" si="94"/>
        <v>20150443.416011978</v>
      </c>
      <c r="BM42" s="117">
        <f t="shared" si="95"/>
        <v>12799105.09728759</v>
      </c>
      <c r="BN42" s="118">
        <f t="shared" si="96"/>
        <v>32949548.513299569</v>
      </c>
      <c r="BO42" s="32"/>
      <c r="BP42" s="35">
        <f>+'OCT-DEC 2022'!BP42+'JUL-SEP 2022'!BP42+'JAN-MAR 2023'!BP42+'APR-JUN 2023'!BP42</f>
        <v>3005206.4493132206</v>
      </c>
      <c r="BQ42" s="39">
        <v>12.542064675659052</v>
      </c>
      <c r="BR42" s="36">
        <f>+'OCT-DEC 2022'!BR42+'JUL-SEP 2022'!BR42+'JAN-MAR 2023'!BR42+'APR-JUN 2023'!BR42</f>
        <v>2679011.6231958624</v>
      </c>
      <c r="BS42" s="39">
        <v>43.772907968669962</v>
      </c>
      <c r="BT42" s="36">
        <f t="shared" si="99"/>
        <v>5684218.072509083</v>
      </c>
      <c r="BU42" s="40">
        <v>16.392729333938803</v>
      </c>
      <c r="BV42" s="38">
        <f>+'OCT-DEC 2022'!BV42+'JUL-SEP 2022'!BV42+'JAN-MAR 2023'!BV42+'APR-JUN 2023'!BV42</f>
        <v>9775475.7874532379</v>
      </c>
      <c r="BW42" s="39">
        <f t="shared" si="101"/>
        <v>16.051078181699605</v>
      </c>
      <c r="BX42" s="36">
        <f>+'OCT-DEC 2022'!BX42+'JUL-SEP 2022'!BX42+'JAN-MAR 2023'!BX42+'APR-JUN 2023'!BX42</f>
        <v>11784729.407057397</v>
      </c>
      <c r="BY42" s="39">
        <f t="shared" si="102"/>
        <v>28.483005049130135</v>
      </c>
      <c r="BZ42" s="36">
        <f t="shared" si="103"/>
        <v>21560205.194510635</v>
      </c>
      <c r="CA42" s="40">
        <f t="shared" si="104"/>
        <v>21.080229450159944</v>
      </c>
      <c r="CB42" s="116">
        <f t="shared" si="105"/>
        <v>12780682.236766458</v>
      </c>
      <c r="CC42" s="117">
        <f t="shared" si="106"/>
        <v>14463741.030253259</v>
      </c>
      <c r="CD42" s="118">
        <f t="shared" si="107"/>
        <v>27244423.267019719</v>
      </c>
      <c r="CE42" s="32"/>
      <c r="CF42" s="35">
        <f>+'OCT-DEC 2022'!CF42+'JUL-SEP 2022'!CF42+'JAN-MAR 2023'!CF42+'APR-JUN 2023'!CF42</f>
        <v>7988765.5099999998</v>
      </c>
      <c r="CG42" s="39">
        <f t="shared" si="108"/>
        <v>31.763338528641121</v>
      </c>
      <c r="CH42" s="36">
        <f>+'OCT-DEC 2022'!CH42+'JUL-SEP 2022'!CH42+'JAN-MAR 2023'!CH42+'APR-JUN 2023'!CH42</f>
        <v>3808060.77</v>
      </c>
      <c r="CI42" s="39">
        <f t="shared" si="109"/>
        <v>74.121394620056051</v>
      </c>
      <c r="CJ42" s="36">
        <f t="shared" si="110"/>
        <v>11796826.279999999</v>
      </c>
      <c r="CK42" s="40">
        <f t="shared" si="111"/>
        <v>38.948202387044589</v>
      </c>
      <c r="CL42" s="38">
        <f>+'OCT-DEC 2022'!CL42+'JUL-SEP 2022'!CL42+'JAN-MAR 2023'!CL42+'APR-JUN 2023'!CL42</f>
        <v>26315448.75</v>
      </c>
      <c r="CM42" s="39">
        <f t="shared" si="112"/>
        <v>21.173811985549111</v>
      </c>
      <c r="CN42" s="36">
        <f>+'OCT-DEC 2022'!CN42+'JUL-SEP 2022'!CN42+'JAN-MAR 2023'!CN42+'APR-JUN 2023'!CN42</f>
        <v>17150833.68</v>
      </c>
      <c r="CO42" s="39">
        <f t="shared" si="113"/>
        <v>26.735182850408723</v>
      </c>
      <c r="CP42" s="36">
        <f t="shared" si="114"/>
        <v>43466282.43</v>
      </c>
      <c r="CQ42" s="40">
        <f t="shared" si="115"/>
        <v>23.067136803482178</v>
      </c>
      <c r="CR42" s="116">
        <f t="shared" si="116"/>
        <v>34304214.259999998</v>
      </c>
      <c r="CS42" s="117">
        <f t="shared" si="117"/>
        <v>20958894.449999999</v>
      </c>
      <c r="CT42" s="118">
        <f t="shared" si="118"/>
        <v>55263108.709999993</v>
      </c>
      <c r="CU42" s="32"/>
      <c r="CV42" s="38">
        <f t="shared" si="119"/>
        <v>30914193.378349334</v>
      </c>
      <c r="CW42" s="39">
        <f t="shared" si="120"/>
        <v>22.246972942649553</v>
      </c>
      <c r="CX42" s="39">
        <f t="shared" si="121"/>
        <v>20445811.819924757</v>
      </c>
      <c r="CY42" s="39">
        <f t="shared" si="122"/>
        <v>53.647439771167804</v>
      </c>
      <c r="CZ42" s="36">
        <f t="shared" si="123"/>
        <v>51360005.198274091</v>
      </c>
      <c r="DA42" s="40">
        <f t="shared" si="124"/>
        <v>29.005392539196013</v>
      </c>
      <c r="DB42" s="38">
        <f t="shared" si="125"/>
        <v>114977244.86407037</v>
      </c>
      <c r="DC42" s="39">
        <f t="shared" si="126"/>
        <v>18.831279170768116</v>
      </c>
      <c r="DD42" s="36">
        <f t="shared" si="127"/>
        <v>79988820.680785954</v>
      </c>
      <c r="DE42" s="39">
        <f t="shared" si="128"/>
        <v>23.011037227593143</v>
      </c>
      <c r="DF42" s="36">
        <f t="shared" si="129"/>
        <v>194966065.54485631</v>
      </c>
      <c r="DG42" s="40">
        <f t="shared" si="130"/>
        <v>20.34762756087828</v>
      </c>
      <c r="DH42" s="152"/>
      <c r="DI42" s="161" t="s">
        <v>55</v>
      </c>
      <c r="DJ42" s="38">
        <f t="shared" si="131"/>
        <v>51360005.198274091</v>
      </c>
      <c r="DK42" s="36">
        <f t="shared" si="132"/>
        <v>194966065.54485631</v>
      </c>
      <c r="DL42" s="37">
        <f t="shared" si="133"/>
        <v>246326070.74313039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f>+'JUL-SEP 2022'!D43+'OCT-DEC 2022'!D43+'JAN-MAR 2023'!D43+'APR-JUN 2023'!D43</f>
        <v>92511.78</v>
      </c>
      <c r="E43" s="39">
        <f t="shared" si="55"/>
        <v>0.42083902341386636</v>
      </c>
      <c r="F43" s="36">
        <f>+'JUL-SEP 2022'!F43+'OCT-DEC 2022'!F43+'JAN-MAR 2023'!F43+'APR-JUN 2023'!F43</f>
        <v>36651.410000000003</v>
      </c>
      <c r="G43" s="39">
        <f t="shared" si="56"/>
        <v>0.64046779435920742</v>
      </c>
      <c r="H43" s="36">
        <f t="shared" si="57"/>
        <v>129163.19</v>
      </c>
      <c r="I43" s="202">
        <f t="shared" si="58"/>
        <v>0.46620390322429284</v>
      </c>
      <c r="J43" s="38">
        <f>+'JUL-SEP 2022'!J43+'OCT-DEC 2022'!J43+'JAN-MAR 2023'!J43+'APR-JUN 2023'!J43</f>
        <v>1456077.97</v>
      </c>
      <c r="K43" s="39">
        <f t="shared" si="59"/>
        <v>2.0885341455613138</v>
      </c>
      <c r="L43" s="36">
        <f>+'JUL-SEP 2022'!L43+'OCT-DEC 2022'!L43+'JAN-MAR 2023'!L43+'APR-JUN 2023'!L43</f>
        <v>745418.26</v>
      </c>
      <c r="M43" s="39">
        <f t="shared" si="60"/>
        <v>1.2139136764691514</v>
      </c>
      <c r="N43" s="36">
        <f t="shared" si="61"/>
        <v>2201496.23</v>
      </c>
      <c r="O43" s="40">
        <f t="shared" si="62"/>
        <v>1.6789435259323433</v>
      </c>
      <c r="P43" s="116">
        <f t="shared" si="63"/>
        <v>1548589.75</v>
      </c>
      <c r="Q43" s="117">
        <f t="shared" si="64"/>
        <v>782069.67</v>
      </c>
      <c r="R43" s="118">
        <f t="shared" si="65"/>
        <v>2330659.42</v>
      </c>
      <c r="S43" s="32"/>
      <c r="T43" s="38">
        <f>+'JUL-SEP 2022'!T43+'OCT-DEC 2022'!T43+'JAN-MAR 2023'!T43+'APR-JUN 2023'!T43</f>
        <v>39903.52401954589</v>
      </c>
      <c r="U43" s="39">
        <f t="shared" si="66"/>
        <v>0.10413997896387495</v>
      </c>
      <c r="V43" s="36">
        <f>+'JUL-SEP 2022'!V43+'OCT-DEC 2022'!V43+'JAN-MAR 2023'!V43+'APR-JUN 2023'!V43</f>
        <v>61316.679734923448</v>
      </c>
      <c r="W43" s="39">
        <f t="shared" si="67"/>
        <v>0.5502856554957366</v>
      </c>
      <c r="X43" s="36">
        <f t="shared" si="68"/>
        <v>101220.20375446934</v>
      </c>
      <c r="Y43" s="40">
        <f t="shared" si="69"/>
        <v>0.20465104813084811</v>
      </c>
      <c r="Z43" s="244">
        <f>+'OCT-DEC 2022'!Z43+'JUL-SEP 2022'!Z43+'JAN-MAR 2023'!Z43+'APR-JUN 2023'!Z43</f>
        <v>1913358.5381195461</v>
      </c>
      <c r="AA43" s="39">
        <f t="shared" si="70"/>
        <v>0.94741872473485222</v>
      </c>
      <c r="AB43" s="36">
        <f>+'OCT-DEC 2022'!AB43+'JUL-SEP 2022'!AB43+'JAN-MAR 2023'!AB43+'APR-JUN 2023'!AB43</f>
        <v>601409.62947323313</v>
      </c>
      <c r="AC43" s="39">
        <f t="shared" si="71"/>
        <v>0.68504623985031865</v>
      </c>
      <c r="AD43" s="36">
        <f t="shared" si="72"/>
        <v>2514768.1675927793</v>
      </c>
      <c r="AE43" s="40">
        <f t="shared" si="73"/>
        <v>0.86792161672388202</v>
      </c>
      <c r="AF43" s="116">
        <f t="shared" si="74"/>
        <v>1953262.062139092</v>
      </c>
      <c r="AG43" s="117">
        <f t="shared" si="75"/>
        <v>662726.30920815654</v>
      </c>
      <c r="AH43" s="118">
        <f t="shared" si="76"/>
        <v>2615988.3713472486</v>
      </c>
      <c r="AI43" s="32"/>
      <c r="AJ43" s="35">
        <f>+'OCT-DEC 2022'!AJ43+'JUL-SEP 2022'!AJ43+'JAN-MAR 2023'!AJ43+'APR-JUN 2023'!AJ43</f>
        <v>17630.97192765263</v>
      </c>
      <c r="AK43" s="39">
        <f t="shared" si="77"/>
        <v>0.1433866992595427</v>
      </c>
      <c r="AL43" s="36">
        <f>+'OCT-DEC 2022'!AL43+'JUL-SEP 2022'!AL43+'JAN-MAR 2023'!AL43+'APR-JUN 2023'!AL43</f>
        <v>19986.537893087734</v>
      </c>
      <c r="AM43" s="39">
        <f t="shared" si="78"/>
        <v>0.39417758405755188</v>
      </c>
      <c r="AN43" s="36">
        <f t="shared" si="79"/>
        <v>37617.509820740364</v>
      </c>
      <c r="AO43" s="40">
        <f t="shared" si="80"/>
        <v>0.21660912202856969</v>
      </c>
      <c r="AP43" s="36">
        <f>+'OCT-DEC 2022'!AP43+'JUL-SEP 2022'!AP43+'JAN-MAR 2023'!AP43+'APR-JUN 2023'!AP43</f>
        <v>643893.60940494633</v>
      </c>
      <c r="AQ43" s="39">
        <f t="shared" si="81"/>
        <v>2.0336967516273723</v>
      </c>
      <c r="AR43" s="36">
        <f>+'OCT-DEC 2022'!AR43+'JUL-SEP 2022'!AR43+'JAN-MAR 2023'!AR43+'APR-JUN 2023'!AR43</f>
        <v>235232.7657483459</v>
      </c>
      <c r="AS43" s="39">
        <f t="shared" si="82"/>
        <v>0.77029853669671755</v>
      </c>
      <c r="AT43" s="36">
        <f t="shared" si="83"/>
        <v>879126.3751532922</v>
      </c>
      <c r="AU43" s="40">
        <f t="shared" si="84"/>
        <v>1.4134066792166191</v>
      </c>
      <c r="AV43" s="116">
        <f t="shared" si="85"/>
        <v>661524.58133259893</v>
      </c>
      <c r="AW43" s="117">
        <f t="shared" si="86"/>
        <v>255219.30364143365</v>
      </c>
      <c r="AX43" s="118">
        <f t="shared" si="87"/>
        <v>916743.88497403264</v>
      </c>
      <c r="AY43" s="32"/>
      <c r="AZ43" s="35">
        <f>+'OCT-DEC 2022'!AZ43+'JUL-SEP 2022'!AZ43+'JAN-MAR 2023'!AZ43+'APR-JUN 2023'!AZ43</f>
        <v>96566.963100444365</v>
      </c>
      <c r="BA43" s="39">
        <f t="shared" si="134"/>
        <v>0.43540014653767484</v>
      </c>
      <c r="BB43" s="36">
        <f>+'OCT-DEC 2022'!BB43+'JUL-SEP 2022'!BB43+'JAN-MAR 2023'!BB43+'APR-JUN 2023'!BB43</f>
        <v>43615.156170400849</v>
      </c>
      <c r="BC43" s="39">
        <f t="shared" si="135"/>
        <v>0.65177990899772631</v>
      </c>
      <c r="BD43" s="36">
        <f t="shared" si="88"/>
        <v>140182.1192708452</v>
      </c>
      <c r="BE43" s="40">
        <v>0.45134121013507772</v>
      </c>
      <c r="BF43" s="38">
        <f>+'OCT-DEC 2022'!BF43+'JUL-SEP 2022'!BF43+'JAN-MAR 2023'!BF43+'APR-JUN 2023'!BF43</f>
        <v>2032263.1219835617</v>
      </c>
      <c r="BG43" s="39">
        <v>1.6819084811848191</v>
      </c>
      <c r="BH43" s="36">
        <f>+'OCT-DEC 2022'!BH43+'JUL-SEP 2022'!BH43+'JAN-MAR 2023'!BH43+'APR-JUN 2023'!BH43</f>
        <v>936178.37203417579</v>
      </c>
      <c r="BI43" s="39">
        <v>1.4901807385494354</v>
      </c>
      <c r="BJ43" s="36">
        <f t="shared" si="92"/>
        <v>2968441.4940177375</v>
      </c>
      <c r="BK43" s="40">
        <v>1.6286152740436823</v>
      </c>
      <c r="BL43" s="116">
        <f t="shared" si="94"/>
        <v>2128830.0850840062</v>
      </c>
      <c r="BM43" s="117">
        <f t="shared" si="95"/>
        <v>979793.52820457658</v>
      </c>
      <c r="BN43" s="118">
        <f t="shared" si="96"/>
        <v>3108623.6132885828</v>
      </c>
      <c r="BO43" s="32"/>
      <c r="BP43" s="35">
        <f>+'OCT-DEC 2022'!BP43+'JUL-SEP 2022'!BP43+'JAN-MAR 2023'!BP43+'APR-JUN 2023'!BP43</f>
        <v>32052.945123226924</v>
      </c>
      <c r="BQ43" s="39">
        <v>0.33559087906990176</v>
      </c>
      <c r="BR43" s="36">
        <f>+'OCT-DEC 2022'!BR43+'JUL-SEP 2022'!BR43+'JAN-MAR 2023'!BR43+'APR-JUN 2023'!BR43</f>
        <v>22060.568575592191</v>
      </c>
      <c r="BS43" s="39">
        <v>0.47126276888323637</v>
      </c>
      <c r="BT43" s="36">
        <f t="shared" si="99"/>
        <v>54113.513698819115</v>
      </c>
      <c r="BU43" s="40">
        <v>0.3523187959668222</v>
      </c>
      <c r="BV43" s="38">
        <f>+'OCT-DEC 2022'!BV43+'JUL-SEP 2022'!BV43+'JAN-MAR 2023'!BV43+'APR-JUN 2023'!BV43</f>
        <v>1240123.0314022515</v>
      </c>
      <c r="BW43" s="39">
        <f t="shared" si="101"/>
        <v>2.0362499140463521</v>
      </c>
      <c r="BX43" s="36">
        <f>+'OCT-DEC 2022'!BX43+'JUL-SEP 2022'!BX43+'JAN-MAR 2023'!BX43+'APR-JUN 2023'!BX43</f>
        <v>426110.7889453622</v>
      </c>
      <c r="BY43" s="39">
        <f t="shared" si="102"/>
        <v>1.029884975190968</v>
      </c>
      <c r="BZ43" s="36">
        <f t="shared" si="103"/>
        <v>1666233.8203476137</v>
      </c>
      <c r="CA43" s="40">
        <f t="shared" si="104"/>
        <v>1.6291399332083918</v>
      </c>
      <c r="CB43" s="116">
        <f t="shared" si="105"/>
        <v>1272175.9765254783</v>
      </c>
      <c r="CC43" s="117">
        <f t="shared" si="106"/>
        <v>448171.35752095439</v>
      </c>
      <c r="CD43" s="118">
        <f t="shared" si="107"/>
        <v>1720347.3340464327</v>
      </c>
      <c r="CE43" s="32"/>
      <c r="CF43" s="35">
        <f>+'OCT-DEC 2022'!CF43+'JUL-SEP 2022'!CF43+'JAN-MAR 2023'!CF43+'APR-JUN 2023'!CF43</f>
        <v>62682.3</v>
      </c>
      <c r="CG43" s="39">
        <f t="shared" si="108"/>
        <v>0.24922487863257381</v>
      </c>
      <c r="CH43" s="36">
        <f>+'OCT-DEC 2022'!CH43+'JUL-SEP 2022'!CH43+'JAN-MAR 2023'!CH43+'APR-JUN 2023'!CH43</f>
        <v>30918.160000000007</v>
      </c>
      <c r="CI43" s="39">
        <f t="shared" si="109"/>
        <v>0.60180161943319854</v>
      </c>
      <c r="CJ43" s="36">
        <f t="shared" si="110"/>
        <v>93600.46</v>
      </c>
      <c r="CK43" s="40">
        <f t="shared" si="111"/>
        <v>0.30902969774006639</v>
      </c>
      <c r="CL43" s="38">
        <f>+'OCT-DEC 2022'!CL43+'JUL-SEP 2022'!CL43+'JAN-MAR 2023'!CL43+'APR-JUN 2023'!CL43</f>
        <v>1428431.4</v>
      </c>
      <c r="CM43" s="39">
        <f t="shared" si="112"/>
        <v>1.1493377211686231</v>
      </c>
      <c r="CN43" s="36">
        <f>+'OCT-DEC 2022'!CN43+'JUL-SEP 2022'!CN43+'JAN-MAR 2023'!CN43+'APR-JUN 2023'!CN43</f>
        <v>559233.61000000034</v>
      </c>
      <c r="CO43" s="39">
        <f t="shared" si="113"/>
        <v>0.87174845832008385</v>
      </c>
      <c r="CP43" s="36">
        <f t="shared" si="114"/>
        <v>1987665.0100000002</v>
      </c>
      <c r="CQ43" s="40">
        <f t="shared" si="115"/>
        <v>1.0548346474995465</v>
      </c>
      <c r="CR43" s="116">
        <f t="shared" si="116"/>
        <v>1491113.7</v>
      </c>
      <c r="CS43" s="117">
        <f t="shared" si="117"/>
        <v>590151.77000000037</v>
      </c>
      <c r="CT43" s="118">
        <f t="shared" si="118"/>
        <v>2081265.4700000002</v>
      </c>
      <c r="CU43" s="32"/>
      <c r="CV43" s="38">
        <f t="shared" si="119"/>
        <v>341348.48417086981</v>
      </c>
      <c r="CW43" s="39">
        <f t="shared" si="120"/>
        <v>0.24564672926844647</v>
      </c>
      <c r="CX43" s="39">
        <f t="shared" si="121"/>
        <v>214548.5123740042</v>
      </c>
      <c r="CY43" s="39">
        <f t="shared" si="122"/>
        <v>0.56295042216721325</v>
      </c>
      <c r="CZ43" s="36">
        <f t="shared" si="123"/>
        <v>555896.99654487404</v>
      </c>
      <c r="DA43" s="40">
        <f t="shared" si="124"/>
        <v>0.31394098450531299</v>
      </c>
      <c r="DB43" s="38">
        <f t="shared" si="125"/>
        <v>8714147.6709103044</v>
      </c>
      <c r="DC43" s="39">
        <f t="shared" si="126"/>
        <v>1.4272262978662695</v>
      </c>
      <c r="DD43" s="36">
        <f t="shared" si="127"/>
        <v>3503583.4262011172</v>
      </c>
      <c r="DE43" s="39">
        <f t="shared" si="128"/>
        <v>1.0079044541990374</v>
      </c>
      <c r="DF43" s="36">
        <f t="shared" si="129"/>
        <v>12217731.097111423</v>
      </c>
      <c r="DG43" s="40">
        <f t="shared" si="130"/>
        <v>1.2751031381191185</v>
      </c>
      <c r="DH43" s="152"/>
      <c r="DI43" s="161" t="s">
        <v>56</v>
      </c>
      <c r="DJ43" s="38">
        <f t="shared" si="131"/>
        <v>555896.99654487404</v>
      </c>
      <c r="DK43" s="36">
        <f t="shared" si="132"/>
        <v>12217731.097111423</v>
      </c>
      <c r="DL43" s="37">
        <f t="shared" si="133"/>
        <v>12773628.093656296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f>+'JUL-SEP 2022'!D44+'OCT-DEC 2022'!D44+'JAN-MAR 2023'!D44+'APR-JUN 2023'!D44</f>
        <v>34045687.939999998</v>
      </c>
      <c r="E44" s="39">
        <f t="shared" si="55"/>
        <v>154.87491500134195</v>
      </c>
      <c r="F44" s="36">
        <f>+'JUL-SEP 2022'!F44+'OCT-DEC 2022'!F44+'JAN-MAR 2023'!F44+'APR-JUN 2023'!F44</f>
        <v>17939851.690000001</v>
      </c>
      <c r="G44" s="39">
        <f t="shared" si="56"/>
        <v>313.49127477020937</v>
      </c>
      <c r="H44" s="36">
        <f t="shared" si="57"/>
        <v>51985539.629999995</v>
      </c>
      <c r="I44" s="202">
        <f t="shared" si="58"/>
        <v>187.6375265021494</v>
      </c>
      <c r="J44" s="38">
        <f>+'JUL-SEP 2022'!J44+'OCT-DEC 2022'!J44+'JAN-MAR 2023'!J44+'APR-JUN 2023'!J44</f>
        <v>31486348.849999998</v>
      </c>
      <c r="K44" s="39">
        <f t="shared" si="59"/>
        <v>45.16263280343442</v>
      </c>
      <c r="L44" s="36">
        <f>+'JUL-SEP 2022'!L44+'OCT-DEC 2022'!L44+'JAN-MAR 2023'!L44+'APR-JUN 2023'!L44</f>
        <v>60790957.519999996</v>
      </c>
      <c r="M44" s="39">
        <f t="shared" si="60"/>
        <v>98.99807758825655</v>
      </c>
      <c r="N44" s="36">
        <f t="shared" si="61"/>
        <v>92277306.36999999</v>
      </c>
      <c r="O44" s="40">
        <f t="shared" si="62"/>
        <v>70.374131924080956</v>
      </c>
      <c r="P44" s="116">
        <f t="shared" si="63"/>
        <v>65532036.789999992</v>
      </c>
      <c r="Q44" s="117">
        <f t="shared" si="64"/>
        <v>78730809.209999993</v>
      </c>
      <c r="R44" s="118">
        <f t="shared" si="65"/>
        <v>144262846</v>
      </c>
      <c r="S44" s="32"/>
      <c r="T44" s="38">
        <f>+'JUL-SEP 2022'!T44+'OCT-DEC 2022'!T44+'JAN-MAR 2023'!T44+'APR-JUN 2023'!T44</f>
        <v>30804624.487826318</v>
      </c>
      <c r="U44" s="39">
        <f t="shared" si="66"/>
        <v>80.393725240430712</v>
      </c>
      <c r="V44" s="36">
        <f>+'JUL-SEP 2022'!V44+'OCT-DEC 2022'!V44+'JAN-MAR 2023'!V44+'APR-JUN 2023'!V44</f>
        <v>22177524.761174478</v>
      </c>
      <c r="W44" s="39">
        <f t="shared" si="67"/>
        <v>199.03187522929341</v>
      </c>
      <c r="X44" s="36">
        <f t="shared" si="68"/>
        <v>52982149.249000795</v>
      </c>
      <c r="Y44" s="40">
        <f t="shared" si="69"/>
        <v>107.12142412136053</v>
      </c>
      <c r="Z44" s="244">
        <f>+'OCT-DEC 2022'!Z44+'JUL-SEP 2022'!Z44+'JAN-MAR 2023'!Z44+'APR-JUN 2023'!Z44</f>
        <v>45502629.945556872</v>
      </c>
      <c r="AA44" s="39">
        <f t="shared" si="70"/>
        <v>22.531084883583844</v>
      </c>
      <c r="AB44" s="36">
        <f>+'OCT-DEC 2022'!AB44+'JUL-SEP 2022'!AB44+'JAN-MAR 2023'!AB44+'APR-JUN 2023'!AB44</f>
        <v>43284268.025386155</v>
      </c>
      <c r="AC44" s="39">
        <f t="shared" si="71"/>
        <v>49.303708491391674</v>
      </c>
      <c r="AD44" s="36">
        <f t="shared" si="72"/>
        <v>88786897.970943034</v>
      </c>
      <c r="AE44" s="40">
        <f t="shared" si="73"/>
        <v>30.643010764926188</v>
      </c>
      <c r="AF44" s="116">
        <f t="shared" si="74"/>
        <v>76307254.433383197</v>
      </c>
      <c r="AG44" s="117">
        <f t="shared" si="75"/>
        <v>65461792.786560632</v>
      </c>
      <c r="AH44" s="118">
        <f t="shared" si="76"/>
        <v>141769047.21994382</v>
      </c>
      <c r="AI44" s="32"/>
      <c r="AJ44" s="35">
        <f>+'OCT-DEC 2022'!AJ44+'JUL-SEP 2022'!AJ44+'JAN-MAR 2023'!AJ44+'APR-JUN 2023'!AJ44</f>
        <v>5648708.6289478801</v>
      </c>
      <c r="AK44" s="39">
        <f t="shared" si="77"/>
        <v>45.939026430720965</v>
      </c>
      <c r="AL44" s="36">
        <f>+'OCT-DEC 2022'!AL44+'JUL-SEP 2022'!AL44+'JAN-MAR 2023'!AL44+'APR-JUN 2023'!AL44</f>
        <v>10683130.74957893</v>
      </c>
      <c r="AM44" s="39">
        <f t="shared" si="78"/>
        <v>210.69435294725764</v>
      </c>
      <c r="AN44" s="36">
        <f t="shared" si="79"/>
        <v>16331839.378526811</v>
      </c>
      <c r="AO44" s="40">
        <f t="shared" si="80"/>
        <v>94.041987514650657</v>
      </c>
      <c r="AP44" s="36">
        <f>+'OCT-DEC 2022'!AP44+'JUL-SEP 2022'!AP44+'JAN-MAR 2023'!AP44+'APR-JUN 2023'!AP44</f>
        <v>8216277.6600419357</v>
      </c>
      <c r="AQ44" s="39">
        <f t="shared" si="81"/>
        <v>25.950587090214835</v>
      </c>
      <c r="AR44" s="36">
        <f>+'OCT-DEC 2022'!AR44+'JUL-SEP 2022'!AR44+'JAN-MAR 2023'!AR44+'APR-JUN 2023'!AR44</f>
        <v>12208070.713420831</v>
      </c>
      <c r="AS44" s="39">
        <f t="shared" si="82"/>
        <v>39.976824557249181</v>
      </c>
      <c r="AT44" s="36">
        <f t="shared" si="83"/>
        <v>20424348.373462766</v>
      </c>
      <c r="AU44" s="40">
        <f t="shared" si="84"/>
        <v>32.837042802481839</v>
      </c>
      <c r="AV44" s="116">
        <f t="shared" si="85"/>
        <v>13864986.288989816</v>
      </c>
      <c r="AW44" s="117">
        <f t="shared" si="86"/>
        <v>22891201.462999761</v>
      </c>
      <c r="AX44" s="118">
        <f t="shared" si="87"/>
        <v>36756187.751989573</v>
      </c>
      <c r="AY44" s="32"/>
      <c r="AZ44" s="35">
        <f>+'OCT-DEC 2022'!AZ44+'JUL-SEP 2022'!AZ44+'JAN-MAR 2023'!AZ44+'APR-JUN 2023'!AZ44</f>
        <v>28036569.646824114</v>
      </c>
      <c r="BA44" s="39">
        <f t="shared" si="134"/>
        <v>126.41100165844165</v>
      </c>
      <c r="BB44" s="36">
        <f>+'OCT-DEC 2022'!BB44+'JUL-SEP 2022'!BB44+'JAN-MAR 2023'!BB44+'APR-JUN 2023'!BB44</f>
        <v>12084948.720540203</v>
      </c>
      <c r="BC44" s="39">
        <f t="shared" si="135"/>
        <v>180.59609248083751</v>
      </c>
      <c r="BD44" s="36">
        <f t="shared" si="88"/>
        <v>40121518.367364317</v>
      </c>
      <c r="BE44" s="40">
        <v>110.66492198672111</v>
      </c>
      <c r="BF44" s="38">
        <f>+'OCT-DEC 2022'!BF44+'JUL-SEP 2022'!BF44+'JAN-MAR 2023'!BF44+'APR-JUN 2023'!BF44</f>
        <v>35588677.69657442</v>
      </c>
      <c r="BG44" s="39">
        <v>24.893732597670553</v>
      </c>
      <c r="BH44" s="36">
        <f>+'OCT-DEC 2022'!BH44+'JUL-SEP 2022'!BH44+'JAN-MAR 2023'!BH44+'APR-JUN 2023'!BH44</f>
        <v>42096259.707413226</v>
      </c>
      <c r="BI44" s="39">
        <v>63.620569785718274</v>
      </c>
      <c r="BJ44" s="36">
        <f t="shared" si="92"/>
        <v>77684937.403987646</v>
      </c>
      <c r="BK44" s="40">
        <v>35.658358143326012</v>
      </c>
      <c r="BL44" s="116">
        <f t="shared" si="94"/>
        <v>63625247.343398534</v>
      </c>
      <c r="BM44" s="117">
        <f t="shared" si="95"/>
        <v>54181208.42795343</v>
      </c>
      <c r="BN44" s="118">
        <f t="shared" si="96"/>
        <v>117806455.77135196</v>
      </c>
      <c r="BO44" s="32"/>
      <c r="BP44" s="35">
        <f>+'OCT-DEC 2022'!BP44+'JUL-SEP 2022'!BP44+'JAN-MAR 2023'!BP44+'APR-JUN 2023'!BP44</f>
        <v>12040389.561826104</v>
      </c>
      <c r="BQ44" s="39">
        <v>41.618144431038466</v>
      </c>
      <c r="BR44" s="36">
        <f>+'OCT-DEC 2022'!BR44+'JUL-SEP 2022'!BR44+'JAN-MAR 2023'!BR44+'APR-JUN 2023'!BR44</f>
        <v>8298925.2699205382</v>
      </c>
      <c r="BS44" s="39">
        <v>153.14549240937387</v>
      </c>
      <c r="BT44" s="36">
        <f t="shared" si="99"/>
        <v>20339314.831746642</v>
      </c>
      <c r="BU44" s="40">
        <v>55.369115330628304</v>
      </c>
      <c r="BV44" s="38">
        <f>+'OCT-DEC 2022'!BV44+'JUL-SEP 2022'!BV44+'JAN-MAR 2023'!BV44+'APR-JUN 2023'!BV44</f>
        <v>13453973.765096882</v>
      </c>
      <c r="BW44" s="39">
        <f t="shared" si="101"/>
        <v>22.091076634374865</v>
      </c>
      <c r="BX44" s="36">
        <f>+'OCT-DEC 2022'!BX44+'JUL-SEP 2022'!BX44+'JAN-MAR 2023'!BX44+'APR-JUN 2023'!BX44</f>
        <v>20744042.067387924</v>
      </c>
      <c r="BY44" s="39">
        <f t="shared" si="102"/>
        <v>50.137142274216366</v>
      </c>
      <c r="BZ44" s="36">
        <f t="shared" si="103"/>
        <v>34198015.832484804</v>
      </c>
      <c r="CA44" s="40">
        <f t="shared" si="104"/>
        <v>33.436695707911369</v>
      </c>
      <c r="CB44" s="116">
        <f t="shared" si="105"/>
        <v>25494363.326922987</v>
      </c>
      <c r="CC44" s="117">
        <f t="shared" si="106"/>
        <v>29042967.337308463</v>
      </c>
      <c r="CD44" s="118">
        <f t="shared" si="107"/>
        <v>54537330.664231449</v>
      </c>
      <c r="CE44" s="32"/>
      <c r="CF44" s="35">
        <f>+'OCT-DEC 2022'!CF44+'JUL-SEP 2022'!CF44+'JAN-MAR 2023'!CF44+'APR-JUN 2023'!CF44</f>
        <v>41368186.710000008</v>
      </c>
      <c r="CG44" s="39">
        <f t="shared" si="108"/>
        <v>164.47994588662834</v>
      </c>
      <c r="CH44" s="36">
        <f>+'OCT-DEC 2022'!CH44+'JUL-SEP 2022'!CH44+'JAN-MAR 2023'!CH44+'APR-JUN 2023'!CH44</f>
        <v>10853421.610000003</v>
      </c>
      <c r="CI44" s="39">
        <f t="shared" si="109"/>
        <v>211.25470277950799</v>
      </c>
      <c r="CJ44" s="36">
        <f t="shared" si="110"/>
        <v>52221608.320000008</v>
      </c>
      <c r="CK44" s="40">
        <f t="shared" si="111"/>
        <v>172.41397995939056</v>
      </c>
      <c r="CL44" s="38">
        <f>+'OCT-DEC 2022'!CL44+'JUL-SEP 2022'!CL44+'JAN-MAR 2023'!CL44+'APR-JUN 2023'!CL44</f>
        <v>32679739.59</v>
      </c>
      <c r="CM44" s="39">
        <f t="shared" si="112"/>
        <v>26.294617598545255</v>
      </c>
      <c r="CN44" s="36">
        <f>+'OCT-DEC 2022'!CN44+'JUL-SEP 2022'!CN44+'JAN-MAR 2023'!CN44+'APR-JUN 2023'!CN44</f>
        <v>34271086.670000002</v>
      </c>
      <c r="CO44" s="39">
        <f t="shared" si="113"/>
        <v>53.422695695143318</v>
      </c>
      <c r="CP44" s="36">
        <f t="shared" si="114"/>
        <v>66950826.260000005</v>
      </c>
      <c r="CQ44" s="40">
        <f t="shared" si="115"/>
        <v>35.530157678717941</v>
      </c>
      <c r="CR44" s="116">
        <f t="shared" si="116"/>
        <v>74047926.300000012</v>
      </c>
      <c r="CS44" s="117">
        <f t="shared" si="117"/>
        <v>45124508.280000001</v>
      </c>
      <c r="CT44" s="118">
        <f t="shared" si="118"/>
        <v>119172434.58000001</v>
      </c>
      <c r="CU44" s="32"/>
      <c r="CV44" s="38">
        <f t="shared" si="119"/>
        <v>151944166.97542444</v>
      </c>
      <c r="CW44" s="39">
        <f t="shared" si="120"/>
        <v>109.34452437834186</v>
      </c>
      <c r="CX44" s="39">
        <f t="shared" si="121"/>
        <v>82037802.801214159</v>
      </c>
      <c r="CY44" s="39">
        <f t="shared" si="122"/>
        <v>215.25768326049646</v>
      </c>
      <c r="CZ44" s="36">
        <f t="shared" si="123"/>
        <v>233981969.7766386</v>
      </c>
      <c r="DA44" s="40">
        <f t="shared" si="124"/>
        <v>132.14054115192658</v>
      </c>
      <c r="DB44" s="38">
        <f t="shared" si="125"/>
        <v>166927647.5072701</v>
      </c>
      <c r="DC44" s="39">
        <f t="shared" si="126"/>
        <v>27.339854379405892</v>
      </c>
      <c r="DD44" s="36">
        <f t="shared" si="127"/>
        <v>213394684.70360816</v>
      </c>
      <c r="DE44" s="39">
        <f t="shared" si="128"/>
        <v>61.38899151271972</v>
      </c>
      <c r="DF44" s="36">
        <f t="shared" si="129"/>
        <v>380322332.21087825</v>
      </c>
      <c r="DG44" s="40">
        <f t="shared" si="130"/>
        <v>39.692328751082691</v>
      </c>
      <c r="DH44" s="152"/>
      <c r="DI44" s="161" t="s">
        <v>60</v>
      </c>
      <c r="DJ44" s="38">
        <f t="shared" si="131"/>
        <v>233981969.7766386</v>
      </c>
      <c r="DK44" s="36">
        <f t="shared" si="132"/>
        <v>380322332.21087825</v>
      </c>
      <c r="DL44" s="37">
        <f t="shared" si="133"/>
        <v>614304301.98751688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f>+'JUL-SEP 2022'!D45+'OCT-DEC 2022'!D45+'JAN-MAR 2023'!D45+'APR-JUN 2023'!D45</f>
        <v>984187.79</v>
      </c>
      <c r="E45" s="39">
        <f t="shared" si="55"/>
        <v>4.4771014934471198</v>
      </c>
      <c r="F45" s="36">
        <f>+'JUL-SEP 2022'!F45+'OCT-DEC 2022'!F45+'JAN-MAR 2023'!F45+'APR-JUN 2023'!F45</f>
        <v>506992.02</v>
      </c>
      <c r="G45" s="39">
        <f t="shared" si="56"/>
        <v>8.8594698214098493</v>
      </c>
      <c r="H45" s="36">
        <f t="shared" si="57"/>
        <v>1491179.81</v>
      </c>
      <c r="I45" s="202">
        <f t="shared" si="58"/>
        <v>5.3822907891269907</v>
      </c>
      <c r="J45" s="38">
        <f>+'JUL-SEP 2022'!J45+'OCT-DEC 2022'!J45+'JAN-MAR 2023'!J45+'APR-JUN 2023'!J45</f>
        <v>1772212.3399999999</v>
      </c>
      <c r="K45" s="39">
        <f t="shared" si="59"/>
        <v>2.541983370076752</v>
      </c>
      <c r="L45" s="36">
        <f>+'JUL-SEP 2022'!L45+'OCT-DEC 2022'!L45+'JAN-MAR 2023'!L45+'APR-JUN 2023'!L45</f>
        <v>1089381.3700000001</v>
      </c>
      <c r="M45" s="39">
        <f t="shared" si="60"/>
        <v>1.7740576195889017</v>
      </c>
      <c r="N45" s="36">
        <f t="shared" si="61"/>
        <v>2861593.71</v>
      </c>
      <c r="O45" s="40">
        <f t="shared" si="62"/>
        <v>2.1823586012923655</v>
      </c>
      <c r="P45" s="116">
        <f t="shared" si="63"/>
        <v>2756400.13</v>
      </c>
      <c r="Q45" s="117">
        <f t="shared" si="64"/>
        <v>1596373.3900000001</v>
      </c>
      <c r="R45" s="118">
        <f t="shared" si="65"/>
        <v>4352773.5199999996</v>
      </c>
      <c r="S45" s="32"/>
      <c r="T45" s="38">
        <f>+'JUL-SEP 2022'!T45+'OCT-DEC 2022'!T45+'JAN-MAR 2023'!T45+'APR-JUN 2023'!T45</f>
        <v>1183488.7096130771</v>
      </c>
      <c r="U45" s="39">
        <f t="shared" si="66"/>
        <v>3.0886617749028558</v>
      </c>
      <c r="V45" s="36">
        <f>+'JUL-SEP 2022'!V45+'OCT-DEC 2022'!V45+'JAN-MAR 2023'!V45+'APR-JUN 2023'!V45</f>
        <v>602892.72787262045</v>
      </c>
      <c r="W45" s="39">
        <f t="shared" si="67"/>
        <v>5.4106520670270264</v>
      </c>
      <c r="X45" s="36">
        <f t="shared" si="68"/>
        <v>1786381.4374856977</v>
      </c>
      <c r="Y45" s="40">
        <f t="shared" si="69"/>
        <v>3.6117772932935521</v>
      </c>
      <c r="Z45" s="244">
        <f>+'OCT-DEC 2022'!Z45+'JUL-SEP 2022'!Z45+'JAN-MAR 2023'!Z45+'APR-JUN 2023'!Z45</f>
        <v>4394662.7310028644</v>
      </c>
      <c r="AA45" s="39">
        <f t="shared" si="70"/>
        <v>2.176061452830738</v>
      </c>
      <c r="AB45" s="36">
        <f>+'OCT-DEC 2022'!AB45+'JUL-SEP 2022'!AB45+'JAN-MAR 2023'!AB45+'APR-JUN 2023'!AB45</f>
        <v>660500.98571526282</v>
      </c>
      <c r="AC45" s="39">
        <f t="shared" si="71"/>
        <v>0.75235529081565533</v>
      </c>
      <c r="AD45" s="36">
        <f t="shared" si="72"/>
        <v>5055163.716718127</v>
      </c>
      <c r="AE45" s="40">
        <f t="shared" si="73"/>
        <v>1.7446880083653016</v>
      </c>
      <c r="AF45" s="116">
        <f t="shared" si="74"/>
        <v>5578151.4406159418</v>
      </c>
      <c r="AG45" s="117">
        <f t="shared" si="75"/>
        <v>1263393.7135878834</v>
      </c>
      <c r="AH45" s="118">
        <f t="shared" si="76"/>
        <v>6841545.1542038247</v>
      </c>
      <c r="AI45" s="32"/>
      <c r="AJ45" s="35">
        <f>+'OCT-DEC 2022'!AJ45+'JUL-SEP 2022'!AJ45+'JAN-MAR 2023'!AJ45+'APR-JUN 2023'!AJ45</f>
        <v>128617.16610861979</v>
      </c>
      <c r="AK45" s="39">
        <f t="shared" si="77"/>
        <v>1.0459996755769698</v>
      </c>
      <c r="AL45" s="36">
        <f>+'OCT-DEC 2022'!AL45+'JUL-SEP 2022'!AL45+'JAN-MAR 2023'!AL45+'APR-JUN 2023'!AL45</f>
        <v>152871.06009544851</v>
      </c>
      <c r="AM45" s="39">
        <f t="shared" si="78"/>
        <v>3.0149466337329405</v>
      </c>
      <c r="AN45" s="36">
        <f t="shared" si="79"/>
        <v>281488.22620406828</v>
      </c>
      <c r="AO45" s="40">
        <f t="shared" si="80"/>
        <v>1.6208653318626987</v>
      </c>
      <c r="AP45" s="36">
        <f>+'OCT-DEC 2022'!AP45+'JUL-SEP 2022'!AP45+'JAN-MAR 2023'!AP45+'APR-JUN 2023'!AP45</f>
        <v>452869.81384530343</v>
      </c>
      <c r="AQ45" s="39">
        <f t="shared" si="81"/>
        <v>1.4303603202063577</v>
      </c>
      <c r="AR45" s="36">
        <f>+'OCT-DEC 2022'!AR45+'JUL-SEP 2022'!AR45+'JAN-MAR 2023'!AR45+'APR-JUN 2023'!AR45</f>
        <v>220710.68560462617</v>
      </c>
      <c r="AS45" s="39">
        <f t="shared" si="82"/>
        <v>0.72274420450616284</v>
      </c>
      <c r="AT45" s="36">
        <f t="shared" si="83"/>
        <v>673580.49944992957</v>
      </c>
      <c r="AU45" s="40">
        <f t="shared" si="84"/>
        <v>1.0829423434675021</v>
      </c>
      <c r="AV45" s="116">
        <f t="shared" si="85"/>
        <v>581486.97995392326</v>
      </c>
      <c r="AW45" s="117">
        <f t="shared" si="86"/>
        <v>373581.74570007471</v>
      </c>
      <c r="AX45" s="118">
        <f t="shared" si="87"/>
        <v>955068.72565399797</v>
      </c>
      <c r="AY45" s="32"/>
      <c r="AZ45" s="35">
        <f>+'OCT-DEC 2022'!AZ45+'JUL-SEP 2022'!AZ45+'JAN-MAR 2023'!AZ45+'APR-JUN 2023'!AZ45</f>
        <v>623619.83910108474</v>
      </c>
      <c r="BA45" s="39">
        <f t="shared" si="134"/>
        <v>2.8117708231746605</v>
      </c>
      <c r="BB45" s="36">
        <f>+'OCT-DEC 2022'!BB45+'JUL-SEP 2022'!BB45+'JAN-MAR 2023'!BB45+'APR-JUN 2023'!BB45</f>
        <v>283608.40550925559</v>
      </c>
      <c r="BC45" s="39">
        <f t="shared" si="135"/>
        <v>4.2382115980880135</v>
      </c>
      <c r="BD45" s="36">
        <f t="shared" si="88"/>
        <v>907228.24461034033</v>
      </c>
      <c r="BE45" s="40">
        <v>6.6298407477189985</v>
      </c>
      <c r="BF45" s="38">
        <f>+'OCT-DEC 2022'!BF45+'JUL-SEP 2022'!BF45+'JAN-MAR 2023'!BF45+'APR-JUN 2023'!BF45</f>
        <v>1967644.6918989026</v>
      </c>
      <c r="BG45" s="39">
        <v>1.6247441262185349</v>
      </c>
      <c r="BH45" s="36">
        <f>+'OCT-DEC 2022'!BH45+'JUL-SEP 2022'!BH45+'JAN-MAR 2023'!BH45+'APR-JUN 2023'!BH45</f>
        <v>611150.05301471031</v>
      </c>
      <c r="BI45" s="39">
        <v>6.7252455330693328</v>
      </c>
      <c r="BJ45" s="36">
        <f t="shared" si="92"/>
        <v>2578794.744913613</v>
      </c>
      <c r="BK45" s="40">
        <v>3.0424944958971372</v>
      </c>
      <c r="BL45" s="116">
        <f t="shared" si="94"/>
        <v>2591264.5309999874</v>
      </c>
      <c r="BM45" s="117">
        <f t="shared" si="95"/>
        <v>894758.45852396591</v>
      </c>
      <c r="BN45" s="118">
        <f t="shared" si="96"/>
        <v>3486022.9895239533</v>
      </c>
      <c r="BO45" s="32"/>
      <c r="BP45" s="35">
        <f>+'OCT-DEC 2022'!BP45+'JUL-SEP 2022'!BP45+'JAN-MAR 2023'!BP45+'APR-JUN 2023'!BP45</f>
        <v>217781.21593295957</v>
      </c>
      <c r="BQ45" s="39">
        <v>0.5101455376827686</v>
      </c>
      <c r="BR45" s="36">
        <f>+'OCT-DEC 2022'!BR45+'JUL-SEP 2022'!BR45+'JAN-MAR 2023'!BR45+'APR-JUN 2023'!BR45</f>
        <v>157259.60371534049</v>
      </c>
      <c r="BS45" s="39">
        <v>2.5269069298298654</v>
      </c>
      <c r="BT45" s="36">
        <f t="shared" si="99"/>
        <v>375040.81964830006</v>
      </c>
      <c r="BU45" s="40">
        <v>0.75880586824328866</v>
      </c>
      <c r="BV45" s="38">
        <f>+'OCT-DEC 2022'!BV45+'JUL-SEP 2022'!BV45+'JAN-MAR 2023'!BV45+'APR-JUN 2023'!BV45</f>
        <v>1085671.8725939041</v>
      </c>
      <c r="BW45" s="39">
        <f t="shared" si="101"/>
        <v>1.7826451096163924</v>
      </c>
      <c r="BX45" s="36">
        <f>+'OCT-DEC 2022'!BX45+'JUL-SEP 2022'!BX45+'JAN-MAR 2023'!BX45+'APR-JUN 2023'!BX45</f>
        <v>327099.12858953624</v>
      </c>
      <c r="BY45" s="39">
        <f t="shared" si="102"/>
        <v>0.79057955506406408</v>
      </c>
      <c r="BZ45" s="36">
        <f t="shared" si="103"/>
        <v>1412771.0011834404</v>
      </c>
      <c r="CA45" s="40">
        <f t="shared" si="104"/>
        <v>1.3813197322009569</v>
      </c>
      <c r="CB45" s="116">
        <f t="shared" si="105"/>
        <v>1303453.0885268636</v>
      </c>
      <c r="CC45" s="117">
        <f t="shared" si="106"/>
        <v>484358.73230487673</v>
      </c>
      <c r="CD45" s="118">
        <f t="shared" si="107"/>
        <v>1787811.8208317403</v>
      </c>
      <c r="CE45" s="32"/>
      <c r="CF45" s="35">
        <f>+'OCT-DEC 2022'!CF45+'JUL-SEP 2022'!CF45+'JAN-MAR 2023'!CF45+'APR-JUN 2023'!CF45</f>
        <v>2734270.9700000025</v>
      </c>
      <c r="CG45" s="39">
        <f t="shared" si="108"/>
        <v>10.871463724956175</v>
      </c>
      <c r="CH45" s="36">
        <f>+'OCT-DEC 2022'!CH45+'JUL-SEP 2022'!CH45+'JAN-MAR 2023'!CH45+'APR-JUN 2023'!CH45</f>
        <v>240753.83999999997</v>
      </c>
      <c r="CI45" s="39">
        <f t="shared" si="109"/>
        <v>4.6861149174711922</v>
      </c>
      <c r="CJ45" s="36">
        <f t="shared" si="110"/>
        <v>2975024.8100000024</v>
      </c>
      <c r="CK45" s="40">
        <f t="shared" si="111"/>
        <v>9.8222916618518656</v>
      </c>
      <c r="CL45" s="38">
        <f>+'OCT-DEC 2022'!CL45+'JUL-SEP 2022'!CL45+'JAN-MAR 2023'!CL45+'APR-JUN 2023'!CL45</f>
        <v>2592787.1399999997</v>
      </c>
      <c r="CM45" s="39">
        <f t="shared" si="112"/>
        <v>2.0861961330189969</v>
      </c>
      <c r="CN45" s="36">
        <f>+'OCT-DEC 2022'!CN45+'JUL-SEP 2022'!CN45+'JAN-MAR 2023'!CN45+'APR-JUN 2023'!CN45</f>
        <v>404927.65999999968</v>
      </c>
      <c r="CO45" s="39">
        <f t="shared" si="113"/>
        <v>0.63121217506250848</v>
      </c>
      <c r="CP45" s="36">
        <f t="shared" si="114"/>
        <v>2997714.7999999993</v>
      </c>
      <c r="CQ45" s="40">
        <f t="shared" si="115"/>
        <v>1.5908583279645157</v>
      </c>
      <c r="CR45" s="116">
        <f t="shared" si="116"/>
        <v>5327058.1100000022</v>
      </c>
      <c r="CS45" s="117">
        <f t="shared" si="117"/>
        <v>645681.49999999965</v>
      </c>
      <c r="CT45" s="118">
        <f t="shared" si="118"/>
        <v>5972739.6100000022</v>
      </c>
      <c r="CU45" s="32"/>
      <c r="CV45" s="38">
        <f t="shared" si="119"/>
        <v>5871965.6907557445</v>
      </c>
      <c r="CW45" s="39">
        <f t="shared" si="120"/>
        <v>4.2256791320293123</v>
      </c>
      <c r="CX45" s="39">
        <f t="shared" si="121"/>
        <v>1944377.6571926647</v>
      </c>
      <c r="CY45" s="39">
        <f t="shared" si="122"/>
        <v>5.101821545427474</v>
      </c>
      <c r="CZ45" s="36">
        <f t="shared" si="123"/>
        <v>7816343.3479484096</v>
      </c>
      <c r="DA45" s="40">
        <f t="shared" si="124"/>
        <v>4.4142539735567592</v>
      </c>
      <c r="DB45" s="38">
        <f t="shared" si="125"/>
        <v>12265848.589340974</v>
      </c>
      <c r="DC45" s="39">
        <f t="shared" si="126"/>
        <v>2.0089333269841849</v>
      </c>
      <c r="DD45" s="36">
        <f t="shared" si="127"/>
        <v>3313769.8829241353</v>
      </c>
      <c r="DE45" s="39">
        <f t="shared" si="128"/>
        <v>0.95329924220224171</v>
      </c>
      <c r="DF45" s="36">
        <f t="shared" si="129"/>
        <v>15579618.472265109</v>
      </c>
      <c r="DG45" s="40">
        <f t="shared" si="130"/>
        <v>1.6259664128129778</v>
      </c>
      <c r="DH45" s="152"/>
      <c r="DI45" s="161" t="s">
        <v>61</v>
      </c>
      <c r="DJ45" s="38">
        <f t="shared" si="131"/>
        <v>7816343.3479484096</v>
      </c>
      <c r="DK45" s="36">
        <f t="shared" si="132"/>
        <v>15579618.472265109</v>
      </c>
      <c r="DL45" s="37">
        <f t="shared" si="133"/>
        <v>23395961.820213519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f>+'JUL-SEP 2022'!D46+'OCT-DEC 2022'!D46+'JAN-MAR 2023'!D46+'APR-JUN 2023'!D46</f>
        <v>41534060.159999996</v>
      </c>
      <c r="E46" s="39">
        <f t="shared" si="55"/>
        <v>188.93975790053085</v>
      </c>
      <c r="F46" s="36">
        <f>+'JUL-SEP 2022'!F46+'OCT-DEC 2022'!F46+'JAN-MAR 2023'!F46+'APR-JUN 2023'!F46</f>
        <v>2367239.5099999998</v>
      </c>
      <c r="G46" s="39">
        <f t="shared" si="56"/>
        <v>41.366503162897978</v>
      </c>
      <c r="H46" s="36">
        <f t="shared" si="57"/>
        <v>43901299.669999994</v>
      </c>
      <c r="I46" s="202">
        <f t="shared" si="58"/>
        <v>158.45812775894862</v>
      </c>
      <c r="J46" s="38">
        <f>+'JUL-SEP 2022'!J46+'OCT-DEC 2022'!J46+'JAN-MAR 2023'!J46+'APR-JUN 2023'!J46</f>
        <v>0</v>
      </c>
      <c r="K46" s="39">
        <f t="shared" si="59"/>
        <v>0</v>
      </c>
      <c r="L46" s="36">
        <f>+'JUL-SEP 2022'!L46+'OCT-DEC 2022'!L46+'JAN-MAR 2023'!L46+'APR-JUN 2023'!L46</f>
        <v>0</v>
      </c>
      <c r="M46" s="39">
        <f t="shared" si="60"/>
        <v>0</v>
      </c>
      <c r="N46" s="36">
        <f t="shared" si="61"/>
        <v>0</v>
      </c>
      <c r="O46" s="40">
        <f t="shared" si="62"/>
        <v>0</v>
      </c>
      <c r="P46" s="116">
        <f t="shared" si="63"/>
        <v>41534060.159999996</v>
      </c>
      <c r="Q46" s="117">
        <f t="shared" si="64"/>
        <v>2367239.5099999998</v>
      </c>
      <c r="R46" s="118">
        <f t="shared" si="65"/>
        <v>43901299.669999994</v>
      </c>
      <c r="S46" s="32"/>
      <c r="T46" s="38">
        <f>+'JUL-SEP 2022'!T46+'OCT-DEC 2022'!T46+'JAN-MAR 2023'!T46+'APR-JUN 2023'!T46</f>
        <v>142297954.9392097</v>
      </c>
      <c r="U46" s="39">
        <f t="shared" si="66"/>
        <v>371.36835400083959</v>
      </c>
      <c r="V46" s="36">
        <f>+'JUL-SEP 2022'!V46+'OCT-DEC 2022'!V46+'JAN-MAR 2023'!V46+'APR-JUN 2023'!V46</f>
        <v>7481044.1176683018</v>
      </c>
      <c r="W46" s="39">
        <f t="shared" si="67"/>
        <v>67.138522240285582</v>
      </c>
      <c r="X46" s="36">
        <f t="shared" si="68"/>
        <v>149778999.056878</v>
      </c>
      <c r="Y46" s="40">
        <f t="shared" si="69"/>
        <v>302.82915868588088</v>
      </c>
      <c r="Z46" s="244">
        <f>+'OCT-DEC 2022'!Z46+'JUL-SEP 2022'!Z46+'JAN-MAR 2023'!Z46+'APR-JUN 2023'!Z46</f>
        <v>0</v>
      </c>
      <c r="AA46" s="39">
        <f t="shared" si="70"/>
        <v>0</v>
      </c>
      <c r="AB46" s="36">
        <f>+'OCT-DEC 2022'!AB46+'JUL-SEP 2022'!AB46+'JAN-MAR 2023'!AB46+'APR-JUN 2023'!AB46</f>
        <v>0</v>
      </c>
      <c r="AC46" s="39">
        <f t="shared" si="71"/>
        <v>0</v>
      </c>
      <c r="AD46" s="36">
        <f t="shared" si="72"/>
        <v>0</v>
      </c>
      <c r="AE46" s="40">
        <f t="shared" si="73"/>
        <v>0</v>
      </c>
      <c r="AF46" s="116">
        <f t="shared" si="74"/>
        <v>142297954.9392097</v>
      </c>
      <c r="AG46" s="117">
        <f t="shared" si="75"/>
        <v>7481044.1176683018</v>
      </c>
      <c r="AH46" s="118">
        <f t="shared" si="76"/>
        <v>149778999.056878</v>
      </c>
      <c r="AI46" s="32"/>
      <c r="AJ46" s="35">
        <f>+'OCT-DEC 2022'!AJ46+'JUL-SEP 2022'!AJ46+'JAN-MAR 2023'!AJ46+'APR-JUN 2023'!AJ46</f>
        <v>12008530.886109084</v>
      </c>
      <c r="AK46" s="39">
        <f t="shared" si="77"/>
        <v>97.661298184864179</v>
      </c>
      <c r="AL46" s="36">
        <f>+'OCT-DEC 2022'!AL46+'JUL-SEP 2022'!AL46+'JAN-MAR 2023'!AL46+'APR-JUN 2023'!AL46</f>
        <v>1134935.450069851</v>
      </c>
      <c r="AM46" s="39">
        <f t="shared" si="78"/>
        <v>22.383372055873867</v>
      </c>
      <c r="AN46" s="36">
        <f t="shared" si="79"/>
        <v>13143466.336178934</v>
      </c>
      <c r="AO46" s="40">
        <f t="shared" si="80"/>
        <v>75.682699813428201</v>
      </c>
      <c r="AP46" s="36">
        <f>+'OCT-DEC 2022'!AP46+'JUL-SEP 2022'!AP46+'JAN-MAR 2023'!AP46+'APR-JUN 2023'!AP46</f>
        <v>0</v>
      </c>
      <c r="AQ46" s="39">
        <f t="shared" si="81"/>
        <v>0</v>
      </c>
      <c r="AR46" s="36">
        <f>+'OCT-DEC 2022'!AR46+'JUL-SEP 2022'!AR46+'JAN-MAR 2023'!AR46+'APR-JUN 2023'!AR46</f>
        <v>-75</v>
      </c>
      <c r="AS46" s="39">
        <f t="shared" si="82"/>
        <v>-2.4559669682266641E-4</v>
      </c>
      <c r="AT46" s="36">
        <f t="shared" si="83"/>
        <v>-75</v>
      </c>
      <c r="AU46" s="40">
        <f t="shared" si="84"/>
        <v>-1.2058050348308841E-4</v>
      </c>
      <c r="AV46" s="116">
        <f t="shared" si="85"/>
        <v>12008530.886109084</v>
      </c>
      <c r="AW46" s="117">
        <f t="shared" si="86"/>
        <v>1134860.450069851</v>
      </c>
      <c r="AX46" s="118">
        <f t="shared" si="87"/>
        <v>13143391.336178934</v>
      </c>
      <c r="AY46" s="32"/>
      <c r="AZ46" s="35">
        <f>+'OCT-DEC 2022'!AZ46+'JUL-SEP 2022'!AZ46+'JAN-MAR 2023'!AZ46+'APR-JUN 2023'!AZ46</f>
        <v>40242108.422740281</v>
      </c>
      <c r="BA46" s="39">
        <f t="shared" si="134"/>
        <v>181.44321144303947</v>
      </c>
      <c r="BB46" s="36">
        <f>+'OCT-DEC 2022'!BB46+'JUL-SEP 2022'!BB46+'JAN-MAR 2023'!BB46+'APR-JUN 2023'!BB46</f>
        <v>0</v>
      </c>
      <c r="BC46" s="39">
        <f t="shared" si="135"/>
        <v>0</v>
      </c>
      <c r="BD46" s="36">
        <f t="shared" si="88"/>
        <v>40242108.422740281</v>
      </c>
      <c r="BE46" s="40">
        <v>122.06418622946738</v>
      </c>
      <c r="BF46" s="38">
        <f>+'OCT-DEC 2022'!BF46+'JUL-SEP 2022'!BF46+'JAN-MAR 2023'!BF46+'APR-JUN 2023'!BF46</f>
        <v>0</v>
      </c>
      <c r="BG46" s="39">
        <v>0</v>
      </c>
      <c r="BH46" s="36">
        <f>+'OCT-DEC 2022'!BH46+'JUL-SEP 2022'!BH46+'JAN-MAR 2023'!BH46+'APR-JUN 2023'!BH46</f>
        <v>0</v>
      </c>
      <c r="BI46" s="39">
        <v>0</v>
      </c>
      <c r="BJ46" s="36">
        <f t="shared" si="92"/>
        <v>0</v>
      </c>
      <c r="BK46" s="40">
        <v>0</v>
      </c>
      <c r="BL46" s="116">
        <f t="shared" si="94"/>
        <v>40242108.422740281</v>
      </c>
      <c r="BM46" s="117">
        <f t="shared" si="95"/>
        <v>0</v>
      </c>
      <c r="BN46" s="118">
        <f t="shared" si="96"/>
        <v>40242108.422740281</v>
      </c>
      <c r="BO46" s="32"/>
      <c r="BP46" s="35">
        <f>+'OCT-DEC 2022'!BP46+'JUL-SEP 2022'!BP46+'JAN-MAR 2023'!BP46+'APR-JUN 2023'!BP46</f>
        <v>40857260.406227358</v>
      </c>
      <c r="BQ46" s="39">
        <v>154.51862162360962</v>
      </c>
      <c r="BR46" s="36">
        <f>+'OCT-DEC 2022'!BR46+'JUL-SEP 2022'!BR46+'JAN-MAR 2023'!BR46+'APR-JUN 2023'!BR46</f>
        <v>0</v>
      </c>
      <c r="BS46" s="39">
        <v>0</v>
      </c>
      <c r="BT46" s="36">
        <f t="shared" si="99"/>
        <v>40857260.406227358</v>
      </c>
      <c r="BU46" s="40">
        <v>135.46696202704379</v>
      </c>
      <c r="BV46" s="38">
        <f>+'OCT-DEC 2022'!BV46+'JUL-SEP 2022'!BV46+'JAN-MAR 2023'!BV46+'APR-JUN 2023'!BV46</f>
        <v>0</v>
      </c>
      <c r="BW46" s="39">
        <f t="shared" si="101"/>
        <v>0</v>
      </c>
      <c r="BX46" s="36">
        <f>+'OCT-DEC 2022'!BX46+'JUL-SEP 2022'!BX46+'JAN-MAR 2023'!BX46+'APR-JUN 2023'!BX46</f>
        <v>0</v>
      </c>
      <c r="BY46" s="39">
        <f t="shared" si="102"/>
        <v>0</v>
      </c>
      <c r="BZ46" s="36">
        <f t="shared" si="103"/>
        <v>0</v>
      </c>
      <c r="CA46" s="40">
        <f t="shared" si="104"/>
        <v>0</v>
      </c>
      <c r="CB46" s="116">
        <f t="shared" si="105"/>
        <v>40857260.406227358</v>
      </c>
      <c r="CC46" s="117">
        <f t="shared" si="106"/>
        <v>0</v>
      </c>
      <c r="CD46" s="118">
        <f t="shared" si="107"/>
        <v>40857260.406227358</v>
      </c>
      <c r="CE46" s="32"/>
      <c r="CF46" s="35">
        <f>+'OCT-DEC 2022'!CF46+'JUL-SEP 2022'!CF46+'JAN-MAR 2023'!CF46+'APR-JUN 2023'!CF46</f>
        <v>37509901.600000001</v>
      </c>
      <c r="CG46" s="39">
        <f t="shared" si="108"/>
        <v>149.13940097571063</v>
      </c>
      <c r="CH46" s="36">
        <f>+'OCT-DEC 2022'!CH46+'JUL-SEP 2022'!CH46+'JAN-MAR 2023'!CH46+'APR-JUN 2023'!CH46</f>
        <v>2914825.75</v>
      </c>
      <c r="CI46" s="39">
        <f t="shared" si="109"/>
        <v>56.735163305823733</v>
      </c>
      <c r="CJ46" s="36">
        <f t="shared" si="110"/>
        <v>40424727.350000001</v>
      </c>
      <c r="CK46" s="40">
        <f t="shared" si="111"/>
        <v>133.46559700876571</v>
      </c>
      <c r="CL46" s="38">
        <f>+'OCT-DEC 2022'!CL46+'JUL-SEP 2022'!CL46+'JAN-MAR 2023'!CL46+'APR-JUN 2023'!CL46</f>
        <v>0</v>
      </c>
      <c r="CM46" s="39">
        <f t="shared" si="112"/>
        <v>0</v>
      </c>
      <c r="CN46" s="36">
        <f>+'OCT-DEC 2022'!CN46+'JUL-SEP 2022'!CN46+'JAN-MAR 2023'!CN46+'APR-JUN 2023'!CN46</f>
        <v>0</v>
      </c>
      <c r="CO46" s="39">
        <f t="shared" si="113"/>
        <v>0</v>
      </c>
      <c r="CP46" s="36">
        <f t="shared" si="114"/>
        <v>0</v>
      </c>
      <c r="CQ46" s="40">
        <f t="shared" si="115"/>
        <v>0</v>
      </c>
      <c r="CR46" s="116">
        <f t="shared" si="116"/>
        <v>37509901.600000001</v>
      </c>
      <c r="CS46" s="117">
        <f t="shared" si="117"/>
        <v>2914825.75</v>
      </c>
      <c r="CT46" s="118">
        <f t="shared" si="118"/>
        <v>40424727.350000001</v>
      </c>
      <c r="CU46" s="32"/>
      <c r="CV46" s="38">
        <f t="shared" si="119"/>
        <v>314449816.41428643</v>
      </c>
      <c r="CW46" s="39">
        <f t="shared" si="120"/>
        <v>226.28947396340826</v>
      </c>
      <c r="CX46" s="39">
        <f t="shared" si="121"/>
        <v>13898044.827738153</v>
      </c>
      <c r="CY46" s="39">
        <f t="shared" si="122"/>
        <v>36.466858317970015</v>
      </c>
      <c r="CZ46" s="36">
        <f t="shared" si="123"/>
        <v>328347861.2420246</v>
      </c>
      <c r="DA46" s="40">
        <f t="shared" si="124"/>
        <v>185.43336528031406</v>
      </c>
      <c r="DB46" s="38">
        <f t="shared" si="125"/>
        <v>0</v>
      </c>
      <c r="DC46" s="39">
        <f t="shared" si="126"/>
        <v>0</v>
      </c>
      <c r="DD46" s="36">
        <f t="shared" si="127"/>
        <v>-75</v>
      </c>
      <c r="DE46" s="39">
        <f t="shared" si="128"/>
        <v>-2.1575862444038324E-5</v>
      </c>
      <c r="DF46" s="36">
        <f t="shared" si="129"/>
        <v>-75</v>
      </c>
      <c r="DG46" s="40">
        <f t="shared" si="130"/>
        <v>-7.8273727420260431E-6</v>
      </c>
      <c r="DH46" s="152"/>
      <c r="DI46" s="161" t="s">
        <v>47</v>
      </c>
      <c r="DJ46" s="38">
        <f t="shared" si="131"/>
        <v>328347861.2420246</v>
      </c>
      <c r="DK46" s="36">
        <f t="shared" si="132"/>
        <v>-75</v>
      </c>
      <c r="DL46" s="37">
        <f t="shared" si="133"/>
        <v>328347786.2420246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f>+'JUL-SEP 2022'!D47+'OCT-DEC 2022'!D47+'JAN-MAR 2023'!D47+'APR-JUN 2023'!D47</f>
        <v>6598986.7200000007</v>
      </c>
      <c r="E47" s="39">
        <f t="shared" si="55"/>
        <v>30.019000031843227</v>
      </c>
      <c r="F47" s="36">
        <f>+'JUL-SEP 2022'!F47+'OCT-DEC 2022'!F47+'JAN-MAR 2023'!F47+'APR-JUN 2023'!F47</f>
        <v>381170.07</v>
      </c>
      <c r="G47" s="39">
        <f t="shared" si="56"/>
        <v>6.6607847831405307</v>
      </c>
      <c r="H47" s="36">
        <f t="shared" si="57"/>
        <v>6980156.790000001</v>
      </c>
      <c r="I47" s="202">
        <f t="shared" si="58"/>
        <v>25.194301415252681</v>
      </c>
      <c r="J47" s="38">
        <f>+'JUL-SEP 2022'!J47+'OCT-DEC 2022'!J47+'JAN-MAR 2023'!J47+'APR-JUN 2023'!J47</f>
        <v>0</v>
      </c>
      <c r="K47" s="39">
        <f t="shared" si="59"/>
        <v>0</v>
      </c>
      <c r="L47" s="36">
        <f>+'JUL-SEP 2022'!L47+'OCT-DEC 2022'!L47+'JAN-MAR 2023'!L47+'APR-JUN 2023'!L47</f>
        <v>0</v>
      </c>
      <c r="M47" s="39">
        <f t="shared" si="60"/>
        <v>0</v>
      </c>
      <c r="N47" s="36">
        <f t="shared" si="61"/>
        <v>0</v>
      </c>
      <c r="O47" s="40">
        <f t="shared" si="62"/>
        <v>0</v>
      </c>
      <c r="P47" s="116">
        <f t="shared" si="63"/>
        <v>6598986.7200000007</v>
      </c>
      <c r="Q47" s="117">
        <f t="shared" si="64"/>
        <v>381170.07</v>
      </c>
      <c r="R47" s="118">
        <f t="shared" si="65"/>
        <v>6980156.790000001</v>
      </c>
      <c r="S47" s="32"/>
      <c r="T47" s="38">
        <f>+'JUL-SEP 2022'!T47+'OCT-DEC 2022'!T47+'JAN-MAR 2023'!T47+'APR-JUN 2023'!T47</f>
        <v>4219591.2717031464</v>
      </c>
      <c r="U47" s="39">
        <f t="shared" si="66"/>
        <v>11.012264131259974</v>
      </c>
      <c r="V47" s="36">
        <f>+'JUL-SEP 2022'!V47+'OCT-DEC 2022'!V47+'JAN-MAR 2023'!V47+'APR-JUN 2023'!V47</f>
        <v>0</v>
      </c>
      <c r="W47" s="39">
        <f t="shared" si="67"/>
        <v>0</v>
      </c>
      <c r="X47" s="36">
        <f t="shared" si="68"/>
        <v>4219591.2717031464</v>
      </c>
      <c r="Y47" s="40">
        <f t="shared" si="69"/>
        <v>8.5313380570990773</v>
      </c>
      <c r="Z47" s="244">
        <f>+'OCT-DEC 2022'!Z47+'JUL-SEP 2022'!Z47+'JAN-MAR 2023'!Z47+'APR-JUN 2023'!Z47</f>
        <v>0</v>
      </c>
      <c r="AA47" s="39">
        <f t="shared" si="70"/>
        <v>0</v>
      </c>
      <c r="AB47" s="36">
        <f>+'OCT-DEC 2022'!AB47+'JUL-SEP 2022'!AB47+'JAN-MAR 2023'!AB47+'APR-JUN 2023'!AB47</f>
        <v>0</v>
      </c>
      <c r="AC47" s="39">
        <f t="shared" si="71"/>
        <v>0</v>
      </c>
      <c r="AD47" s="36">
        <f t="shared" si="72"/>
        <v>0</v>
      </c>
      <c r="AE47" s="40">
        <f t="shared" si="73"/>
        <v>0</v>
      </c>
      <c r="AF47" s="116">
        <f t="shared" si="74"/>
        <v>4219591.2717031464</v>
      </c>
      <c r="AG47" s="117">
        <f t="shared" si="75"/>
        <v>0</v>
      </c>
      <c r="AH47" s="118">
        <f t="shared" si="76"/>
        <v>4219591.2717031464</v>
      </c>
      <c r="AI47" s="32"/>
      <c r="AJ47" s="35">
        <f>+'OCT-DEC 2022'!AJ47+'JUL-SEP 2022'!AJ47+'JAN-MAR 2023'!AJ47+'APR-JUN 2023'!AJ47</f>
        <v>1876033.7651168643</v>
      </c>
      <c r="AK47" s="39">
        <f t="shared" si="77"/>
        <v>15.257144664705592</v>
      </c>
      <c r="AL47" s="36">
        <f>+'OCT-DEC 2022'!AL47+'JUL-SEP 2022'!AL47+'JAN-MAR 2023'!AL47+'APR-JUN 2023'!AL47</f>
        <v>216893.07383398394</v>
      </c>
      <c r="AM47" s="39">
        <f t="shared" si="78"/>
        <v>4.27759866666372</v>
      </c>
      <c r="AN47" s="36">
        <f t="shared" si="79"/>
        <v>2092926.8389508482</v>
      </c>
      <c r="AO47" s="40">
        <f t="shared" si="80"/>
        <v>12.051490043214413</v>
      </c>
      <c r="AP47" s="36">
        <f>+'OCT-DEC 2022'!AP47+'JUL-SEP 2022'!AP47+'JAN-MAR 2023'!AP47+'APR-JUN 2023'!AP47</f>
        <v>0</v>
      </c>
      <c r="AQ47" s="39">
        <f t="shared" si="81"/>
        <v>0</v>
      </c>
      <c r="AR47" s="36">
        <f>+'OCT-DEC 2022'!AR47+'JUL-SEP 2022'!AR47+'JAN-MAR 2023'!AR47+'APR-JUN 2023'!AR47</f>
        <v>0</v>
      </c>
      <c r="AS47" s="39">
        <f t="shared" si="82"/>
        <v>0</v>
      </c>
      <c r="AT47" s="36">
        <f t="shared" si="83"/>
        <v>0</v>
      </c>
      <c r="AU47" s="40">
        <f t="shared" si="84"/>
        <v>0</v>
      </c>
      <c r="AV47" s="116">
        <f t="shared" si="85"/>
        <v>1876033.7651168643</v>
      </c>
      <c r="AW47" s="117">
        <f t="shared" si="86"/>
        <v>216893.07383398394</v>
      </c>
      <c r="AX47" s="118">
        <f t="shared" si="87"/>
        <v>2092926.8389508482</v>
      </c>
      <c r="AY47" s="32"/>
      <c r="AZ47" s="35">
        <f>+'OCT-DEC 2022'!AZ47+'JUL-SEP 2022'!AZ47+'JAN-MAR 2023'!AZ47+'APR-JUN 2023'!AZ47</f>
        <v>4274901.7342447564</v>
      </c>
      <c r="BA47" s="39">
        <f t="shared" si="134"/>
        <v>19.274633702504435</v>
      </c>
      <c r="BB47" s="36">
        <f>+'OCT-DEC 2022'!BB47+'JUL-SEP 2022'!BB47+'JAN-MAR 2023'!BB47+'APR-JUN 2023'!BB47</f>
        <v>0</v>
      </c>
      <c r="BC47" s="39">
        <f t="shared" si="135"/>
        <v>0</v>
      </c>
      <c r="BD47" s="36">
        <f t="shared" si="88"/>
        <v>4274901.7342447564</v>
      </c>
      <c r="BE47" s="40">
        <v>12.285214634016819</v>
      </c>
      <c r="BF47" s="38">
        <f>+'OCT-DEC 2022'!BF47+'JUL-SEP 2022'!BF47+'JAN-MAR 2023'!BF47+'APR-JUN 2023'!BF47</f>
        <v>0</v>
      </c>
      <c r="BG47" s="39">
        <v>0</v>
      </c>
      <c r="BH47" s="36">
        <f>+'OCT-DEC 2022'!BH47+'JUL-SEP 2022'!BH47+'JAN-MAR 2023'!BH47+'APR-JUN 2023'!BH47</f>
        <v>0</v>
      </c>
      <c r="BI47" s="39">
        <v>0</v>
      </c>
      <c r="BJ47" s="36">
        <f t="shared" si="92"/>
        <v>0</v>
      </c>
      <c r="BK47" s="40">
        <v>0</v>
      </c>
      <c r="BL47" s="116">
        <f t="shared" si="94"/>
        <v>4274901.7342447564</v>
      </c>
      <c r="BM47" s="117">
        <f t="shared" si="95"/>
        <v>0</v>
      </c>
      <c r="BN47" s="118">
        <f t="shared" si="96"/>
        <v>4274901.7342447564</v>
      </c>
      <c r="BO47" s="32"/>
      <c r="BP47" s="35">
        <f>+'OCT-DEC 2022'!BP47+'JUL-SEP 2022'!BP47+'JAN-MAR 2023'!BP47+'APR-JUN 2023'!BP47</f>
        <v>5659893.8500237353</v>
      </c>
      <c r="BQ47" s="39">
        <v>21.124579542487965</v>
      </c>
      <c r="BR47" s="36">
        <f>+'OCT-DEC 2022'!BR47+'JUL-SEP 2022'!BR47+'JAN-MAR 2023'!BR47+'APR-JUN 2023'!BR47</f>
        <v>0</v>
      </c>
      <c r="BS47" s="39">
        <v>0</v>
      </c>
      <c r="BT47" s="36">
        <f t="shared" si="99"/>
        <v>5659893.8500237353</v>
      </c>
      <c r="BU47" s="40">
        <v>18.519985388494</v>
      </c>
      <c r="BV47" s="38">
        <f>+'OCT-DEC 2022'!BV47+'JUL-SEP 2022'!BV47+'JAN-MAR 2023'!BV47+'APR-JUN 2023'!BV47</f>
        <v>0</v>
      </c>
      <c r="BW47" s="39">
        <f t="shared" si="101"/>
        <v>0</v>
      </c>
      <c r="BX47" s="36">
        <f>+'OCT-DEC 2022'!BX47+'JUL-SEP 2022'!BX47+'JAN-MAR 2023'!BX47+'APR-JUN 2023'!BX47</f>
        <v>0</v>
      </c>
      <c r="BY47" s="39">
        <f t="shared" si="102"/>
        <v>0</v>
      </c>
      <c r="BZ47" s="36">
        <f t="shared" si="103"/>
        <v>0</v>
      </c>
      <c r="CA47" s="40">
        <f t="shared" si="104"/>
        <v>0</v>
      </c>
      <c r="CB47" s="116">
        <f t="shared" si="105"/>
        <v>5659893.8500237353</v>
      </c>
      <c r="CC47" s="117">
        <f t="shared" si="106"/>
        <v>0</v>
      </c>
      <c r="CD47" s="118">
        <f t="shared" si="107"/>
        <v>5659893.8500237353</v>
      </c>
      <c r="CE47" s="32"/>
      <c r="CF47" s="35">
        <f>+'OCT-DEC 2022'!CF47+'JUL-SEP 2022'!CF47+'JAN-MAR 2023'!CF47+'APR-JUN 2023'!CF47</f>
        <v>5510763.5499999998</v>
      </c>
      <c r="CG47" s="39">
        <f t="shared" si="108"/>
        <v>21.910800607532931</v>
      </c>
      <c r="CH47" s="36">
        <f>+'OCT-DEC 2022'!CH47+'JUL-SEP 2022'!CH47+'JAN-MAR 2023'!CH47+'APR-JUN 2023'!CH47</f>
        <v>456190.58999999997</v>
      </c>
      <c r="CI47" s="39">
        <f t="shared" si="109"/>
        <v>8.8794493537838672</v>
      </c>
      <c r="CJ47" s="36">
        <f t="shared" si="110"/>
        <v>5966954.1399999997</v>
      </c>
      <c r="CK47" s="40">
        <f t="shared" si="111"/>
        <v>19.700395001403173</v>
      </c>
      <c r="CL47" s="38">
        <f>+'OCT-DEC 2022'!CL47+'JUL-SEP 2022'!CL47+'JAN-MAR 2023'!CL47+'APR-JUN 2023'!CL47</f>
        <v>0</v>
      </c>
      <c r="CM47" s="39">
        <f t="shared" si="112"/>
        <v>0</v>
      </c>
      <c r="CN47" s="36">
        <f>+'OCT-DEC 2022'!CN47+'JUL-SEP 2022'!CN47+'JAN-MAR 2023'!CN47+'APR-JUN 2023'!CN47</f>
        <v>0</v>
      </c>
      <c r="CO47" s="39">
        <f t="shared" si="113"/>
        <v>0</v>
      </c>
      <c r="CP47" s="36">
        <f t="shared" si="114"/>
        <v>0</v>
      </c>
      <c r="CQ47" s="40">
        <f t="shared" si="115"/>
        <v>0</v>
      </c>
      <c r="CR47" s="116">
        <f t="shared" si="116"/>
        <v>5510763.5499999998</v>
      </c>
      <c r="CS47" s="117">
        <f t="shared" si="117"/>
        <v>456190.58999999997</v>
      </c>
      <c r="CT47" s="118">
        <f t="shared" si="118"/>
        <v>5966954.1399999997</v>
      </c>
      <c r="CU47" s="32"/>
      <c r="CV47" s="38">
        <f t="shared" si="119"/>
        <v>28140170.891088504</v>
      </c>
      <c r="CW47" s="39">
        <f t="shared" si="120"/>
        <v>20.250685914840052</v>
      </c>
      <c r="CX47" s="39">
        <f t="shared" si="121"/>
        <v>1054253.733833984</v>
      </c>
      <c r="CY47" s="39">
        <f t="shared" si="122"/>
        <v>2.7662395696252462</v>
      </c>
      <c r="CZ47" s="36">
        <f t="shared" si="123"/>
        <v>29194424.624922488</v>
      </c>
      <c r="DA47" s="40">
        <f t="shared" si="124"/>
        <v>16.487454448900699</v>
      </c>
      <c r="DB47" s="38">
        <f t="shared" si="125"/>
        <v>0</v>
      </c>
      <c r="DC47" s="39">
        <f t="shared" si="126"/>
        <v>0</v>
      </c>
      <c r="DD47" s="36">
        <f t="shared" si="127"/>
        <v>0</v>
      </c>
      <c r="DE47" s="39">
        <f t="shared" si="128"/>
        <v>0</v>
      </c>
      <c r="DF47" s="36">
        <f t="shared" si="129"/>
        <v>0</v>
      </c>
      <c r="DG47" s="40">
        <f t="shared" si="130"/>
        <v>0</v>
      </c>
      <c r="DH47" s="152"/>
      <c r="DI47" s="161" t="s">
        <v>40</v>
      </c>
      <c r="DJ47" s="38">
        <f t="shared" si="131"/>
        <v>29194424.624922488</v>
      </c>
      <c r="DK47" s="36">
        <f t="shared" si="132"/>
        <v>0</v>
      </c>
      <c r="DL47" s="37">
        <f t="shared" si="133"/>
        <v>29194424.624922488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f>+'JUL-SEP 2022'!D48+'OCT-DEC 2022'!D48+'JAN-MAR 2023'!D48+'APR-JUN 2023'!D48</f>
        <v>43749455.859999999</v>
      </c>
      <c r="E48" s="39">
        <f t="shared" si="55"/>
        <v>199.01766325337653</v>
      </c>
      <c r="F48" s="36">
        <f>+'JUL-SEP 2022'!F48+'OCT-DEC 2022'!F48+'JAN-MAR 2023'!F48+'APR-JUN 2023'!F48</f>
        <v>26189254.460000001</v>
      </c>
      <c r="G48" s="39">
        <f t="shared" si="56"/>
        <v>457.64607800650055</v>
      </c>
      <c r="H48" s="36">
        <f t="shared" si="57"/>
        <v>69938710.319999993</v>
      </c>
      <c r="I48" s="202">
        <f t="shared" si="58"/>
        <v>252.43801842968671</v>
      </c>
      <c r="J48" s="38">
        <f>+'JUL-SEP 2022'!J48+'OCT-DEC 2022'!J48+'JAN-MAR 2023'!J48+'APR-JUN 2023'!J48</f>
        <v>37031944.07</v>
      </c>
      <c r="K48" s="39">
        <f t="shared" si="59"/>
        <v>53.116990477310644</v>
      </c>
      <c r="L48" s="36">
        <f>+'JUL-SEP 2022'!L48+'OCT-DEC 2022'!L48+'JAN-MAR 2023'!L48+'APR-JUN 2023'!L48</f>
        <v>87527714.810000002</v>
      </c>
      <c r="M48" s="39">
        <f t="shared" si="60"/>
        <v>142.53888827186833</v>
      </c>
      <c r="N48" s="36">
        <f t="shared" si="61"/>
        <v>124559658.88</v>
      </c>
      <c r="O48" s="40">
        <f t="shared" si="62"/>
        <v>94.99386372736015</v>
      </c>
      <c r="P48" s="116">
        <f t="shared" si="63"/>
        <v>80781399.930000007</v>
      </c>
      <c r="Q48" s="117">
        <f t="shared" si="64"/>
        <v>113716969.27000001</v>
      </c>
      <c r="R48" s="118">
        <f t="shared" si="65"/>
        <v>194498369.20000002</v>
      </c>
      <c r="S48" s="32"/>
      <c r="T48" s="38">
        <f>+'JUL-SEP 2022'!T48+'OCT-DEC 2022'!T48+'JAN-MAR 2023'!T48+'APR-JUN 2023'!T48</f>
        <v>86530176.699999943</v>
      </c>
      <c r="U48" s="39">
        <f t="shared" si="66"/>
        <v>225.82593900389367</v>
      </c>
      <c r="V48" s="36">
        <f>+'JUL-SEP 2022'!V48+'OCT-DEC 2022'!V48+'JAN-MAR 2023'!V48+'APR-JUN 2023'!V48</f>
        <v>56201598.910000011</v>
      </c>
      <c r="W48" s="39">
        <f t="shared" si="67"/>
        <v>504.38043660872148</v>
      </c>
      <c r="X48" s="36">
        <f t="shared" si="68"/>
        <v>142731775.60999995</v>
      </c>
      <c r="Y48" s="40">
        <f t="shared" si="69"/>
        <v>288.58080103275574</v>
      </c>
      <c r="Z48" s="244">
        <f>+'OCT-DEC 2022'!Z48+'JUL-SEP 2022'!Z48+'JAN-MAR 2023'!Z48+'APR-JUN 2023'!Z48</f>
        <v>102005690.50000013</v>
      </c>
      <c r="AA48" s="39">
        <f t="shared" si="70"/>
        <v>50.509143625631332</v>
      </c>
      <c r="AB48" s="36">
        <f>+'OCT-DEC 2022'!AB48+'JUL-SEP 2022'!AB48+'JAN-MAR 2023'!AB48+'APR-JUN 2023'!AB48</f>
        <v>107470235.52999994</v>
      </c>
      <c r="AC48" s="39">
        <f t="shared" si="71"/>
        <v>122.41586622106334</v>
      </c>
      <c r="AD48" s="36">
        <f t="shared" si="72"/>
        <v>209475926.03000009</v>
      </c>
      <c r="AE48" s="40">
        <f t="shared" si="73"/>
        <v>72.29639961552536</v>
      </c>
      <c r="AF48" s="116">
        <f t="shared" si="74"/>
        <v>188535867.20000008</v>
      </c>
      <c r="AG48" s="117">
        <f t="shared" si="75"/>
        <v>163671834.43999994</v>
      </c>
      <c r="AH48" s="118">
        <f t="shared" si="76"/>
        <v>352207701.63999999</v>
      </c>
      <c r="AI48" s="32"/>
      <c r="AJ48" s="35">
        <f>+'OCT-DEC 2022'!AJ48+'JUL-SEP 2022'!AJ48+'JAN-MAR 2023'!AJ48+'APR-JUN 2023'!AJ48</f>
        <v>20111225.219999995</v>
      </c>
      <c r="AK48" s="39">
        <f t="shared" si="77"/>
        <v>163.55775587381362</v>
      </c>
      <c r="AL48" s="36">
        <f>+'OCT-DEC 2022'!AL48+'JUL-SEP 2022'!AL48+'JAN-MAR 2023'!AL48+'APR-JUN 2023'!AL48</f>
        <v>18006280.130000003</v>
      </c>
      <c r="AM48" s="39">
        <f t="shared" si="78"/>
        <v>355.12263491925756</v>
      </c>
      <c r="AN48" s="36">
        <f t="shared" si="79"/>
        <v>38117505.349999994</v>
      </c>
      <c r="AO48" s="40">
        <f t="shared" si="80"/>
        <v>219.48819597916452</v>
      </c>
      <c r="AP48" s="36">
        <f>+'OCT-DEC 2022'!AP48+'JUL-SEP 2022'!AP48+'JAN-MAR 2023'!AP48+'APR-JUN 2023'!AP48</f>
        <v>11174984.059999999</v>
      </c>
      <c r="AQ48" s="39">
        <f t="shared" si="81"/>
        <v>35.295471876654226</v>
      </c>
      <c r="AR48" s="36">
        <f>+'OCT-DEC 2022'!AR48+'JUL-SEP 2022'!AR48+'JAN-MAR 2023'!AR48+'APR-JUN 2023'!AR48</f>
        <v>28400144.169999998</v>
      </c>
      <c r="AS48" s="39">
        <f t="shared" si="82"/>
        <v>92.999754632526745</v>
      </c>
      <c r="AT48" s="36">
        <f t="shared" si="83"/>
        <v>39575128.229999997</v>
      </c>
      <c r="AU48" s="40">
        <f t="shared" si="84"/>
        <v>63.626518498415798</v>
      </c>
      <c r="AV48" s="116">
        <f t="shared" si="85"/>
        <v>31286209.279999994</v>
      </c>
      <c r="AW48" s="117">
        <f t="shared" si="86"/>
        <v>46406424.299999997</v>
      </c>
      <c r="AX48" s="118">
        <f t="shared" si="87"/>
        <v>77692633.579999983</v>
      </c>
      <c r="AY48" s="32"/>
      <c r="AZ48" s="35">
        <f>+'OCT-DEC 2022'!AZ48+'JUL-SEP 2022'!AZ48+'JAN-MAR 2023'!AZ48+'APR-JUN 2023'!AZ48</f>
        <v>61815284.629922733</v>
      </c>
      <c r="BA48" s="39">
        <f t="shared" si="134"/>
        <v>278.71213013234529</v>
      </c>
      <c r="BB48" s="36">
        <f>+'OCT-DEC 2022'!BB48+'JUL-SEP 2022'!BB48+'JAN-MAR 2023'!BB48+'APR-JUN 2023'!BB48</f>
        <v>24373260.090077281</v>
      </c>
      <c r="BC48" s="39">
        <f t="shared" si="135"/>
        <v>364.23121314579674</v>
      </c>
      <c r="BD48" s="36">
        <f t="shared" si="88"/>
        <v>86188544.720000014</v>
      </c>
      <c r="BE48" s="40">
        <v>288.07181874913329</v>
      </c>
      <c r="BF48" s="38">
        <f>+'OCT-DEC 2022'!BF48+'JUL-SEP 2022'!BF48+'JAN-MAR 2023'!BF48+'APR-JUN 2023'!BF48</f>
        <v>59794142.005048178</v>
      </c>
      <c r="BG48" s="39">
        <v>45.575948019389976</v>
      </c>
      <c r="BH48" s="36">
        <f>+'OCT-DEC 2022'!BH48+'JUL-SEP 2022'!BH48+'JAN-MAR 2023'!BH48+'APR-JUN 2023'!BH48</f>
        <v>88719487.344951808</v>
      </c>
      <c r="BI48" s="39">
        <v>133.36785980265026</v>
      </c>
      <c r="BJ48" s="36">
        <f t="shared" si="92"/>
        <v>148513629.34999999</v>
      </c>
      <c r="BK48" s="40">
        <v>69.978845981211762</v>
      </c>
      <c r="BL48" s="116">
        <f t="shared" si="94"/>
        <v>121609426.6349709</v>
      </c>
      <c r="BM48" s="117">
        <f t="shared" si="95"/>
        <v>113092747.43502909</v>
      </c>
      <c r="BN48" s="118">
        <f t="shared" si="96"/>
        <v>234702174.06999999</v>
      </c>
      <c r="BO48" s="32"/>
      <c r="BP48" s="35">
        <f>+'OCT-DEC 2022'!BP48+'JUL-SEP 2022'!BP48+'JAN-MAR 2023'!BP48+'APR-JUN 2023'!BP48</f>
        <v>23082825.480000004</v>
      </c>
      <c r="BQ48" s="39">
        <v>127.06840757440305</v>
      </c>
      <c r="BR48" s="36">
        <f>+'OCT-DEC 2022'!BR48+'JUL-SEP 2022'!BR48+'JAN-MAR 2023'!BR48+'APR-JUN 2023'!BR48</f>
        <v>18454670.98</v>
      </c>
      <c r="BS48" s="39">
        <v>370.78641439034499</v>
      </c>
      <c r="BT48" s="36">
        <f t="shared" si="99"/>
        <v>41537496.460000008</v>
      </c>
      <c r="BU48" s="40">
        <v>157.11807055108454</v>
      </c>
      <c r="BV48" s="38">
        <f>+'OCT-DEC 2022'!BV48+'JUL-SEP 2022'!BV48+'JAN-MAR 2023'!BV48+'APR-JUN 2023'!BV48</f>
        <v>20052138.240000006</v>
      </c>
      <c r="BW48" s="39">
        <f t="shared" si="101"/>
        <v>32.925091893081223</v>
      </c>
      <c r="BX48" s="36">
        <f>+'OCT-DEC 2022'!BX48+'JUL-SEP 2022'!BX48+'JAN-MAR 2023'!BX48+'APR-JUN 2023'!BX48</f>
        <v>50625026.679999977</v>
      </c>
      <c r="BY48" s="39">
        <f t="shared" si="102"/>
        <v>122.35774286639624</v>
      </c>
      <c r="BZ48" s="36">
        <f t="shared" si="103"/>
        <v>70677164.919999987</v>
      </c>
      <c r="CA48" s="40">
        <f t="shared" si="104"/>
        <v>69.103741822444746</v>
      </c>
      <c r="CB48" s="116">
        <f t="shared" si="105"/>
        <v>43134963.720000014</v>
      </c>
      <c r="CC48" s="117">
        <f t="shared" si="106"/>
        <v>69079697.659999982</v>
      </c>
      <c r="CD48" s="118">
        <f t="shared" si="107"/>
        <v>112214661.38</v>
      </c>
      <c r="CE48" s="32"/>
      <c r="CF48" s="35">
        <f>+'OCT-DEC 2022'!CF48+'JUL-SEP 2022'!CF48+'JAN-MAR 2023'!CF48+'APR-JUN 2023'!CF48</f>
        <v>71798298.930000007</v>
      </c>
      <c r="CG48" s="39">
        <f t="shared" si="108"/>
        <v>285.47009820722127</v>
      </c>
      <c r="CH48" s="36">
        <f>+'OCT-DEC 2022'!CH48+'JUL-SEP 2022'!CH48+'JAN-MAR 2023'!CH48+'APR-JUN 2023'!CH48</f>
        <v>26231717.07</v>
      </c>
      <c r="CI48" s="39">
        <f t="shared" si="109"/>
        <v>510.58309463562756</v>
      </c>
      <c r="CJ48" s="36">
        <f t="shared" si="110"/>
        <v>98030016</v>
      </c>
      <c r="CK48" s="40">
        <f t="shared" si="111"/>
        <v>323.65424501048255</v>
      </c>
      <c r="CL48" s="38">
        <f>+'OCT-DEC 2022'!CL48+'JUL-SEP 2022'!CL48+'JAN-MAR 2023'!CL48+'APR-JUN 2023'!CL48</f>
        <v>76358676.569999993</v>
      </c>
      <c r="CM48" s="39">
        <f t="shared" si="112"/>
        <v>61.43935741010435</v>
      </c>
      <c r="CN48" s="36">
        <f>+'OCT-DEC 2022'!CN48+'JUL-SEP 2022'!CN48+'JAN-MAR 2023'!CN48+'APR-JUN 2023'!CN48</f>
        <v>76137070.430000007</v>
      </c>
      <c r="CO48" s="39">
        <f t="shared" si="113"/>
        <v>118.68452214157891</v>
      </c>
      <c r="CP48" s="36">
        <f t="shared" si="114"/>
        <v>152495747</v>
      </c>
      <c r="CQ48" s="40">
        <f t="shared" si="115"/>
        <v>80.92802193661646</v>
      </c>
      <c r="CR48" s="116">
        <f t="shared" si="116"/>
        <v>148156975.5</v>
      </c>
      <c r="CS48" s="117">
        <f t="shared" si="117"/>
        <v>102368787.5</v>
      </c>
      <c r="CT48" s="118">
        <f t="shared" si="118"/>
        <v>250525763</v>
      </c>
      <c r="CU48" s="32"/>
      <c r="CV48" s="38">
        <f t="shared" si="119"/>
        <v>307087266.81992269</v>
      </c>
      <c r="CW48" s="39">
        <f t="shared" si="120"/>
        <v>220.99111668103973</v>
      </c>
      <c r="CX48" s="39">
        <f t="shared" si="121"/>
        <v>169456781.64007726</v>
      </c>
      <c r="CY48" s="39">
        <f t="shared" si="122"/>
        <v>444.63494856157956</v>
      </c>
      <c r="CZ48" s="36">
        <f t="shared" si="123"/>
        <v>476544048.45999992</v>
      </c>
      <c r="DA48" s="40">
        <f t="shared" si="124"/>
        <v>269.12667034279104</v>
      </c>
      <c r="DB48" s="38">
        <f t="shared" si="125"/>
        <v>306417575.44504833</v>
      </c>
      <c r="DC48" s="39">
        <f t="shared" si="126"/>
        <v>50.185886023424509</v>
      </c>
      <c r="DD48" s="36">
        <f t="shared" si="127"/>
        <v>438879678.96495169</v>
      </c>
      <c r="DE48" s="39">
        <f t="shared" si="128"/>
        <v>126.25610110441997</v>
      </c>
      <c r="DF48" s="36">
        <f t="shared" si="129"/>
        <v>745297254.41000009</v>
      </c>
      <c r="DG48" s="40">
        <f t="shared" si="130"/>
        <v>77.782925518342452</v>
      </c>
      <c r="DH48" s="152"/>
      <c r="DI48" s="161" t="s">
        <v>53</v>
      </c>
      <c r="DJ48" s="38">
        <f t="shared" si="131"/>
        <v>476544048.45999992</v>
      </c>
      <c r="DK48" s="36">
        <f t="shared" si="132"/>
        <v>745297254.41000009</v>
      </c>
      <c r="DL48" s="37">
        <f t="shared" si="133"/>
        <v>1221841302.8699999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f>+'JUL-SEP 2022'!D49+'OCT-DEC 2022'!D49+'JAN-MAR 2023'!D49+'APR-JUN 2023'!D49</f>
        <v>3270.49</v>
      </c>
      <c r="E49" s="39">
        <f t="shared" si="55"/>
        <v>1.487756281075573E-2</v>
      </c>
      <c r="F49" s="36">
        <f>+'JUL-SEP 2022'!F49+'OCT-DEC 2022'!F49+'JAN-MAR 2023'!F49+'APR-JUN 2023'!F49</f>
        <v>1945.64</v>
      </c>
      <c r="G49" s="39">
        <f t="shared" si="56"/>
        <v>3.3999231118722259E-2</v>
      </c>
      <c r="H49" s="36">
        <f t="shared" si="57"/>
        <v>5216.13</v>
      </c>
      <c r="I49" s="202">
        <f t="shared" si="58"/>
        <v>1.88271919091293E-2</v>
      </c>
      <c r="J49" s="38">
        <f>+'JUL-SEP 2022'!J49+'OCT-DEC 2022'!J49+'JAN-MAR 2023'!J49+'APR-JUN 2023'!J49</f>
        <v>9094.5499999999993</v>
      </c>
      <c r="K49" s="39">
        <f t="shared" si="59"/>
        <v>1.3044822190060772E-2</v>
      </c>
      <c r="L49" s="36">
        <f>+'JUL-SEP 2022'!L49+'OCT-DEC 2022'!L49+'JAN-MAR 2023'!L49+'APR-JUN 2023'!L49</f>
        <v>7021.0599999999995</v>
      </c>
      <c r="M49" s="39">
        <f t="shared" si="60"/>
        <v>1.1433796587315286E-2</v>
      </c>
      <c r="N49" s="36">
        <f t="shared" si="61"/>
        <v>16115.609999999999</v>
      </c>
      <c r="O49" s="40">
        <f t="shared" si="62"/>
        <v>1.2290368117482776E-2</v>
      </c>
      <c r="P49" s="116">
        <f t="shared" si="63"/>
        <v>12365.039999999999</v>
      </c>
      <c r="Q49" s="117">
        <f t="shared" si="64"/>
        <v>8966.6999999999989</v>
      </c>
      <c r="R49" s="118">
        <f t="shared" si="65"/>
        <v>21331.739999999998</v>
      </c>
      <c r="S49" s="32"/>
      <c r="T49" s="38">
        <f>+'JUL-SEP 2022'!T49+'OCT-DEC 2022'!T49+'JAN-MAR 2023'!T49+'APR-JUN 2023'!T49</f>
        <v>715939.53628590715</v>
      </c>
      <c r="U49" s="39">
        <f t="shared" si="66"/>
        <v>1.8684547312588267</v>
      </c>
      <c r="V49" s="36">
        <f>+'JUL-SEP 2022'!V49+'OCT-DEC 2022'!V49+'JAN-MAR 2023'!V49+'APR-JUN 2023'!V49</f>
        <v>99796.846131255006</v>
      </c>
      <c r="W49" s="39">
        <f t="shared" si="67"/>
        <v>0.89562535230469287</v>
      </c>
      <c r="X49" s="36">
        <f t="shared" si="68"/>
        <v>815736.38241716218</v>
      </c>
      <c r="Y49" s="40">
        <f t="shared" si="69"/>
        <v>1.6492883778923171</v>
      </c>
      <c r="Z49" s="244">
        <f>+'OCT-DEC 2022'!Z49+'JUL-SEP 2022'!Z49+'JAN-MAR 2023'!Z49+'APR-JUN 2023'!Z49</f>
        <v>13875.166638277244</v>
      </c>
      <c r="AA49" s="39">
        <f t="shared" si="70"/>
        <v>6.8704283175487412E-3</v>
      </c>
      <c r="AB49" s="36">
        <f>+'OCT-DEC 2022'!AB49+'JUL-SEP 2022'!AB49+'JAN-MAR 2023'!AB49+'APR-JUN 2023'!AB49</f>
        <v>3066.3858403013178</v>
      </c>
      <c r="AC49" s="39">
        <f t="shared" si="71"/>
        <v>3.4928208443695519E-3</v>
      </c>
      <c r="AD49" s="36">
        <f t="shared" si="72"/>
        <v>16941.55247857856</v>
      </c>
      <c r="AE49" s="40">
        <f t="shared" si="73"/>
        <v>5.847035844697963E-3</v>
      </c>
      <c r="AF49" s="116">
        <f t="shared" si="74"/>
        <v>729814.70292418438</v>
      </c>
      <c r="AG49" s="117">
        <f t="shared" si="75"/>
        <v>102863.23197155632</v>
      </c>
      <c r="AH49" s="118">
        <f t="shared" si="76"/>
        <v>832677.93489574071</v>
      </c>
      <c r="AI49" s="32"/>
      <c r="AJ49" s="35">
        <f>+'OCT-DEC 2022'!AJ49+'JUL-SEP 2022'!AJ49+'JAN-MAR 2023'!AJ49+'APR-JUN 2023'!AJ49</f>
        <v>283270.13334905583</v>
      </c>
      <c r="AK49" s="39">
        <f t="shared" si="77"/>
        <v>2.3037396682611222</v>
      </c>
      <c r="AL49" s="36">
        <f>+'OCT-DEC 2022'!AL49+'JUL-SEP 2022'!AL49+'JAN-MAR 2023'!AL49+'APR-JUN 2023'!AL49</f>
        <v>218986</v>
      </c>
      <c r="AM49" s="39">
        <f t="shared" si="78"/>
        <v>4.3188756794282153</v>
      </c>
      <c r="AN49" s="36">
        <f t="shared" si="79"/>
        <v>502256.13334905583</v>
      </c>
      <c r="AO49" s="40">
        <f t="shared" si="80"/>
        <v>2.892090959679106</v>
      </c>
      <c r="AP49" s="36">
        <f>+'OCT-DEC 2022'!AP49+'JUL-SEP 2022'!AP49+'JAN-MAR 2023'!AP49+'APR-JUN 2023'!AP49</f>
        <v>169941.969307397</v>
      </c>
      <c r="AQ49" s="39">
        <f t="shared" si="81"/>
        <v>0.53675083258709066</v>
      </c>
      <c r="AR49" s="36">
        <f>+'OCT-DEC 2022'!AR49+'JUL-SEP 2022'!AR49+'JAN-MAR 2023'!AR49+'APR-JUN 2023'!AR49</f>
        <v>416379.42898419045</v>
      </c>
      <c r="AS49" s="39">
        <f t="shared" si="82"/>
        <v>1.363485498445669</v>
      </c>
      <c r="AT49" s="36">
        <f t="shared" si="83"/>
        <v>586321.39829158748</v>
      </c>
      <c r="AU49" s="40">
        <f t="shared" si="84"/>
        <v>0.94265239211877372</v>
      </c>
      <c r="AV49" s="116">
        <f t="shared" si="85"/>
        <v>453212.1026564528</v>
      </c>
      <c r="AW49" s="117">
        <f t="shared" si="86"/>
        <v>635365.42898419045</v>
      </c>
      <c r="AX49" s="118">
        <f t="shared" si="87"/>
        <v>1088577.5316406433</v>
      </c>
      <c r="AY49" s="32"/>
      <c r="AZ49" s="35">
        <f>+'OCT-DEC 2022'!AZ49+'JUL-SEP 2022'!AZ49+'JAN-MAR 2023'!AZ49+'APR-JUN 2023'!AZ49</f>
        <v>101750.85984227352</v>
      </c>
      <c r="BA49" s="39">
        <f t="shared" si="134"/>
        <v>0.45877324773669353</v>
      </c>
      <c r="BB49" s="36">
        <f>+'OCT-DEC 2022'!BB49+'JUL-SEP 2022'!BB49+'JAN-MAR 2023'!BB49+'APR-JUN 2023'!BB49</f>
        <v>67257.605321341674</v>
      </c>
      <c r="BC49" s="39">
        <f t="shared" si="135"/>
        <v>1.0050899669940625</v>
      </c>
      <c r="BD49" s="36">
        <f t="shared" si="88"/>
        <v>169008.46516361518</v>
      </c>
      <c r="BE49" s="40">
        <v>0.14607441267679189</v>
      </c>
      <c r="BF49" s="38">
        <f>+'OCT-DEC 2022'!BF49+'JUL-SEP 2022'!BF49+'JAN-MAR 2023'!BF49+'APR-JUN 2023'!BF49</f>
        <v>142600.79661989817</v>
      </c>
      <c r="BG49" s="39">
        <v>0.10414497002918791</v>
      </c>
      <c r="BH49" s="36">
        <f>+'OCT-DEC 2022'!BH49+'JUL-SEP 2022'!BH49+'JAN-MAR 2023'!BH49+'APR-JUN 2023'!BH49</f>
        <v>63244.599089899995</v>
      </c>
      <c r="BI49" s="39">
        <v>0.15827173319796631</v>
      </c>
      <c r="BJ49" s="36">
        <f t="shared" si="92"/>
        <v>205845.39570979818</v>
      </c>
      <c r="BK49" s="40">
        <v>0.11919020428575919</v>
      </c>
      <c r="BL49" s="116">
        <f t="shared" si="94"/>
        <v>244351.6564621717</v>
      </c>
      <c r="BM49" s="117">
        <f t="shared" si="95"/>
        <v>130502.20441124166</v>
      </c>
      <c r="BN49" s="118">
        <f t="shared" si="96"/>
        <v>374853.86087341339</v>
      </c>
      <c r="BO49" s="32"/>
      <c r="BP49" s="35">
        <f>+'OCT-DEC 2022'!BP49+'JUL-SEP 2022'!BP49+'JAN-MAR 2023'!BP49+'APR-JUN 2023'!BP49</f>
        <v>138133.29363286824</v>
      </c>
      <c r="BQ49" s="39">
        <v>1.3521949762886381</v>
      </c>
      <c r="BR49" s="36">
        <f>+'OCT-DEC 2022'!BR49+'JUL-SEP 2022'!BR49+'JAN-MAR 2023'!BR49+'APR-JUN 2023'!BR49</f>
        <v>14974.614923775225</v>
      </c>
      <c r="BS49" s="39">
        <v>0.50234200082256941</v>
      </c>
      <c r="BT49" s="36">
        <f t="shared" si="99"/>
        <v>153107.90855664347</v>
      </c>
      <c r="BU49" s="40">
        <v>1.2474107798883627</v>
      </c>
      <c r="BV49" s="38">
        <f>+'OCT-DEC 2022'!BV49+'JUL-SEP 2022'!BV49+'JAN-MAR 2023'!BV49+'APR-JUN 2023'!BV49</f>
        <v>33493.583589791044</v>
      </c>
      <c r="BW49" s="39">
        <f t="shared" si="101"/>
        <v>5.4995597193851532E-2</v>
      </c>
      <c r="BX49" s="36">
        <f>+'OCT-DEC 2022'!BX49+'JUL-SEP 2022'!BX49+'JAN-MAR 2023'!BX49+'APR-JUN 2023'!BX49</f>
        <v>16146.70943165714</v>
      </c>
      <c r="BY49" s="39">
        <f t="shared" si="102"/>
        <v>3.9025656880446312E-2</v>
      </c>
      <c r="BZ49" s="36">
        <f t="shared" si="103"/>
        <v>49640.293021448182</v>
      </c>
      <c r="CA49" s="40">
        <f t="shared" si="104"/>
        <v>4.853519516278669E-2</v>
      </c>
      <c r="CB49" s="116">
        <f t="shared" si="105"/>
        <v>171626.8772226593</v>
      </c>
      <c r="CC49" s="117">
        <f t="shared" si="106"/>
        <v>31121.324355432364</v>
      </c>
      <c r="CD49" s="118">
        <f t="shared" si="107"/>
        <v>202748.20157809166</v>
      </c>
      <c r="CE49" s="32"/>
      <c r="CF49" s="35">
        <f>+'OCT-DEC 2022'!CF49+'JUL-SEP 2022'!CF49+'JAN-MAR 2023'!CF49+'APR-JUN 2023'!CF49</f>
        <v>5204.0199999999995</v>
      </c>
      <c r="CG49" s="39">
        <f t="shared" si="108"/>
        <v>2.0691187989296603E-2</v>
      </c>
      <c r="CH49" s="36">
        <f>+'OCT-DEC 2022'!CH49+'JUL-SEP 2022'!CH49+'JAN-MAR 2023'!CH49+'APR-JUN 2023'!CH49</f>
        <v>844.30000000000007</v>
      </c>
      <c r="CI49" s="39">
        <f t="shared" si="109"/>
        <v>1.6433743382123951E-2</v>
      </c>
      <c r="CJ49" s="36">
        <f t="shared" si="110"/>
        <v>6048.32</v>
      </c>
      <c r="CK49" s="40">
        <f t="shared" si="111"/>
        <v>1.9969031150436634E-2</v>
      </c>
      <c r="CL49" s="38">
        <f>+'OCT-DEC 2022'!CL49+'JUL-SEP 2022'!CL49+'JAN-MAR 2023'!CL49+'APR-JUN 2023'!CL49</f>
        <v>66844.72</v>
      </c>
      <c r="CM49" s="39">
        <f t="shared" si="112"/>
        <v>5.3784282645253173E-2</v>
      </c>
      <c r="CN49" s="36">
        <f>+'OCT-DEC 2022'!CN49+'JUL-SEP 2022'!CN49+'JAN-MAR 2023'!CN49+'APR-JUN 2023'!CN49</f>
        <v>22507.66</v>
      </c>
      <c r="CO49" s="39">
        <f t="shared" si="113"/>
        <v>3.5085548426520015E-2</v>
      </c>
      <c r="CP49" s="36">
        <f t="shared" si="114"/>
        <v>89352.38</v>
      </c>
      <c r="CQ49" s="40">
        <f t="shared" si="115"/>
        <v>4.7418446159871536E-2</v>
      </c>
      <c r="CR49" s="116">
        <f t="shared" si="116"/>
        <v>72048.740000000005</v>
      </c>
      <c r="CS49" s="117">
        <f t="shared" si="117"/>
        <v>23351.96</v>
      </c>
      <c r="CT49" s="118">
        <f t="shared" si="118"/>
        <v>95400.700000000012</v>
      </c>
      <c r="CU49" s="32"/>
      <c r="CV49" s="38">
        <f t="shared" si="119"/>
        <v>1247568.3331101048</v>
      </c>
      <c r="CW49" s="39">
        <f t="shared" si="120"/>
        <v>0.89779534633579572</v>
      </c>
      <c r="CX49" s="39">
        <f t="shared" si="121"/>
        <v>403805.00637637189</v>
      </c>
      <c r="CY49" s="39">
        <f t="shared" si="122"/>
        <v>1.0595375204305371</v>
      </c>
      <c r="CZ49" s="36">
        <f t="shared" si="123"/>
        <v>1651373.3394864767</v>
      </c>
      <c r="DA49" s="40">
        <f t="shared" si="124"/>
        <v>0.93260761473166387</v>
      </c>
      <c r="DB49" s="38">
        <f t="shared" si="125"/>
        <v>435850.78615536343</v>
      </c>
      <c r="DC49" s="39">
        <f t="shared" si="126"/>
        <v>7.1384801754414223E-2</v>
      </c>
      <c r="DD49" s="36">
        <f t="shared" si="127"/>
        <v>528365.84334604896</v>
      </c>
      <c r="DE49" s="39">
        <f t="shared" si="128"/>
        <v>0.15199931674883541</v>
      </c>
      <c r="DF49" s="36">
        <f t="shared" si="129"/>
        <v>964216.62950141239</v>
      </c>
      <c r="DG49" s="40">
        <f t="shared" si="130"/>
        <v>0.10063043950890106</v>
      </c>
      <c r="DH49" s="152"/>
      <c r="DI49" s="161" t="s">
        <v>41</v>
      </c>
      <c r="DJ49" s="38">
        <f t="shared" si="131"/>
        <v>1651373.3394864767</v>
      </c>
      <c r="DK49" s="36">
        <f t="shared" si="132"/>
        <v>964216.62950141239</v>
      </c>
      <c r="DL49" s="37">
        <f t="shared" si="133"/>
        <v>2615589.9689878891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f>+'JUL-SEP 2022'!D50+'OCT-DEC 2022'!D50+'JAN-MAR 2023'!D50+'APR-JUN 2023'!D50</f>
        <v>27920.47</v>
      </c>
      <c r="E50" s="39">
        <f t="shared" si="55"/>
        <v>0.12701110418647391</v>
      </c>
      <c r="F50" s="36">
        <f>+'JUL-SEP 2022'!F50+'OCT-DEC 2022'!F50+'JAN-MAR 2023'!F50+'APR-JUN 2023'!F50</f>
        <v>23125.91</v>
      </c>
      <c r="G50" s="39">
        <f t="shared" si="56"/>
        <v>0.40411543703910807</v>
      </c>
      <c r="H50" s="36">
        <f t="shared" si="57"/>
        <v>51046.380000000005</v>
      </c>
      <c r="I50" s="202">
        <f t="shared" si="58"/>
        <v>0.18424770711741076</v>
      </c>
      <c r="J50" s="38">
        <f>+'JUL-SEP 2022'!J50+'OCT-DEC 2022'!J50+'JAN-MAR 2023'!J50+'APR-JUN 2023'!J50</f>
        <v>30270.15</v>
      </c>
      <c r="K50" s="39">
        <f t="shared" si="59"/>
        <v>4.3418170708442762E-2</v>
      </c>
      <c r="L50" s="36">
        <f>+'JUL-SEP 2022'!L50+'OCT-DEC 2022'!L50+'JAN-MAR 2023'!L50+'APR-JUN 2023'!L50</f>
        <v>57078.520000000004</v>
      </c>
      <c r="M50" s="39">
        <f t="shared" si="60"/>
        <v>9.2952372887428317E-2</v>
      </c>
      <c r="N50" s="36">
        <f t="shared" si="61"/>
        <v>87348.670000000013</v>
      </c>
      <c r="O50" s="40">
        <f t="shared" si="62"/>
        <v>6.6615369127977442E-2</v>
      </c>
      <c r="P50" s="116">
        <f t="shared" si="63"/>
        <v>58190.62</v>
      </c>
      <c r="Q50" s="117">
        <f t="shared" si="64"/>
        <v>80204.430000000008</v>
      </c>
      <c r="R50" s="118">
        <f t="shared" si="65"/>
        <v>138395.05000000002</v>
      </c>
      <c r="S50" s="32"/>
      <c r="T50" s="38">
        <f>+'JUL-SEP 2022'!T50+'OCT-DEC 2022'!T50+'JAN-MAR 2023'!T50+'APR-JUN 2023'!T50</f>
        <v>46987.636664633072</v>
      </c>
      <c r="U50" s="39">
        <f t="shared" si="66"/>
        <v>0.12262805388867942</v>
      </c>
      <c r="V50" s="36">
        <f>+'JUL-SEP 2022'!V50+'OCT-DEC 2022'!V50+'JAN-MAR 2023'!V50+'APR-JUN 2023'!V50</f>
        <v>39041.251195599951</v>
      </c>
      <c r="W50" s="39">
        <f t="shared" si="67"/>
        <v>0.35037514422536686</v>
      </c>
      <c r="X50" s="36">
        <f t="shared" si="68"/>
        <v>86028.887860233022</v>
      </c>
      <c r="Y50" s="40">
        <f t="shared" si="69"/>
        <v>0.17393663929816483</v>
      </c>
      <c r="Z50" s="244">
        <f>+'OCT-DEC 2022'!Z50+'JUL-SEP 2022'!Z50+'JAN-MAR 2023'!Z50+'APR-JUN 2023'!Z50</f>
        <v>91575.38461745315</v>
      </c>
      <c r="AA50" s="39">
        <f t="shared" si="70"/>
        <v>4.5344472759736527E-2</v>
      </c>
      <c r="AB50" s="36">
        <f>+'OCT-DEC 2022'!AB50+'JUL-SEP 2022'!AB50+'JAN-MAR 2023'!AB50+'APR-JUN 2023'!AB50</f>
        <v>48371.779488325948</v>
      </c>
      <c r="AC50" s="39">
        <f t="shared" si="71"/>
        <v>5.5098728103789504E-2</v>
      </c>
      <c r="AD50" s="36">
        <f t="shared" si="72"/>
        <v>139947.16410577908</v>
      </c>
      <c r="AE50" s="40">
        <f t="shared" si="73"/>
        <v>4.8299946886507177E-2</v>
      </c>
      <c r="AF50" s="116">
        <f t="shared" si="74"/>
        <v>138563.02128208621</v>
      </c>
      <c r="AG50" s="117">
        <f t="shared" si="75"/>
        <v>87413.030683925899</v>
      </c>
      <c r="AH50" s="118">
        <f t="shared" si="76"/>
        <v>225976.05196601211</v>
      </c>
      <c r="AI50" s="32"/>
      <c r="AJ50" s="35">
        <f>+'OCT-DEC 2022'!AJ50+'JUL-SEP 2022'!AJ50+'JAN-MAR 2023'!AJ50+'APR-JUN 2023'!AJ50</f>
        <v>22017.971235624929</v>
      </c>
      <c r="AK50" s="39">
        <f t="shared" si="77"/>
        <v>0.17906467282817259</v>
      </c>
      <c r="AL50" s="36">
        <f>+'OCT-DEC 2022'!AL50+'JUL-SEP 2022'!AL50+'JAN-MAR 2023'!AL50+'APR-JUN 2023'!AL50</f>
        <v>19996.910275359078</v>
      </c>
      <c r="AM50" s="39">
        <f t="shared" si="78"/>
        <v>0.39438214978106589</v>
      </c>
      <c r="AN50" s="36">
        <f t="shared" si="79"/>
        <v>42014.881510984007</v>
      </c>
      <c r="AO50" s="40">
        <f t="shared" si="80"/>
        <v>0.24193006500422082</v>
      </c>
      <c r="AP50" s="36">
        <f>+'OCT-DEC 2022'!AP50+'JUL-SEP 2022'!AP50+'JAN-MAR 2023'!AP50+'APR-JUN 2023'!AP50</f>
        <v>15204.437553812659</v>
      </c>
      <c r="AQ50" s="39">
        <f t="shared" si="81"/>
        <v>4.8022242823757562E-2</v>
      </c>
      <c r="AR50" s="36">
        <f>+'OCT-DEC 2022'!AR50+'JUL-SEP 2022'!AR50+'JAN-MAR 2023'!AR50+'APR-JUN 2023'!AR50</f>
        <v>29233.929653942734</v>
      </c>
      <c r="AS50" s="39">
        <f t="shared" si="82"/>
        <v>9.5730087442060408E-2</v>
      </c>
      <c r="AT50" s="36">
        <f t="shared" si="83"/>
        <v>44438.367207755393</v>
      </c>
      <c r="AU50" s="40">
        <f t="shared" si="84"/>
        <v>7.1445342558366806E-2</v>
      </c>
      <c r="AV50" s="116">
        <f t="shared" si="85"/>
        <v>37222.408789437584</v>
      </c>
      <c r="AW50" s="117">
        <f t="shared" si="86"/>
        <v>49230.839929301816</v>
      </c>
      <c r="AX50" s="118">
        <f t="shared" si="87"/>
        <v>86453.2487187394</v>
      </c>
      <c r="AY50" s="32"/>
      <c r="AZ50" s="35">
        <f>+'OCT-DEC 2022'!AZ50+'JUL-SEP 2022'!AZ50+'JAN-MAR 2023'!AZ50+'APR-JUN 2023'!AZ50</f>
        <v>55657.318352425587</v>
      </c>
      <c r="BA50" s="39">
        <f t="shared" si="134"/>
        <v>0.25094715406276047</v>
      </c>
      <c r="BB50" s="36">
        <f>+'OCT-DEC 2022'!BB50+'JUL-SEP 2022'!BB50+'JAN-MAR 2023'!BB50+'APR-JUN 2023'!BB50</f>
        <v>34815.356991611668</v>
      </c>
      <c r="BC50" s="39">
        <f t="shared" si="135"/>
        <v>0.52027671580632229</v>
      </c>
      <c r="BD50" s="36">
        <f t="shared" si="88"/>
        <v>90472.675344037256</v>
      </c>
      <c r="BE50" s="40">
        <v>5.7277952982882022E-3</v>
      </c>
      <c r="BF50" s="38">
        <f>+'OCT-DEC 2022'!BF50+'JUL-SEP 2022'!BF50+'JAN-MAR 2023'!BF50+'APR-JUN 2023'!BF50</f>
        <v>65755.377697579068</v>
      </c>
      <c r="BG50" s="39">
        <v>5.0995830671534282E-4</v>
      </c>
      <c r="BH50" s="36">
        <f>+'OCT-DEC 2022'!BH50+'JUL-SEP 2022'!BH50+'JAN-MAR 2023'!BH50+'APR-JUN 2023'!BH50</f>
        <v>72809.575723400456</v>
      </c>
      <c r="BI50" s="39">
        <v>4.053294084454968E-3</v>
      </c>
      <c r="BJ50" s="36">
        <f t="shared" si="92"/>
        <v>138564.95342097952</v>
      </c>
      <c r="BK50" s="40">
        <v>1.494874339095671E-3</v>
      </c>
      <c r="BL50" s="116">
        <f t="shared" si="94"/>
        <v>121412.69605000466</v>
      </c>
      <c r="BM50" s="117">
        <f t="shared" si="95"/>
        <v>107624.93271501212</v>
      </c>
      <c r="BN50" s="118">
        <f t="shared" si="96"/>
        <v>229037.62876501679</v>
      </c>
      <c r="BO50" s="32"/>
      <c r="BP50" s="35">
        <f>+'OCT-DEC 2022'!BP50+'JUL-SEP 2022'!BP50+'JAN-MAR 2023'!BP50+'APR-JUN 2023'!BP50</f>
        <v>18696.056871101173</v>
      </c>
      <c r="BQ50" s="39">
        <v>3.8893963540249541E-3</v>
      </c>
      <c r="BR50" s="36">
        <f>+'OCT-DEC 2022'!BR50+'JUL-SEP 2022'!BR50+'JAN-MAR 2023'!BR50+'APR-JUN 2023'!BR50</f>
        <v>6477.6863736076539</v>
      </c>
      <c r="BS50" s="39">
        <v>0</v>
      </c>
      <c r="BT50" s="36">
        <f t="shared" si="99"/>
        <v>25173.743244708829</v>
      </c>
      <c r="BU50" s="40">
        <v>3.4098460280227861E-3</v>
      </c>
      <c r="BV50" s="38">
        <f>+'OCT-DEC 2022'!BV50+'JUL-SEP 2022'!BV50+'JAN-MAR 2023'!BV50+'APR-JUN 2023'!BV50</f>
        <v>43004.428145561687</v>
      </c>
      <c r="BW50" s="39">
        <f t="shared" si="101"/>
        <v>7.0612157743733306E-2</v>
      </c>
      <c r="BX50" s="36">
        <f>+'OCT-DEC 2022'!BX50+'JUL-SEP 2022'!BX50+'JAN-MAR 2023'!BX50+'APR-JUN 2023'!BX50</f>
        <v>40686.716377874371</v>
      </c>
      <c r="BY50" s="39">
        <f t="shared" si="102"/>
        <v>9.8337425323445721E-2</v>
      </c>
      <c r="BZ50" s="36">
        <f t="shared" si="103"/>
        <v>83691.144523436058</v>
      </c>
      <c r="CA50" s="40">
        <f t="shared" si="104"/>
        <v>8.182800272929279E-2</v>
      </c>
      <c r="CB50" s="116">
        <f t="shared" si="105"/>
        <v>61700.48501666286</v>
      </c>
      <c r="CC50" s="117">
        <f t="shared" si="106"/>
        <v>47164.402751482026</v>
      </c>
      <c r="CD50" s="118">
        <f t="shared" si="107"/>
        <v>108864.88776814489</v>
      </c>
      <c r="CE50" s="32"/>
      <c r="CF50" s="35">
        <f>+'OCT-DEC 2022'!CF50+'JUL-SEP 2022'!CF50+'JAN-MAR 2023'!CF50+'APR-JUN 2023'!CF50</f>
        <v>57151.049999999974</v>
      </c>
      <c r="CG50" s="39">
        <f t="shared" si="108"/>
        <v>0.22723262388224666</v>
      </c>
      <c r="CH50" s="36">
        <f>+'OCT-DEC 2022'!CH50+'JUL-SEP 2022'!CH50+'JAN-MAR 2023'!CH50+'APR-JUN 2023'!CH50</f>
        <v>63572.929999999993</v>
      </c>
      <c r="CI50" s="39">
        <f t="shared" si="109"/>
        <v>1.237405208657739</v>
      </c>
      <c r="CJ50" s="36">
        <f t="shared" si="110"/>
        <v>120723.97999999997</v>
      </c>
      <c r="CK50" s="40">
        <f t="shared" si="111"/>
        <v>0.39858025323142438</v>
      </c>
      <c r="CL50" s="38">
        <f>+'OCT-DEC 2022'!CL50+'JUL-SEP 2022'!CL50+'JAN-MAR 2023'!CL50+'APR-JUN 2023'!CL50</f>
        <v>97041.000000000029</v>
      </c>
      <c r="CM50" s="39">
        <f t="shared" si="112"/>
        <v>7.8080670727291773E-2</v>
      </c>
      <c r="CN50" s="36">
        <f>+'OCT-DEC 2022'!CN50+'JUL-SEP 2022'!CN50+'JAN-MAR 2023'!CN50+'APR-JUN 2023'!CN50</f>
        <v>76731.539999999979</v>
      </c>
      <c r="CO50" s="39">
        <f t="shared" si="113"/>
        <v>0.11961119736620585</v>
      </c>
      <c r="CP50" s="36">
        <f t="shared" si="114"/>
        <v>173772.54</v>
      </c>
      <c r="CQ50" s="40">
        <f t="shared" si="115"/>
        <v>9.22194107426587E-2</v>
      </c>
      <c r="CR50" s="116">
        <f t="shared" si="116"/>
        <v>154192.04999999999</v>
      </c>
      <c r="CS50" s="117">
        <f t="shared" si="117"/>
        <v>140304.46999999997</v>
      </c>
      <c r="CT50" s="118">
        <f t="shared" si="118"/>
        <v>294496.51999999996</v>
      </c>
      <c r="CU50" s="32"/>
      <c r="CV50" s="38">
        <f t="shared" si="119"/>
        <v>228430.50312378473</v>
      </c>
      <c r="CW50" s="39">
        <f t="shared" si="120"/>
        <v>0.16438686140294859</v>
      </c>
      <c r="CX50" s="39">
        <f t="shared" si="121"/>
        <v>187030.04483617833</v>
      </c>
      <c r="CY50" s="39">
        <f t="shared" si="122"/>
        <v>0.49074515378106504</v>
      </c>
      <c r="CZ50" s="36">
        <f t="shared" si="123"/>
        <v>415460.54795996309</v>
      </c>
      <c r="DA50" s="40">
        <f t="shared" si="124"/>
        <v>0.23462996609145886</v>
      </c>
      <c r="DB50" s="38">
        <f t="shared" si="125"/>
        <v>342850.77801440656</v>
      </c>
      <c r="DC50" s="39">
        <f t="shared" si="126"/>
        <v>5.6153012905616202E-2</v>
      </c>
      <c r="DD50" s="36">
        <f t="shared" si="127"/>
        <v>324912.06124354352</v>
      </c>
      <c r="DE50" s="39">
        <f t="shared" si="128"/>
        <v>9.3470105863995345E-2</v>
      </c>
      <c r="DF50" s="36">
        <f t="shared" si="129"/>
        <v>667762.83925795008</v>
      </c>
      <c r="DG50" s="40">
        <f t="shared" si="130"/>
        <v>6.9691048615274614E-2</v>
      </c>
      <c r="DH50" s="152"/>
      <c r="DI50" s="161" t="s">
        <v>42</v>
      </c>
      <c r="DJ50" s="38">
        <f t="shared" si="131"/>
        <v>415460.54795996309</v>
      </c>
      <c r="DK50" s="36">
        <f t="shared" si="132"/>
        <v>667762.83925795008</v>
      </c>
      <c r="DL50" s="37">
        <f t="shared" si="133"/>
        <v>1083223.3872179133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f>+'JUL-SEP 2022'!D51+'OCT-DEC 2022'!D51+'JAN-MAR 2023'!D51+'APR-JUN 2023'!D51</f>
        <v>88649.48000000001</v>
      </c>
      <c r="E51" s="39">
        <f t="shared" si="55"/>
        <v>0.40326929812989309</v>
      </c>
      <c r="F51" s="36">
        <f>+'JUL-SEP 2022'!F51+'OCT-DEC 2022'!F51+'JAN-MAR 2023'!F51+'APR-JUN 2023'!F51</f>
        <v>42085.21</v>
      </c>
      <c r="G51" s="39">
        <f t="shared" si="56"/>
        <v>0.73542113724530811</v>
      </c>
      <c r="H51" s="36">
        <f t="shared" si="57"/>
        <v>130734.69</v>
      </c>
      <c r="I51" s="202">
        <f t="shared" si="58"/>
        <v>0.47187610312828232</v>
      </c>
      <c r="J51" s="38">
        <f>+'JUL-SEP 2022'!J51+'OCT-DEC 2022'!J51+'JAN-MAR 2023'!J51+'APR-JUN 2023'!J51</f>
        <v>3169971.06</v>
      </c>
      <c r="K51" s="39">
        <f t="shared" si="59"/>
        <v>4.5468669505735271</v>
      </c>
      <c r="L51" s="36">
        <f>+'JUL-SEP 2022'!L51+'OCT-DEC 2022'!L51+'JAN-MAR 2023'!L51+'APR-JUN 2023'!L51</f>
        <v>1047118.17</v>
      </c>
      <c r="M51" s="39">
        <f t="shared" si="60"/>
        <v>1.7052319961176559</v>
      </c>
      <c r="N51" s="36">
        <f t="shared" si="61"/>
        <v>4217089.2300000004</v>
      </c>
      <c r="O51" s="40">
        <f t="shared" si="62"/>
        <v>3.2161102819547014</v>
      </c>
      <c r="P51" s="116">
        <f t="shared" si="63"/>
        <v>3258620.54</v>
      </c>
      <c r="Q51" s="117">
        <f t="shared" si="64"/>
        <v>1089203.3800000001</v>
      </c>
      <c r="R51" s="118">
        <f t="shared" si="65"/>
        <v>4347823.92</v>
      </c>
      <c r="S51" s="32"/>
      <c r="T51" s="38">
        <f>+'JUL-SEP 2022'!T51+'OCT-DEC 2022'!T51+'JAN-MAR 2023'!T51+'APR-JUN 2023'!T51</f>
        <v>70988.395027080987</v>
      </c>
      <c r="U51" s="39">
        <f t="shared" si="66"/>
        <v>0.18526508989978649</v>
      </c>
      <c r="V51" s="36">
        <f>+'JUL-SEP 2022'!V51+'OCT-DEC 2022'!V51+'JAN-MAR 2023'!V51+'APR-JUN 2023'!V51</f>
        <v>109410.51095480483</v>
      </c>
      <c r="W51" s="39">
        <f t="shared" si="67"/>
        <v>0.98190304822713381</v>
      </c>
      <c r="X51" s="36">
        <f t="shared" si="68"/>
        <v>180398.90598188582</v>
      </c>
      <c r="Y51" s="40">
        <f t="shared" si="69"/>
        <v>0.36473770869307426</v>
      </c>
      <c r="Z51" s="244">
        <f>+'OCT-DEC 2022'!Z51+'JUL-SEP 2022'!Z51+'JAN-MAR 2023'!Z51+'APR-JUN 2023'!Z51</f>
        <v>6105773.5807495611</v>
      </c>
      <c r="AA51" s="39">
        <f t="shared" si="70"/>
        <v>3.0233352004579048</v>
      </c>
      <c r="AB51" s="36">
        <f>+'OCT-DEC 2022'!AB51+'JUL-SEP 2022'!AB51+'JAN-MAR 2023'!AB51+'APR-JUN 2023'!AB51</f>
        <v>1803154.7211207338</v>
      </c>
      <c r="AC51" s="39">
        <f t="shared" si="71"/>
        <v>2.0539151703540948</v>
      </c>
      <c r="AD51" s="36">
        <f t="shared" si="72"/>
        <v>7908928.3018702948</v>
      </c>
      <c r="AE51" s="40">
        <f t="shared" si="73"/>
        <v>2.7296074154156726</v>
      </c>
      <c r="AF51" s="116">
        <f t="shared" si="74"/>
        <v>6176761.9757766416</v>
      </c>
      <c r="AG51" s="117">
        <f t="shared" si="75"/>
        <v>1912565.2320755385</v>
      </c>
      <c r="AH51" s="118">
        <f t="shared" si="76"/>
        <v>8089327.2078521801</v>
      </c>
      <c r="AI51" s="32"/>
      <c r="AJ51" s="35">
        <f>+'OCT-DEC 2022'!AJ51+'JUL-SEP 2022'!AJ51+'JAN-MAR 2023'!AJ51+'APR-JUN 2023'!AJ51</f>
        <v>24101.932124353618</v>
      </c>
      <c r="AK51" s="39">
        <f t="shared" si="77"/>
        <v>0.19601281808340545</v>
      </c>
      <c r="AL51" s="36">
        <f>+'OCT-DEC 2022'!AL51+'JUL-SEP 2022'!AL51+'JAN-MAR 2023'!AL51+'APR-JUN 2023'!AL51</f>
        <v>27052.186325291223</v>
      </c>
      <c r="AM51" s="39">
        <f t="shared" si="78"/>
        <v>0.53352739259889126</v>
      </c>
      <c r="AN51" s="36">
        <f t="shared" si="79"/>
        <v>51154.11844964484</v>
      </c>
      <c r="AO51" s="40">
        <f t="shared" si="80"/>
        <v>0.29455561355137433</v>
      </c>
      <c r="AP51" s="36">
        <f>+'OCT-DEC 2022'!AP51+'JUL-SEP 2022'!AP51+'JAN-MAR 2023'!AP51+'APR-JUN 2023'!AP51</f>
        <v>1806682.6375318421</v>
      </c>
      <c r="AQ51" s="39">
        <f t="shared" si="81"/>
        <v>5.7062914703651595</v>
      </c>
      <c r="AR51" s="36">
        <f>+'OCT-DEC 2022'!AR51+'JUL-SEP 2022'!AR51+'JAN-MAR 2023'!AR51+'APR-JUN 2023'!AR51</f>
        <v>474192.90027069801</v>
      </c>
      <c r="AS51" s="39">
        <f t="shared" si="82"/>
        <v>1.5528027995099134</v>
      </c>
      <c r="AT51" s="36">
        <f t="shared" si="83"/>
        <v>2280875.5378025402</v>
      </c>
      <c r="AU51" s="40">
        <f t="shared" si="84"/>
        <v>3.6670549430732047</v>
      </c>
      <c r="AV51" s="116">
        <f t="shared" si="85"/>
        <v>1830784.5696561958</v>
      </c>
      <c r="AW51" s="117">
        <f t="shared" si="86"/>
        <v>501245.08659598924</v>
      </c>
      <c r="AX51" s="118">
        <f t="shared" si="87"/>
        <v>2332029.6562521849</v>
      </c>
      <c r="AY51" s="32"/>
      <c r="AZ51" s="35">
        <f>+'OCT-DEC 2022'!AZ51+'JUL-SEP 2022'!AZ51+'JAN-MAR 2023'!AZ51+'APR-JUN 2023'!AZ51</f>
        <v>124004.38652486489</v>
      </c>
      <c r="BA51" s="39">
        <f t="shared" si="134"/>
        <v>0.55910972376837853</v>
      </c>
      <c r="BB51" s="36">
        <f>+'OCT-DEC 2022'!BB51+'JUL-SEP 2022'!BB51+'JAN-MAR 2023'!BB51+'APR-JUN 2023'!BB51</f>
        <v>54256.949686084619</v>
      </c>
      <c r="BC51" s="39">
        <f t="shared" si="135"/>
        <v>0.81080965503660685</v>
      </c>
      <c r="BD51" s="36">
        <f t="shared" si="88"/>
        <v>178261.33621094952</v>
      </c>
      <c r="BE51" s="40">
        <v>0.54960628014203217</v>
      </c>
      <c r="BF51" s="38">
        <f>+'OCT-DEC 2022'!BF51+'JUL-SEP 2022'!BF51+'JAN-MAR 2023'!BF51+'APR-JUN 2023'!BF51</f>
        <v>4690404.0871847663</v>
      </c>
      <c r="BG51" s="39">
        <v>4.4983011547851612</v>
      </c>
      <c r="BH51" s="36">
        <f>+'OCT-DEC 2022'!BH51+'JUL-SEP 2022'!BH51+'JAN-MAR 2023'!BH51+'APR-JUN 2023'!BH51</f>
        <v>1540840.4893673691</v>
      </c>
      <c r="BI51" s="39">
        <v>2.0014693470844604</v>
      </c>
      <c r="BJ51" s="36">
        <f t="shared" si="92"/>
        <v>6231244.5765521359</v>
      </c>
      <c r="BK51" s="40">
        <v>3.8042744432861064</v>
      </c>
      <c r="BL51" s="116">
        <f t="shared" si="94"/>
        <v>4814408.4737096308</v>
      </c>
      <c r="BM51" s="117">
        <f t="shared" si="95"/>
        <v>1595097.4390534537</v>
      </c>
      <c r="BN51" s="118">
        <f t="shared" si="96"/>
        <v>6409505.9127630843</v>
      </c>
      <c r="BO51" s="32"/>
      <c r="BP51" s="35">
        <f>+'OCT-DEC 2022'!BP51+'JUL-SEP 2022'!BP51+'JAN-MAR 2023'!BP51+'APR-JUN 2023'!BP51</f>
        <v>49189.287618274524</v>
      </c>
      <c r="BQ51" s="39">
        <v>0.3400737096664912</v>
      </c>
      <c r="BR51" s="36">
        <f>+'OCT-DEC 2022'!BR51+'JUL-SEP 2022'!BR51+'JAN-MAR 2023'!BR51+'APR-JUN 2023'!BR51</f>
        <v>21561.386111923392</v>
      </c>
      <c r="BS51" s="39">
        <v>0.63723067193148419</v>
      </c>
      <c r="BT51" s="36">
        <f t="shared" si="99"/>
        <v>70750.673730197916</v>
      </c>
      <c r="BU51" s="40">
        <v>0.37671222761556133</v>
      </c>
      <c r="BV51" s="38">
        <f>+'OCT-DEC 2022'!BV51+'JUL-SEP 2022'!BV51+'JAN-MAR 2023'!BV51+'APR-JUN 2023'!BV51</f>
        <v>2420065.1713836528</v>
      </c>
      <c r="BW51" s="39">
        <f t="shared" si="101"/>
        <v>3.9736843623043017</v>
      </c>
      <c r="BX51" s="36">
        <f>+'OCT-DEC 2022'!BX51+'JUL-SEP 2022'!BX51+'JAN-MAR 2023'!BX51+'APR-JUN 2023'!BX51</f>
        <v>654400.4657801725</v>
      </c>
      <c r="BY51" s="39">
        <f t="shared" si="102"/>
        <v>1.5816478365474771</v>
      </c>
      <c r="BZ51" s="36">
        <f t="shared" si="103"/>
        <v>3074465.6371638253</v>
      </c>
      <c r="CA51" s="40">
        <f t="shared" si="104"/>
        <v>3.0060215328816433</v>
      </c>
      <c r="CB51" s="116">
        <f t="shared" si="105"/>
        <v>2469254.4590019272</v>
      </c>
      <c r="CC51" s="117">
        <f t="shared" si="106"/>
        <v>675961.85189209587</v>
      </c>
      <c r="CD51" s="118">
        <f t="shared" si="107"/>
        <v>3145216.3108940232</v>
      </c>
      <c r="CE51" s="32"/>
      <c r="CF51" s="35">
        <f>+'OCT-DEC 2022'!CF51+'JUL-SEP 2022'!CF51+'JAN-MAR 2023'!CF51+'APR-JUN 2023'!CF51</f>
        <v>78438.290000000008</v>
      </c>
      <c r="CG51" s="39">
        <f t="shared" si="108"/>
        <v>0.31187070840407305</v>
      </c>
      <c r="CH51" s="36">
        <f>+'OCT-DEC 2022'!CH51+'JUL-SEP 2022'!CH51+'JAN-MAR 2023'!CH51+'APR-JUN 2023'!CH51</f>
        <v>47788.08</v>
      </c>
      <c r="CI51" s="39">
        <f t="shared" si="109"/>
        <v>0.93016350046714424</v>
      </c>
      <c r="CJ51" s="36">
        <f t="shared" si="110"/>
        <v>126226.37000000001</v>
      </c>
      <c r="CK51" s="40">
        <f t="shared" si="111"/>
        <v>0.41674685111510973</v>
      </c>
      <c r="CL51" s="38">
        <f>+'OCT-DEC 2022'!CL51+'JUL-SEP 2022'!CL51+'JAN-MAR 2023'!CL51+'APR-JUN 2023'!CL51</f>
        <v>3421897.8799999957</v>
      </c>
      <c r="CM51" s="39">
        <f t="shared" si="112"/>
        <v>2.7533112976030476</v>
      </c>
      <c r="CN51" s="36">
        <f>+'OCT-DEC 2022'!CN51+'JUL-SEP 2022'!CN51+'JAN-MAR 2023'!CN51+'APR-JUN 2023'!CN51</f>
        <v>1148768.76</v>
      </c>
      <c r="CO51" s="39">
        <f t="shared" si="113"/>
        <v>1.7907317757533812</v>
      </c>
      <c r="CP51" s="36">
        <f t="shared" si="114"/>
        <v>4570666.6399999959</v>
      </c>
      <c r="CQ51" s="40">
        <f t="shared" si="115"/>
        <v>2.4256086965289647</v>
      </c>
      <c r="CR51" s="116">
        <f t="shared" si="116"/>
        <v>3500336.1699999957</v>
      </c>
      <c r="CS51" s="117">
        <f t="shared" si="117"/>
        <v>1196556.8400000001</v>
      </c>
      <c r="CT51" s="118">
        <f t="shared" si="118"/>
        <v>4696893.0099999961</v>
      </c>
      <c r="CU51" s="32"/>
      <c r="CV51" s="38">
        <f t="shared" si="119"/>
        <v>435371.77129457402</v>
      </c>
      <c r="CW51" s="39">
        <f t="shared" si="120"/>
        <v>0.31330929121919615</v>
      </c>
      <c r="CX51" s="39">
        <f t="shared" si="121"/>
        <v>302154.32307810406</v>
      </c>
      <c r="CY51" s="39">
        <f t="shared" si="122"/>
        <v>0.79281791262178503</v>
      </c>
      <c r="CZ51" s="36">
        <f t="shared" si="123"/>
        <v>737526.09437267808</v>
      </c>
      <c r="DA51" s="40">
        <f t="shared" si="124"/>
        <v>0.41651541491468774</v>
      </c>
      <c r="DB51" s="38">
        <f t="shared" si="125"/>
        <v>21614794.416849814</v>
      </c>
      <c r="DC51" s="39">
        <f t="shared" si="126"/>
        <v>3.5401285564258149</v>
      </c>
      <c r="DD51" s="36">
        <f t="shared" si="127"/>
        <v>6668475.5065389732</v>
      </c>
      <c r="DE51" s="39">
        <f t="shared" si="128"/>
        <v>1.9183748032069823</v>
      </c>
      <c r="DF51" s="36">
        <f t="shared" si="129"/>
        <v>28283269.923388787</v>
      </c>
      <c r="DG51" s="40">
        <f t="shared" si="130"/>
        <v>2.951782614049312</v>
      </c>
      <c r="DH51" s="152"/>
      <c r="DI51" s="161" t="s">
        <v>62</v>
      </c>
      <c r="DJ51" s="38">
        <f t="shared" si="131"/>
        <v>737526.09437267808</v>
      </c>
      <c r="DK51" s="36">
        <f t="shared" si="132"/>
        <v>28283269.923388787</v>
      </c>
      <c r="DL51" s="37">
        <f t="shared" si="133"/>
        <v>29020796.017761465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f>+'JUL-SEP 2022'!D52+'OCT-DEC 2022'!D52+'JAN-MAR 2023'!D52+'APR-JUN 2023'!D52</f>
        <v>1276371.1800000002</v>
      </c>
      <c r="E52" s="39">
        <f t="shared" si="55"/>
        <v>5.8062530080472383</v>
      </c>
      <c r="F52" s="36">
        <f>+'JUL-SEP 2022'!F52+'OCT-DEC 2022'!F52+'JAN-MAR 2023'!F52+'APR-JUN 2023'!F52</f>
        <v>1155492.68</v>
      </c>
      <c r="G52" s="39">
        <f t="shared" si="56"/>
        <v>20.19174291406004</v>
      </c>
      <c r="H52" s="36">
        <f t="shared" si="57"/>
        <v>2431863.8600000003</v>
      </c>
      <c r="I52" s="202">
        <f t="shared" si="58"/>
        <v>8.7776124423846706</v>
      </c>
      <c r="J52" s="38">
        <f>+'JUL-SEP 2022'!J52+'OCT-DEC 2022'!J52+'JAN-MAR 2023'!J52+'APR-JUN 2023'!J52</f>
        <v>34937.199999999997</v>
      </c>
      <c r="K52" s="39">
        <f t="shared" si="59"/>
        <v>5.0112381791137681E-2</v>
      </c>
      <c r="L52" s="36">
        <f>+'JUL-SEP 2022'!L52+'OCT-DEC 2022'!L52+'JAN-MAR 2023'!L52+'APR-JUN 2023'!L52</f>
        <v>70786.42</v>
      </c>
      <c r="M52" s="39">
        <f t="shared" si="60"/>
        <v>0.11527568877409773</v>
      </c>
      <c r="N52" s="36">
        <f t="shared" si="61"/>
        <v>105723.62</v>
      </c>
      <c r="O52" s="40">
        <f t="shared" si="62"/>
        <v>8.0628794598086237E-2</v>
      </c>
      <c r="P52" s="116">
        <f t="shared" si="63"/>
        <v>1311308.3800000001</v>
      </c>
      <c r="Q52" s="117">
        <f t="shared" si="64"/>
        <v>1226279.0999999999</v>
      </c>
      <c r="R52" s="118">
        <f t="shared" si="65"/>
        <v>2537587.48</v>
      </c>
      <c r="S52" s="32"/>
      <c r="T52" s="38">
        <f>+'JUL-SEP 2022'!T52+'OCT-DEC 2022'!T52+'JAN-MAR 2023'!T52+'APR-JUN 2023'!T52</f>
        <v>2461049.0442612204</v>
      </c>
      <c r="U52" s="39">
        <f t="shared" si="66"/>
        <v>6.4228311156901352</v>
      </c>
      <c r="V52" s="36">
        <f>+'JUL-SEP 2022'!V52+'OCT-DEC 2022'!V52+'JAN-MAR 2023'!V52+'APR-JUN 2023'!V52</f>
        <v>1894950.2617234928</v>
      </c>
      <c r="W52" s="39">
        <f t="shared" si="67"/>
        <v>17.006203718340192</v>
      </c>
      <c r="X52" s="36">
        <f t="shared" si="68"/>
        <v>4355999.3059847131</v>
      </c>
      <c r="Y52" s="40">
        <f t="shared" si="69"/>
        <v>8.8071332655033938</v>
      </c>
      <c r="Z52" s="244">
        <f>+'OCT-DEC 2022'!Z52+'JUL-SEP 2022'!Z52+'JAN-MAR 2023'!Z52+'APR-JUN 2023'!Z52</f>
        <v>12538333.477304177</v>
      </c>
      <c r="AA52" s="39">
        <f t="shared" si="70"/>
        <v>6.2084819320076798</v>
      </c>
      <c r="AB52" s="36">
        <f>+'OCT-DEC 2022'!AB52+'JUL-SEP 2022'!AB52+'JAN-MAR 2023'!AB52+'APR-JUN 2023'!AB52</f>
        <v>5985473.1239213571</v>
      </c>
      <c r="AC52" s="39">
        <f t="shared" si="71"/>
        <v>6.8178586712335951</v>
      </c>
      <c r="AD52" s="36">
        <f t="shared" si="72"/>
        <v>18523806.601225533</v>
      </c>
      <c r="AE52" s="40">
        <f t="shared" si="73"/>
        <v>6.3931190081055584</v>
      </c>
      <c r="AF52" s="116">
        <f t="shared" si="74"/>
        <v>14999382.521565398</v>
      </c>
      <c r="AG52" s="117">
        <f t="shared" si="75"/>
        <v>7880423.3856448494</v>
      </c>
      <c r="AH52" s="118">
        <f t="shared" si="76"/>
        <v>22879805.907210246</v>
      </c>
      <c r="AI52" s="32"/>
      <c r="AJ52" s="35">
        <f>+'OCT-DEC 2022'!AJ52+'JUL-SEP 2022'!AJ52+'JAN-MAR 2023'!AJ52+'APR-JUN 2023'!AJ52</f>
        <v>456264.56494189898</v>
      </c>
      <c r="AK52" s="39">
        <f t="shared" si="77"/>
        <v>3.7106445534917492</v>
      </c>
      <c r="AL52" s="36">
        <f>+'OCT-DEC 2022'!AL52+'JUL-SEP 2022'!AL52+'JAN-MAR 2023'!AL52+'APR-JUN 2023'!AL52</f>
        <v>547313.84668227867</v>
      </c>
      <c r="AM52" s="39">
        <f t="shared" si="78"/>
        <v>10.794208129516939</v>
      </c>
      <c r="AN52" s="36">
        <f t="shared" si="79"/>
        <v>1003578.4116241776</v>
      </c>
      <c r="AO52" s="40">
        <f t="shared" si="80"/>
        <v>5.7788045956429874</v>
      </c>
      <c r="AP52" s="36">
        <f>+'OCT-DEC 2022'!AP52+'JUL-SEP 2022'!AP52+'JAN-MAR 2023'!AP52+'APR-JUN 2023'!AP52</f>
        <v>1324922.2652321511</v>
      </c>
      <c r="AQ52" s="39">
        <f t="shared" si="81"/>
        <v>4.1846821704776911</v>
      </c>
      <c r="AR52" s="36">
        <f>+'OCT-DEC 2022'!AR52+'JUL-SEP 2022'!AR52+'JAN-MAR 2023'!AR52+'APR-JUN 2023'!AR52</f>
        <v>1105095.3634008351</v>
      </c>
      <c r="AS52" s="39">
        <f t="shared" si="82"/>
        <v>3.6187702790038565</v>
      </c>
      <c r="AT52" s="36">
        <f t="shared" si="83"/>
        <v>2430017.628632986</v>
      </c>
      <c r="AU52" s="40">
        <f t="shared" si="84"/>
        <v>3.9068366551112801</v>
      </c>
      <c r="AV52" s="116">
        <f t="shared" si="85"/>
        <v>1781186.8301740501</v>
      </c>
      <c r="AW52" s="117">
        <f t="shared" si="86"/>
        <v>1652409.2100831138</v>
      </c>
      <c r="AX52" s="118">
        <f t="shared" si="87"/>
        <v>3433596.0402571638</v>
      </c>
      <c r="AY52" s="32"/>
      <c r="AZ52" s="35">
        <f>+'OCT-DEC 2022'!AZ52+'JUL-SEP 2022'!AZ52+'JAN-MAR 2023'!AZ52+'APR-JUN 2023'!AZ52</f>
        <v>2144900.7845112714</v>
      </c>
      <c r="BA52" s="39">
        <f t="shared" si="134"/>
        <v>9.6709069634259208</v>
      </c>
      <c r="BB52" s="36">
        <f>+'OCT-DEC 2022'!BB52+'JUL-SEP 2022'!BB52+'JAN-MAR 2023'!BB52+'APR-JUN 2023'!BB52</f>
        <v>1517544.0669824304</v>
      </c>
      <c r="BC52" s="39">
        <f t="shared" si="135"/>
        <v>22.678005095602469</v>
      </c>
      <c r="BD52" s="36">
        <f t="shared" si="88"/>
        <v>3662444.8514937018</v>
      </c>
      <c r="BE52" s="40">
        <v>9.6498514338682395E-2</v>
      </c>
      <c r="BF52" s="38">
        <f>+'OCT-DEC 2022'!BF52+'JUL-SEP 2022'!BF52+'JAN-MAR 2023'!BF52+'APR-JUN 2023'!BF52</f>
        <v>9586501.626544062</v>
      </c>
      <c r="BG52" s="39">
        <v>1.8592246898574066E-2</v>
      </c>
      <c r="BH52" s="36">
        <f>+'OCT-DEC 2022'!BH52+'JUL-SEP 2022'!BH52+'JAN-MAR 2023'!BH52+'APR-JUN 2023'!BH52</f>
        <v>4904621.7782758689</v>
      </c>
      <c r="BI52" s="39">
        <v>9.1970375754054576E-2</v>
      </c>
      <c r="BJ52" s="36">
        <f t="shared" si="92"/>
        <v>14491123.404819932</v>
      </c>
      <c r="BK52" s="40">
        <v>3.8988647372349049E-2</v>
      </c>
      <c r="BL52" s="116">
        <f t="shared" si="94"/>
        <v>11731402.411055334</v>
      </c>
      <c r="BM52" s="117">
        <f t="shared" si="95"/>
        <v>6422165.8452582993</v>
      </c>
      <c r="BN52" s="118">
        <f t="shared" si="96"/>
        <v>18153568.256313633</v>
      </c>
      <c r="BO52" s="32"/>
      <c r="BP52" s="35">
        <f>+'OCT-DEC 2022'!BP52+'JUL-SEP 2022'!BP52+'JAN-MAR 2023'!BP52+'APR-JUN 2023'!BP52</f>
        <v>720250.82742855395</v>
      </c>
      <c r="BQ52" s="39">
        <v>6.3539031422479662E-3</v>
      </c>
      <c r="BR52" s="36">
        <f>+'OCT-DEC 2022'!BR52+'JUL-SEP 2022'!BR52+'JAN-MAR 2023'!BR52+'APR-JUN 2023'!BR52</f>
        <v>259573.8923160772</v>
      </c>
      <c r="BS52" s="39">
        <v>0</v>
      </c>
      <c r="BT52" s="36">
        <f t="shared" si="99"/>
        <v>979824.71974463109</v>
      </c>
      <c r="BU52" s="40">
        <v>5.5704868879240792E-3</v>
      </c>
      <c r="BV52" s="38">
        <f>+'OCT-DEC 2022'!BV52+'JUL-SEP 2022'!BV52+'JAN-MAR 2023'!BV52+'APR-JUN 2023'!BV52</f>
        <v>2622881.0826361356</v>
      </c>
      <c r="BW52" s="39">
        <f t="shared" si="101"/>
        <v>4.3067028382115877</v>
      </c>
      <c r="BX52" s="36">
        <f>+'OCT-DEC 2022'!BX52+'JUL-SEP 2022'!BX52+'JAN-MAR 2023'!BX52+'APR-JUN 2023'!BX52</f>
        <v>2652600.9587327172</v>
      </c>
      <c r="BY52" s="39">
        <f t="shared" si="102"/>
        <v>6.4111821231690875</v>
      </c>
      <c r="BZ52" s="36">
        <f t="shared" si="103"/>
        <v>5275482.0413688533</v>
      </c>
      <c r="CA52" s="40">
        <f t="shared" si="104"/>
        <v>5.1580386591389189</v>
      </c>
      <c r="CB52" s="116">
        <f t="shared" si="105"/>
        <v>3343131.9100646898</v>
      </c>
      <c r="CC52" s="117">
        <f t="shared" si="106"/>
        <v>2912174.8510487946</v>
      </c>
      <c r="CD52" s="118">
        <f t="shared" si="107"/>
        <v>6255306.7611134844</v>
      </c>
      <c r="CE52" s="32"/>
      <c r="CF52" s="35">
        <f>+'OCT-DEC 2022'!CF52+'JUL-SEP 2022'!CF52+'JAN-MAR 2023'!CF52+'APR-JUN 2023'!CF52</f>
        <v>2192805.48</v>
      </c>
      <c r="CG52" s="39">
        <f t="shared" si="108"/>
        <v>8.7185964716968378</v>
      </c>
      <c r="CH52" s="36">
        <f>+'OCT-DEC 2022'!CH52+'JUL-SEP 2022'!CH52+'JAN-MAR 2023'!CH52+'APR-JUN 2023'!CH52</f>
        <v>984962.56000000006</v>
      </c>
      <c r="CI52" s="39">
        <f t="shared" si="109"/>
        <v>19.171647461849894</v>
      </c>
      <c r="CJ52" s="36">
        <f t="shared" si="110"/>
        <v>3177768.04</v>
      </c>
      <c r="CK52" s="40">
        <f t="shared" si="111"/>
        <v>10.4916652855044</v>
      </c>
      <c r="CL52" s="38">
        <f>+'OCT-DEC 2022'!CL52+'JUL-SEP 2022'!CL52+'JAN-MAR 2023'!CL52+'APR-JUN 2023'!CL52</f>
        <v>8615363.4400000013</v>
      </c>
      <c r="CM52" s="39">
        <f t="shared" si="112"/>
        <v>6.9320530080541998</v>
      </c>
      <c r="CN52" s="36">
        <f>+'OCT-DEC 2022'!CN52+'JUL-SEP 2022'!CN52+'JAN-MAR 2023'!CN52+'APR-JUN 2023'!CN52</f>
        <v>3411567.67</v>
      </c>
      <c r="CO52" s="39">
        <f t="shared" si="113"/>
        <v>5.3180438435685913</v>
      </c>
      <c r="CP52" s="36">
        <f t="shared" si="114"/>
        <v>12026931.110000001</v>
      </c>
      <c r="CQ52" s="40">
        <f t="shared" si="115"/>
        <v>6.3825763265401436</v>
      </c>
      <c r="CR52" s="116">
        <f t="shared" si="116"/>
        <v>10808168.920000002</v>
      </c>
      <c r="CS52" s="117">
        <f t="shared" si="117"/>
        <v>4396530.2300000004</v>
      </c>
      <c r="CT52" s="118">
        <f t="shared" si="118"/>
        <v>15204699.150000002</v>
      </c>
      <c r="CU52" s="32"/>
      <c r="CV52" s="38">
        <f t="shared" si="119"/>
        <v>9251641.8811429441</v>
      </c>
      <c r="CW52" s="39">
        <f t="shared" si="120"/>
        <v>6.6578164950283529</v>
      </c>
      <c r="CX52" s="39">
        <f t="shared" si="121"/>
        <v>6359837.3077042792</v>
      </c>
      <c r="CY52" s="39">
        <f t="shared" si="122"/>
        <v>16.687475749287561</v>
      </c>
      <c r="CZ52" s="36">
        <f t="shared" si="123"/>
        <v>15611479.188847223</v>
      </c>
      <c r="DA52" s="40">
        <f t="shared" si="124"/>
        <v>8.8165310778671735</v>
      </c>
      <c r="DB52" s="38">
        <f t="shared" si="125"/>
        <v>34722939.091716528</v>
      </c>
      <c r="DC52" s="39">
        <f t="shared" si="126"/>
        <v>5.6870153780317603</v>
      </c>
      <c r="DD52" s="36">
        <f t="shared" si="127"/>
        <v>18130145.314330779</v>
      </c>
      <c r="DE52" s="39">
        <f t="shared" si="128"/>
        <v>5.2156469518990249</v>
      </c>
      <c r="DF52" s="36">
        <f t="shared" si="129"/>
        <v>52853084.406047307</v>
      </c>
      <c r="DG52" s="40">
        <f t="shared" si="130"/>
        <v>5.5160105628252856</v>
      </c>
      <c r="DH52" s="152"/>
      <c r="DI52" s="161" t="s">
        <v>43</v>
      </c>
      <c r="DJ52" s="38">
        <f t="shared" si="131"/>
        <v>15611479.188847223</v>
      </c>
      <c r="DK52" s="36">
        <f t="shared" si="132"/>
        <v>52853084.406047307</v>
      </c>
      <c r="DL52" s="37">
        <f t="shared" si="133"/>
        <v>68464563.594894528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f>+'JUL-SEP 2022'!D53+'OCT-DEC 2022'!D53+'JAN-MAR 2023'!D53+'APR-JUN 2023'!D53</f>
        <v>1853236.73</v>
      </c>
      <c r="E53" s="39">
        <f t="shared" si="55"/>
        <v>8.4304327038989744</v>
      </c>
      <c r="F53" s="36">
        <f>+'JUL-SEP 2022'!F53+'OCT-DEC 2022'!F53+'JAN-MAR 2023'!F53+'APR-JUN 2023'!F53</f>
        <v>1334852.6599999999</v>
      </c>
      <c r="G53" s="39">
        <f t="shared" si="56"/>
        <v>23.325982245832314</v>
      </c>
      <c r="H53" s="36">
        <f t="shared" si="57"/>
        <v>3188089.3899999997</v>
      </c>
      <c r="I53" s="202">
        <f t="shared" si="58"/>
        <v>11.507146249995486</v>
      </c>
      <c r="J53" s="38">
        <f>+'JUL-SEP 2022'!J53+'OCT-DEC 2022'!J53+'JAN-MAR 2023'!J53+'APR-JUN 2023'!J53</f>
        <v>2351764.8600000003</v>
      </c>
      <c r="K53" s="39">
        <f t="shared" si="59"/>
        <v>3.3732679936371972</v>
      </c>
      <c r="L53" s="36">
        <f>+'JUL-SEP 2022'!L53+'OCT-DEC 2022'!L53+'JAN-MAR 2023'!L53+'APR-JUN 2023'!L53</f>
        <v>5387875.3900000006</v>
      </c>
      <c r="M53" s="39">
        <f t="shared" si="60"/>
        <v>8.7741553621621282</v>
      </c>
      <c r="N53" s="36">
        <f t="shared" si="61"/>
        <v>7739640.2500000009</v>
      </c>
      <c r="O53" s="40">
        <f t="shared" si="62"/>
        <v>5.9025396971871649</v>
      </c>
      <c r="P53" s="116">
        <f t="shared" si="63"/>
        <v>4205001.59</v>
      </c>
      <c r="Q53" s="117">
        <f t="shared" si="64"/>
        <v>6722728.0500000007</v>
      </c>
      <c r="R53" s="118">
        <f t="shared" si="65"/>
        <v>10927729.640000001</v>
      </c>
      <c r="S53" s="32"/>
      <c r="T53" s="38">
        <f>+'JUL-SEP 2022'!T53+'OCT-DEC 2022'!T53+'JAN-MAR 2023'!T53+'APR-JUN 2023'!T53</f>
        <v>4298829.8316050936</v>
      </c>
      <c r="U53" s="39">
        <f t="shared" si="66"/>
        <v>11.219060452238404</v>
      </c>
      <c r="V53" s="36">
        <f>+'JUL-SEP 2022'!V53+'OCT-DEC 2022'!V53+'JAN-MAR 2023'!V53+'APR-JUN 2023'!V53</f>
        <v>3353638.6867750864</v>
      </c>
      <c r="W53" s="39">
        <f t="shared" si="67"/>
        <v>30.097181892854394</v>
      </c>
      <c r="X53" s="36">
        <f t="shared" si="68"/>
        <v>7652468.51838018</v>
      </c>
      <c r="Y53" s="40">
        <f t="shared" si="69"/>
        <v>15.472066296899468</v>
      </c>
      <c r="Z53" s="244">
        <f>+'OCT-DEC 2022'!Z53+'JUL-SEP 2022'!Z53+'JAN-MAR 2023'!Z53+'APR-JUN 2023'!Z53</f>
        <v>11177192.336781554</v>
      </c>
      <c r="AA53" s="39">
        <f t="shared" si="70"/>
        <v>5.534499205902681</v>
      </c>
      <c r="AB53" s="36">
        <f>+'OCT-DEC 2022'!AB53+'JUL-SEP 2022'!AB53+'JAN-MAR 2023'!AB53+'APR-JUN 2023'!AB53</f>
        <v>9609480.9376536123</v>
      </c>
      <c r="AC53" s="39">
        <f t="shared" si="71"/>
        <v>10.9458486539679</v>
      </c>
      <c r="AD53" s="36">
        <f t="shared" si="72"/>
        <v>20786673.274435166</v>
      </c>
      <c r="AE53" s="40">
        <f t="shared" si="73"/>
        <v>7.1741018942229289</v>
      </c>
      <c r="AF53" s="116">
        <f t="shared" si="74"/>
        <v>15476022.168386647</v>
      </c>
      <c r="AG53" s="117">
        <f t="shared" si="75"/>
        <v>12963119.624428699</v>
      </c>
      <c r="AH53" s="118">
        <f t="shared" si="76"/>
        <v>28439141.792815346</v>
      </c>
      <c r="AI53" s="32"/>
      <c r="AJ53" s="35">
        <f>+'OCT-DEC 2022'!AJ53+'JUL-SEP 2022'!AJ53+'JAN-MAR 2023'!AJ53+'APR-JUN 2023'!AJ53</f>
        <v>746969.29375013616</v>
      </c>
      <c r="AK53" s="39">
        <f t="shared" si="77"/>
        <v>6.0748472584814381</v>
      </c>
      <c r="AL53" s="36">
        <f>+'OCT-DEC 2022'!AL53+'JUL-SEP 2022'!AL53+'JAN-MAR 2023'!AL53+'APR-JUN 2023'!AL53</f>
        <v>1185228.2846129485</v>
      </c>
      <c r="AM53" s="39">
        <f t="shared" si="78"/>
        <v>23.375255098432255</v>
      </c>
      <c r="AN53" s="36">
        <f t="shared" si="79"/>
        <v>1932197.5783630847</v>
      </c>
      <c r="AO53" s="40">
        <f t="shared" si="80"/>
        <v>11.125978913261276</v>
      </c>
      <c r="AP53" s="36">
        <f>+'OCT-DEC 2022'!AP53+'JUL-SEP 2022'!AP53+'JAN-MAR 2023'!AP53+'APR-JUN 2023'!AP53</f>
        <v>1368733.8394994386</v>
      </c>
      <c r="AQ53" s="39">
        <f t="shared" si="81"/>
        <v>4.3230582235548534</v>
      </c>
      <c r="AR53" s="36">
        <f>+'OCT-DEC 2022'!AR53+'JUL-SEP 2022'!AR53+'JAN-MAR 2023'!AR53+'APR-JUN 2023'!AR53</f>
        <v>2267823.8701107847</v>
      </c>
      <c r="AS53" s="39">
        <f t="shared" si="82"/>
        <v>7.4262673529973915</v>
      </c>
      <c r="AT53" s="36">
        <f t="shared" si="83"/>
        <v>3636557.7096102233</v>
      </c>
      <c r="AU53" s="40">
        <f t="shared" si="84"/>
        <v>5.8466394609347674</v>
      </c>
      <c r="AV53" s="116">
        <f t="shared" si="85"/>
        <v>2115703.1332495748</v>
      </c>
      <c r="AW53" s="117">
        <f t="shared" si="86"/>
        <v>3453052.1547237332</v>
      </c>
      <c r="AX53" s="118">
        <f t="shared" si="87"/>
        <v>5568755.287973308</v>
      </c>
      <c r="AY53" s="32"/>
      <c r="AZ53" s="35">
        <f>+'OCT-DEC 2022'!AZ53+'JUL-SEP 2022'!AZ53+'JAN-MAR 2023'!AZ53+'APR-JUN 2023'!AZ53</f>
        <v>3391545.0120351128</v>
      </c>
      <c r="BA53" s="39">
        <f t="shared" si="134"/>
        <v>15.291763847779253</v>
      </c>
      <c r="BB53" s="36">
        <f>+'OCT-DEC 2022'!BB53+'JUL-SEP 2022'!BB53+'JAN-MAR 2023'!BB53+'APR-JUN 2023'!BB53</f>
        <v>1980136.5449717382</v>
      </c>
      <c r="BC53" s="39">
        <f t="shared" si="135"/>
        <v>29.590934216592768</v>
      </c>
      <c r="BD53" s="36">
        <f t="shared" si="88"/>
        <v>5371681.5570068508</v>
      </c>
      <c r="BE53" s="40">
        <v>16.008052257227199</v>
      </c>
      <c r="BF53" s="38">
        <f>+'OCT-DEC 2022'!BF53+'JUL-SEP 2022'!BF53+'JAN-MAR 2023'!BF53+'APR-JUN 2023'!BF53</f>
        <v>6159298.6047392525</v>
      </c>
      <c r="BG53" s="39">
        <v>4.9054643467136394</v>
      </c>
      <c r="BH53" s="36">
        <f>+'OCT-DEC 2022'!BH53+'JUL-SEP 2022'!BH53+'JAN-MAR 2023'!BH53+'APR-JUN 2023'!BH53</f>
        <v>7847997.1897039069</v>
      </c>
      <c r="BI53" s="39">
        <v>13.507663958622363</v>
      </c>
      <c r="BJ53" s="36">
        <f t="shared" si="92"/>
        <v>14007295.79444316</v>
      </c>
      <c r="BK53" s="40">
        <v>7.2965570466297356</v>
      </c>
      <c r="BL53" s="116">
        <f t="shared" si="94"/>
        <v>9550843.6167743653</v>
      </c>
      <c r="BM53" s="117">
        <f t="shared" si="95"/>
        <v>9828133.7346756458</v>
      </c>
      <c r="BN53" s="118">
        <f t="shared" si="96"/>
        <v>19378977.351450011</v>
      </c>
      <c r="BO53" s="32"/>
      <c r="BP53" s="35">
        <f>+'OCT-DEC 2022'!BP53+'JUL-SEP 2022'!BP53+'JAN-MAR 2023'!BP53+'APR-JUN 2023'!BP53</f>
        <v>1475710.8393650325</v>
      </c>
      <c r="BQ53" s="39">
        <v>7.899640789361607</v>
      </c>
      <c r="BR53" s="36">
        <f>+'OCT-DEC 2022'!BR53+'JUL-SEP 2022'!BR53+'JAN-MAR 2023'!BR53+'APR-JUN 2023'!BR53</f>
        <v>1276500.4353479824</v>
      </c>
      <c r="BS53" s="39">
        <v>29.003616520005398</v>
      </c>
      <c r="BT53" s="36">
        <f t="shared" si="99"/>
        <v>2752211.2747130152</v>
      </c>
      <c r="BU53" s="40">
        <v>10.501694558219318</v>
      </c>
      <c r="BV53" s="38">
        <f>+'OCT-DEC 2022'!BV53+'JUL-SEP 2022'!BV53+'JAN-MAR 2023'!BV53+'APR-JUN 2023'!BV53</f>
        <v>3462064.5142079531</v>
      </c>
      <c r="BW53" s="39">
        <f t="shared" si="101"/>
        <v>5.6846203086056732</v>
      </c>
      <c r="BX53" s="36">
        <f>+'OCT-DEC 2022'!BX53+'JUL-SEP 2022'!BX53+'JAN-MAR 2023'!BX53+'APR-JUN 2023'!BX53</f>
        <v>4422178.0931925736</v>
      </c>
      <c r="BY53" s="39">
        <f t="shared" si="102"/>
        <v>10.688147059288969</v>
      </c>
      <c r="BZ53" s="36">
        <f t="shared" si="103"/>
        <v>7884242.6074005272</v>
      </c>
      <c r="CA53" s="40">
        <f t="shared" si="104"/>
        <v>7.7087227002387904</v>
      </c>
      <c r="CB53" s="116">
        <f t="shared" si="105"/>
        <v>4937775.3535729852</v>
      </c>
      <c r="CC53" s="117">
        <f t="shared" si="106"/>
        <v>5698678.5285405563</v>
      </c>
      <c r="CD53" s="118">
        <f t="shared" si="107"/>
        <v>10636453.882113542</v>
      </c>
      <c r="CE53" s="32"/>
      <c r="CF53" s="35">
        <f>+'OCT-DEC 2022'!CF53+'JUL-SEP 2022'!CF53+'JAN-MAR 2023'!CF53+'APR-JUN 2023'!CF53</f>
        <v>5422549.1899999995</v>
      </c>
      <c r="CG53" s="39">
        <f t="shared" si="108"/>
        <v>21.560060236413008</v>
      </c>
      <c r="CH53" s="36">
        <f>+'OCT-DEC 2022'!CH53+'JUL-SEP 2022'!CH53+'JAN-MAR 2023'!CH53+'APR-JUN 2023'!CH53</f>
        <v>2160288.48</v>
      </c>
      <c r="CI53" s="39">
        <f t="shared" si="109"/>
        <v>42.048592338835256</v>
      </c>
      <c r="CJ53" s="36">
        <f t="shared" si="110"/>
        <v>7582837.6699999999</v>
      </c>
      <c r="CK53" s="40">
        <f t="shared" si="111"/>
        <v>25.03536877032537</v>
      </c>
      <c r="CL53" s="38">
        <f>+'OCT-DEC 2022'!CL53+'JUL-SEP 2022'!CL53+'JAN-MAR 2023'!CL53+'APR-JUN 2023'!CL53</f>
        <v>12160936.870000001</v>
      </c>
      <c r="CM53" s="39">
        <f t="shared" si="112"/>
        <v>9.7848755421095408</v>
      </c>
      <c r="CN53" s="36">
        <f>+'OCT-DEC 2022'!CN53+'JUL-SEP 2022'!CN53+'JAN-MAR 2023'!CN53+'APR-JUN 2023'!CN53</f>
        <v>9219477.870000001</v>
      </c>
      <c r="CO53" s="39">
        <f t="shared" si="113"/>
        <v>14.371571157335529</v>
      </c>
      <c r="CP53" s="36">
        <f t="shared" si="114"/>
        <v>21380414.740000002</v>
      </c>
      <c r="CQ53" s="40">
        <f t="shared" si="115"/>
        <v>11.346379863909767</v>
      </c>
      <c r="CR53" s="116">
        <f t="shared" si="116"/>
        <v>17583486.060000002</v>
      </c>
      <c r="CS53" s="117">
        <f t="shared" si="117"/>
        <v>11379766.350000001</v>
      </c>
      <c r="CT53" s="118">
        <f t="shared" si="118"/>
        <v>28963252.410000004</v>
      </c>
      <c r="CU53" s="32"/>
      <c r="CV53" s="38">
        <f t="shared" si="119"/>
        <v>17188840.896755375</v>
      </c>
      <c r="CW53" s="39">
        <f t="shared" si="120"/>
        <v>12.369712308697578</v>
      </c>
      <c r="CX53" s="39">
        <f t="shared" si="121"/>
        <v>11290645.091707755</v>
      </c>
      <c r="CY53" s="39">
        <f t="shared" si="122"/>
        <v>29.625343707054245</v>
      </c>
      <c r="CZ53" s="36">
        <f t="shared" si="123"/>
        <v>28479485.98846313</v>
      </c>
      <c r="DA53" s="40">
        <f t="shared" si="124"/>
        <v>16.083695225904396</v>
      </c>
      <c r="DB53" s="38">
        <f t="shared" si="125"/>
        <v>36679991.025228202</v>
      </c>
      <c r="DC53" s="39">
        <f t="shared" si="126"/>
        <v>6.0075465523108065</v>
      </c>
      <c r="DD53" s="36">
        <f t="shared" si="127"/>
        <v>38754833.350660875</v>
      </c>
      <c r="DE53" s="39">
        <f t="shared" si="128"/>
        <v>11.148919378873172</v>
      </c>
      <c r="DF53" s="36">
        <f t="shared" si="129"/>
        <v>75434824.375889078</v>
      </c>
      <c r="DG53" s="40">
        <f t="shared" si="130"/>
        <v>7.8727531749247452</v>
      </c>
      <c r="DH53" s="152"/>
      <c r="DI53" s="161" t="s">
        <v>44</v>
      </c>
      <c r="DJ53" s="38">
        <f t="shared" si="131"/>
        <v>28479485.98846313</v>
      </c>
      <c r="DK53" s="36">
        <f t="shared" si="132"/>
        <v>75434824.375889078</v>
      </c>
      <c r="DL53" s="37">
        <f t="shared" si="133"/>
        <v>103914310.36435221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f>+'JUL-SEP 2022'!D54+'OCT-DEC 2022'!D54+'JAN-MAR 2023'!D54+'APR-JUN 2023'!D54</f>
        <v>9727274.7100000009</v>
      </c>
      <c r="E54" s="39">
        <f t="shared" si="55"/>
        <v>44.249681385817034</v>
      </c>
      <c r="F54" s="36">
        <f>+'JUL-SEP 2022'!F54+'OCT-DEC 2022'!F54+'JAN-MAR 2023'!F54+'APR-JUN 2023'!F54</f>
        <v>6198421.9400000004</v>
      </c>
      <c r="G54" s="39">
        <f t="shared" si="56"/>
        <v>108.31478593646246</v>
      </c>
      <c r="H54" s="36">
        <f t="shared" si="57"/>
        <v>15925696.650000002</v>
      </c>
      <c r="I54" s="202">
        <f t="shared" si="58"/>
        <v>57.482491256185646</v>
      </c>
      <c r="J54" s="38">
        <f>+'JUL-SEP 2022'!J54+'OCT-DEC 2022'!J54+'JAN-MAR 2023'!J54+'APR-JUN 2023'!J54</f>
        <v>23334642.29000001</v>
      </c>
      <c r="K54" s="39">
        <f t="shared" si="59"/>
        <v>33.470183741001222</v>
      </c>
      <c r="L54" s="36">
        <f>+'JUL-SEP 2022'!L54+'OCT-DEC 2022'!L54+'JAN-MAR 2023'!L54+'APR-JUN 2023'!L54</f>
        <v>24786979.620000008</v>
      </c>
      <c r="M54" s="39">
        <f t="shared" si="60"/>
        <v>40.365597643234736</v>
      </c>
      <c r="N54" s="36">
        <f t="shared" si="61"/>
        <v>48121621.910000019</v>
      </c>
      <c r="O54" s="40">
        <f t="shared" si="62"/>
        <v>36.699352223355177</v>
      </c>
      <c r="P54" s="116">
        <f t="shared" si="63"/>
        <v>33061917.000000011</v>
      </c>
      <c r="Q54" s="117">
        <f t="shared" si="64"/>
        <v>30985401.56000001</v>
      </c>
      <c r="R54" s="118">
        <f t="shared" si="65"/>
        <v>64047318.560000017</v>
      </c>
      <c r="S54" s="32"/>
      <c r="T54" s="38">
        <f>+'JUL-SEP 2022'!T54+'OCT-DEC 2022'!T54+'JAN-MAR 2023'!T54+'APR-JUN 2023'!T54</f>
        <v>16407689.540712131</v>
      </c>
      <c r="U54" s="39">
        <f t="shared" si="66"/>
        <v>42.820690292380789</v>
      </c>
      <c r="V54" s="36">
        <f>+'JUL-SEP 2022'!V54+'OCT-DEC 2022'!V54+'JAN-MAR 2023'!V54+'APR-JUN 2023'!V54</f>
        <v>11279700.649693871</v>
      </c>
      <c r="W54" s="39">
        <f t="shared" si="67"/>
        <v>101.22951034932171</v>
      </c>
      <c r="X54" s="36">
        <f t="shared" si="68"/>
        <v>27687390.190406002</v>
      </c>
      <c r="Y54" s="40">
        <f t="shared" si="69"/>
        <v>55.979470622475986</v>
      </c>
      <c r="Z54" s="244">
        <f>+'OCT-DEC 2022'!Z54+'JUL-SEP 2022'!Z54+'JAN-MAR 2023'!Z54+'APR-JUN 2023'!Z54</f>
        <v>63841493.049665205</v>
      </c>
      <c r="AA54" s="39">
        <f t="shared" si="70"/>
        <v>31.61175740210572</v>
      </c>
      <c r="AB54" s="36">
        <f>+'OCT-DEC 2022'!AB54+'JUL-SEP 2022'!AB54+'JAN-MAR 2023'!AB54+'APR-JUN 2023'!AB54</f>
        <v>29525150.351344194</v>
      </c>
      <c r="AC54" s="39">
        <f t="shared" si="71"/>
        <v>33.63114296477</v>
      </c>
      <c r="AD54" s="36">
        <f t="shared" si="72"/>
        <v>93366643.401009396</v>
      </c>
      <c r="AE54" s="40">
        <f t="shared" si="73"/>
        <v>32.223617720696538</v>
      </c>
      <c r="AF54" s="116">
        <f t="shared" si="74"/>
        <v>80249182.590377331</v>
      </c>
      <c r="AG54" s="117">
        <f t="shared" si="75"/>
        <v>40804851.001038067</v>
      </c>
      <c r="AH54" s="118">
        <f t="shared" si="76"/>
        <v>121054033.59141541</v>
      </c>
      <c r="AI54" s="32"/>
      <c r="AJ54" s="35">
        <f>+'OCT-DEC 2022'!AJ54+'JUL-SEP 2022'!AJ54+'JAN-MAR 2023'!AJ54+'APR-JUN 2023'!AJ54</f>
        <v>3269107.8494934915</v>
      </c>
      <c r="AK54" s="39">
        <f t="shared" si="77"/>
        <v>26.586542476829983</v>
      </c>
      <c r="AL54" s="36">
        <f>+'OCT-DEC 2022'!AL54+'JUL-SEP 2022'!AL54+'JAN-MAR 2023'!AL54+'APR-JUN 2023'!AL54</f>
        <v>3459017.1212003436</v>
      </c>
      <c r="AM54" s="39">
        <f t="shared" si="78"/>
        <v>68.219269357301215</v>
      </c>
      <c r="AN54" s="36">
        <f t="shared" si="79"/>
        <v>6728124.9706938351</v>
      </c>
      <c r="AO54" s="40">
        <f t="shared" si="80"/>
        <v>38.741885088761698</v>
      </c>
      <c r="AP54" s="36">
        <f>+'OCT-DEC 2022'!AP54+'JUL-SEP 2022'!AP54+'JAN-MAR 2023'!AP54+'APR-JUN 2023'!AP54</f>
        <v>8872244.9821000323</v>
      </c>
      <c r="AQ54" s="39">
        <f t="shared" si="81"/>
        <v>28.022417890455433</v>
      </c>
      <c r="AR54" s="36">
        <f>+'OCT-DEC 2022'!AR54+'JUL-SEP 2022'!AR54+'JAN-MAR 2023'!AR54+'APR-JUN 2023'!AR54</f>
        <v>6991424.1174953198</v>
      </c>
      <c r="AS54" s="39">
        <f t="shared" si="82"/>
        <v>22.894275591242348</v>
      </c>
      <c r="AT54" s="36">
        <f t="shared" si="83"/>
        <v>15863669.099595353</v>
      </c>
      <c r="AU54" s="40">
        <f t="shared" si="84"/>
        <v>25.504656094910924</v>
      </c>
      <c r="AV54" s="116">
        <f t="shared" si="85"/>
        <v>12141352.831593525</v>
      </c>
      <c r="AW54" s="117">
        <f t="shared" si="86"/>
        <v>10450441.238695662</v>
      </c>
      <c r="AX54" s="118">
        <f t="shared" si="87"/>
        <v>22591794.070289187</v>
      </c>
      <c r="AY54" s="32"/>
      <c r="AZ54" s="35">
        <f>+'OCT-DEC 2022'!AZ54+'JUL-SEP 2022'!AZ54+'JAN-MAR 2023'!AZ54+'APR-JUN 2023'!AZ54</f>
        <v>11679203.60604403</v>
      </c>
      <c r="BA54" s="39">
        <f t="shared" si="134"/>
        <v>52.659075094094071</v>
      </c>
      <c r="BB54" s="36">
        <f>+'OCT-DEC 2022'!BB54+'JUL-SEP 2022'!BB54+'JAN-MAR 2023'!BB54+'APR-JUN 2023'!BB54</f>
        <v>5485382.5335888714</v>
      </c>
      <c r="BC54" s="39">
        <f t="shared" si="135"/>
        <v>81.97292965298611</v>
      </c>
      <c r="BD54" s="36">
        <f t="shared" si="88"/>
        <v>17164586.139632903</v>
      </c>
      <c r="BE54" s="40">
        <v>53.253096201093207</v>
      </c>
      <c r="BF54" s="38">
        <f>+'OCT-DEC 2022'!BF54+'JUL-SEP 2022'!BF54+'JAN-MAR 2023'!BF54+'APR-JUN 2023'!BF54</f>
        <v>37853139.110484362</v>
      </c>
      <c r="BG54" s="39">
        <v>30.32925459269179</v>
      </c>
      <c r="BH54" s="36">
        <f>+'OCT-DEC 2022'!BH54+'JUL-SEP 2022'!BH54+'JAN-MAR 2023'!BH54+'APR-JUN 2023'!BH54</f>
        <v>21559094.76072238</v>
      </c>
      <c r="BI54" s="39">
        <v>39.988103811890007</v>
      </c>
      <c r="BJ54" s="36">
        <f t="shared" si="92"/>
        <v>59412233.871206746</v>
      </c>
      <c r="BK54" s="40">
        <v>33.014056724653777</v>
      </c>
      <c r="BL54" s="116">
        <f t="shared" si="94"/>
        <v>49532342.716528393</v>
      </c>
      <c r="BM54" s="117">
        <f t="shared" si="95"/>
        <v>27044477.294311251</v>
      </c>
      <c r="BN54" s="118">
        <f t="shared" si="96"/>
        <v>76576820.010839641</v>
      </c>
      <c r="BO54" s="32"/>
      <c r="BP54" s="35">
        <f>+'OCT-DEC 2022'!BP54+'JUL-SEP 2022'!BP54+'JAN-MAR 2023'!BP54+'APR-JUN 2023'!BP54</f>
        <v>4686423.1605032049</v>
      </c>
      <c r="BQ54" s="39">
        <v>27.053877300626937</v>
      </c>
      <c r="BR54" s="36">
        <f>+'OCT-DEC 2022'!BR54+'JUL-SEP 2022'!BR54+'JAN-MAR 2023'!BR54+'APR-JUN 2023'!BR54</f>
        <v>3721890.1715468466</v>
      </c>
      <c r="BS54" s="39">
        <v>94.315160099152664</v>
      </c>
      <c r="BT54" s="36">
        <f t="shared" si="99"/>
        <v>8408313.3320500515</v>
      </c>
      <c r="BU54" s="40">
        <v>35.346981720282614</v>
      </c>
      <c r="BV54" s="38">
        <f>+'OCT-DEC 2022'!BV54+'JUL-SEP 2022'!BV54+'JAN-MAR 2023'!BV54+'APR-JUN 2023'!BV54</f>
        <v>20474620.503877755</v>
      </c>
      <c r="BW54" s="39">
        <f t="shared" si="101"/>
        <v>33.618796833416397</v>
      </c>
      <c r="BX54" s="36">
        <f>+'OCT-DEC 2022'!BX54+'JUL-SEP 2022'!BX54+'JAN-MAR 2023'!BX54+'APR-JUN 2023'!BX54</f>
        <v>12582853.403979225</v>
      </c>
      <c r="BY54" s="39">
        <f t="shared" si="102"/>
        <v>30.412024295048713</v>
      </c>
      <c r="BZ54" s="36">
        <f t="shared" si="103"/>
        <v>33057473.907856978</v>
      </c>
      <c r="CA54" s="40">
        <f t="shared" si="104"/>
        <v>32.321544657549239</v>
      </c>
      <c r="CB54" s="116">
        <f t="shared" si="105"/>
        <v>25161043.66438096</v>
      </c>
      <c r="CC54" s="117">
        <f t="shared" si="106"/>
        <v>16304743.575526072</v>
      </c>
      <c r="CD54" s="118">
        <f t="shared" si="107"/>
        <v>41465787.239907034</v>
      </c>
      <c r="CE54" s="32"/>
      <c r="CF54" s="35">
        <f>+'OCT-DEC 2022'!CF54+'JUL-SEP 2022'!CF54+'JAN-MAR 2023'!CF54+'APR-JUN 2023'!CF54</f>
        <v>10473986.370000001</v>
      </c>
      <c r="CG54" s="39">
        <f t="shared" si="108"/>
        <v>41.644578802349024</v>
      </c>
      <c r="CH54" s="36">
        <f>+'OCT-DEC 2022'!CH54+'JUL-SEP 2022'!CH54+'JAN-MAR 2023'!CH54+'APR-JUN 2023'!CH54</f>
        <v>4400629.2799999993</v>
      </c>
      <c r="CI54" s="39">
        <f t="shared" si="109"/>
        <v>85.655350358143863</v>
      </c>
      <c r="CJ54" s="36">
        <f t="shared" si="110"/>
        <v>14874615.65</v>
      </c>
      <c r="CK54" s="40">
        <f t="shared" si="111"/>
        <v>49.109779784406626</v>
      </c>
      <c r="CL54" s="38">
        <f>+'OCT-DEC 2022'!CL54+'JUL-SEP 2022'!CL54+'JAN-MAR 2023'!CL54+'APR-JUN 2023'!CL54</f>
        <v>32622689.489999998</v>
      </c>
      <c r="CM54" s="39">
        <f t="shared" si="112"/>
        <v>26.24871421674726</v>
      </c>
      <c r="CN54" s="36">
        <f>+'OCT-DEC 2022'!CN54+'JUL-SEP 2022'!CN54+'JAN-MAR 2023'!CN54+'APR-JUN 2023'!CN54</f>
        <v>16192032.59</v>
      </c>
      <c r="CO54" s="39">
        <f t="shared" si="113"/>
        <v>25.240577810409224</v>
      </c>
      <c r="CP54" s="36">
        <f t="shared" si="114"/>
        <v>48814722.079999998</v>
      </c>
      <c r="CQ54" s="40">
        <f t="shared" si="115"/>
        <v>25.905502133905912</v>
      </c>
      <c r="CR54" s="116">
        <f t="shared" si="116"/>
        <v>43096675.859999999</v>
      </c>
      <c r="CS54" s="117">
        <f t="shared" si="117"/>
        <v>20592661.869999997</v>
      </c>
      <c r="CT54" s="118">
        <f t="shared" si="118"/>
        <v>63689337.729999997</v>
      </c>
      <c r="CU54" s="32"/>
      <c r="CV54" s="38">
        <f t="shared" si="119"/>
        <v>56243685.236752868</v>
      </c>
      <c r="CW54" s="39">
        <f t="shared" si="120"/>
        <v>40.47499245227759</v>
      </c>
      <c r="CX54" s="39">
        <f t="shared" si="121"/>
        <v>34545041.696029931</v>
      </c>
      <c r="CY54" s="39">
        <f t="shared" si="122"/>
        <v>90.642184331082561</v>
      </c>
      <c r="CZ54" s="36">
        <f t="shared" si="123"/>
        <v>90788726.932782799</v>
      </c>
      <c r="DA54" s="40">
        <f t="shared" si="124"/>
        <v>51.272632326519592</v>
      </c>
      <c r="DB54" s="38">
        <f t="shared" si="125"/>
        <v>186998829.42612737</v>
      </c>
      <c r="DC54" s="39">
        <f t="shared" si="126"/>
        <v>30.627165972653039</v>
      </c>
      <c r="DD54" s="36">
        <f t="shared" si="127"/>
        <v>111637534.84354113</v>
      </c>
      <c r="DE54" s="39">
        <f t="shared" si="128"/>
        <v>32.115681271677055</v>
      </c>
      <c r="DF54" s="36">
        <f t="shared" si="129"/>
        <v>298636364.26966852</v>
      </c>
      <c r="DG54" s="40">
        <f t="shared" si="130"/>
        <v>31.167175166162178</v>
      </c>
      <c r="DH54" s="152"/>
      <c r="DI54" s="161" t="s">
        <v>45</v>
      </c>
      <c r="DJ54" s="38">
        <f t="shared" si="131"/>
        <v>90788726.932782799</v>
      </c>
      <c r="DK54" s="36">
        <f t="shared" si="132"/>
        <v>298636364.26966852</v>
      </c>
      <c r="DL54" s="37">
        <f t="shared" si="133"/>
        <v>389425091.20245135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>
        <f>+'JUL-SEP 2022'!D55+'OCT-DEC 2022'!D55+'JAN-MAR 2023'!D55+'APR-JUN 2023'!D55</f>
        <v>10226396.640000001</v>
      </c>
      <c r="E55" s="39">
        <f t="shared" si="55"/>
        <v>46.520202886815547</v>
      </c>
      <c r="F55" s="36">
        <f>+'JUL-SEP 2022'!F55+'OCT-DEC 2022'!F55+'JAN-MAR 2023'!F55+'APR-JUN 2023'!F55</f>
        <v>127428.53</v>
      </c>
      <c r="G55" s="39">
        <f t="shared" si="56"/>
        <v>2.2267593401600672</v>
      </c>
      <c r="H55" s="36">
        <f t="shared" si="57"/>
        <v>10353825.17</v>
      </c>
      <c r="I55" s="202">
        <f t="shared" si="58"/>
        <v>37.371279755137103</v>
      </c>
      <c r="J55" s="38">
        <f>+'JUL-SEP 2022'!J55+'OCT-DEC 2022'!J55+'JAN-MAR 2023'!J55+'APR-JUN 2023'!J55</f>
        <v>1648178.0099999998</v>
      </c>
      <c r="K55" s="39">
        <f t="shared" si="59"/>
        <v>2.364073986950229</v>
      </c>
      <c r="L55" s="36">
        <f>+'JUL-SEP 2022'!L55+'OCT-DEC 2022'!L55+'JAN-MAR 2023'!L55+'APR-JUN 2023'!L55</f>
        <v>2811.88</v>
      </c>
      <c r="M55" s="39">
        <f t="shared" si="60"/>
        <v>4.5791467311118422E-3</v>
      </c>
      <c r="N55" s="36">
        <f t="shared" si="61"/>
        <v>1650989.8899999997</v>
      </c>
      <c r="O55" s="40">
        <f t="shared" si="62"/>
        <v>1.2591067608574789</v>
      </c>
      <c r="P55" s="116">
        <f t="shared" ref="P55" si="136">+D55+J55</f>
        <v>11874574.65</v>
      </c>
      <c r="Q55" s="117">
        <f t="shared" ref="Q55" si="137">+F55+L55</f>
        <v>130240.41</v>
      </c>
      <c r="R55" s="118">
        <f t="shared" ref="R55" si="138">+P55+Q55</f>
        <v>12004815.060000001</v>
      </c>
      <c r="S55" s="32"/>
      <c r="T55" s="38">
        <f>+'JUL-SEP 2022'!T55+'OCT-DEC 2022'!T55+'JAN-MAR 2023'!T55+'APR-JUN 2023'!T55</f>
        <v>65825765.318465546</v>
      </c>
      <c r="U55" s="39">
        <f t="shared" si="66"/>
        <v>171.79168968104545</v>
      </c>
      <c r="V55" s="36">
        <f>+'JUL-SEP 2022'!V55+'OCT-DEC 2022'!V55+'JAN-MAR 2023'!V55+'APR-JUN 2023'!V55</f>
        <v>490763.73078884953</v>
      </c>
      <c r="W55" s="39">
        <f t="shared" si="67"/>
        <v>4.4043520043512752</v>
      </c>
      <c r="X55" s="36">
        <f t="shared" si="68"/>
        <v>66316529.049254395</v>
      </c>
      <c r="Y55" s="40">
        <f t="shared" si="69"/>
        <v>134.08140544007244</v>
      </c>
      <c r="Z55" s="244">
        <f>+'OCT-DEC 2022'!Z55+'JUL-SEP 2022'!Z55+'JAN-MAR 2023'!Z55+'APR-JUN 2023'!Z55</f>
        <v>5885846.5615778454</v>
      </c>
      <c r="AA55" s="39">
        <f t="shared" si="70"/>
        <v>2.9144361248862225</v>
      </c>
      <c r="AB55" s="36">
        <f>+'OCT-DEC 2022'!AB55+'JUL-SEP 2022'!AB55+'JAN-MAR 2023'!AB55+'APR-JUN 2023'!AB55</f>
        <v>54636.770934390435</v>
      </c>
      <c r="AC55" s="39">
        <f t="shared" si="71"/>
        <v>6.2234977047092965E-2</v>
      </c>
      <c r="AD55" s="36">
        <f t="shared" si="72"/>
        <v>5940483.3325122362</v>
      </c>
      <c r="AE55" s="40">
        <f t="shared" si="73"/>
        <v>2.0502382543718416</v>
      </c>
      <c r="AF55" s="116">
        <f t="shared" ref="AF55" si="139">+T55+Z55</f>
        <v>71711611.880043387</v>
      </c>
      <c r="AG55" s="117">
        <f t="shared" ref="AG55" si="140">+V55+AB55</f>
        <v>545400.50172324001</v>
      </c>
      <c r="AH55" s="118">
        <f t="shared" ref="AH55" si="141">+AF55+AG55</f>
        <v>72257012.381766632</v>
      </c>
      <c r="AI55" s="32"/>
      <c r="AJ55" s="35">
        <f>+'OCT-DEC 2022'!AJ55+'JUL-SEP 2022'!AJ55+'JAN-MAR 2023'!AJ55+'APR-JUN 2023'!AJ55</f>
        <v>1371315.8574724719</v>
      </c>
      <c r="AK55" s="39">
        <f t="shared" si="77"/>
        <v>11.152445551617765</v>
      </c>
      <c r="AL55" s="36">
        <f>+'OCT-DEC 2022'!AL55+'JUL-SEP 2022'!AL55+'JAN-MAR 2023'!AL55+'APR-JUN 2023'!AL55</f>
        <v>109.30927131249328</v>
      </c>
      <c r="AM55" s="39">
        <f t="shared" si="78"/>
        <v>2.155814314191535E-3</v>
      </c>
      <c r="AN55" s="36">
        <f t="shared" si="79"/>
        <v>1371425.1667437844</v>
      </c>
      <c r="AO55" s="40">
        <f t="shared" si="80"/>
        <v>7.8969395558573234</v>
      </c>
      <c r="AP55" s="36">
        <f>+'OCT-DEC 2022'!AP55+'JUL-SEP 2022'!AP55+'JAN-MAR 2023'!AP55+'APR-JUN 2023'!AP55</f>
        <v>370399.54644805414</v>
      </c>
      <c r="AQ55" s="39">
        <f t="shared" si="81"/>
        <v>1.1698832593039759</v>
      </c>
      <c r="AR55" s="36">
        <f>+'OCT-DEC 2022'!AR55+'JUL-SEP 2022'!AR55+'JAN-MAR 2023'!AR55+'APR-JUN 2023'!AR55</f>
        <v>1848.0672172073835</v>
      </c>
      <c r="AS55" s="39">
        <f t="shared" si="82"/>
        <v>6.0517227206985406E-3</v>
      </c>
      <c r="AT55" s="36">
        <f t="shared" si="83"/>
        <v>372247.61366526154</v>
      </c>
      <c r="AU55" s="40">
        <f t="shared" si="84"/>
        <v>0.59847739568180558</v>
      </c>
      <c r="AV55" s="116">
        <f t="shared" ref="AV55" si="142">+AJ55+AP55</f>
        <v>1741715.4039205262</v>
      </c>
      <c r="AW55" s="117">
        <f t="shared" ref="AW55" si="143">+AL55+AR55</f>
        <v>1957.3764885198768</v>
      </c>
      <c r="AX55" s="118">
        <f t="shared" ref="AX55" si="144">+AV55+AW55</f>
        <v>1743672.780409046</v>
      </c>
      <c r="AY55" s="32"/>
      <c r="AZ55" s="35">
        <f>+'OCT-DEC 2022'!AZ55+'JUL-SEP 2022'!AZ55+'JAN-MAR 2023'!AZ55+'APR-JUN 2023'!AZ55</f>
        <v>21532618.764045522</v>
      </c>
      <c r="BA55" s="39">
        <f t="shared" si="134"/>
        <v>97.086053699892787</v>
      </c>
      <c r="BB55" s="36">
        <f>+'OCT-DEC 2022'!BB55+'JUL-SEP 2022'!BB55+'JAN-MAR 2023'!BB55+'APR-JUN 2023'!BB55</f>
        <v>309858.13961542363</v>
      </c>
      <c r="BC55" s="39">
        <f t="shared" si="135"/>
        <v>4.630484624466483</v>
      </c>
      <c r="BD55" s="36">
        <f t="shared" si="88"/>
        <v>21842476.903660946</v>
      </c>
      <c r="BE55" s="39">
        <f>+BD55/BD111</f>
        <v>75.65647026269265</v>
      </c>
      <c r="BF55" s="38">
        <f>+'OCT-DEC 2022'!BF55+'JUL-SEP 2022'!BF55+'JAN-MAR 2023'!BF55+'APR-JUN 2023'!BF55</f>
        <v>2199600.2673556339</v>
      </c>
      <c r="BG55" s="39">
        <v>0.28199560343097002</v>
      </c>
      <c r="BH55" s="36">
        <f>+'OCT-DEC 2022'!BH55+'JUL-SEP 2022'!BH55+'JAN-MAR 2023'!BH55+'APR-JUN 2023'!BH55</f>
        <v>10861.533992420495</v>
      </c>
      <c r="BI55" s="39">
        <v>1.4851850004975142E-2</v>
      </c>
      <c r="BJ55" s="36">
        <f t="shared" si="92"/>
        <v>2210461.8013480543</v>
      </c>
      <c r="BK55" s="40">
        <v>0.2077395401607354</v>
      </c>
      <c r="BL55" s="116">
        <f t="shared" ref="BL55" si="145">+AZ55+BF55</f>
        <v>23732219.031401157</v>
      </c>
      <c r="BM55" s="117">
        <f t="shared" ref="BM55" si="146">+BB55+BH55</f>
        <v>320719.6736078441</v>
      </c>
      <c r="BN55" s="118">
        <f t="shared" ref="BN55" si="147">+BL55+BM55</f>
        <v>24052938.705009002</v>
      </c>
      <c r="BO55" s="32"/>
      <c r="BP55" s="35">
        <f>+'OCT-DEC 2022'!BP55+'JUL-SEP 2022'!BP55+'JAN-MAR 2023'!BP55+'APR-JUN 2023'!BP55</f>
        <v>5344736.1573267281</v>
      </c>
      <c r="BQ55" s="39">
        <f>+BP55/BP111</f>
        <v>28.080974698695066</v>
      </c>
      <c r="BR55" s="36">
        <f>+'OCT-DEC 2022'!BR55+'JUL-SEP 2022'!BR55+'JAN-MAR 2023'!BR55+'APR-JUN 2023'!BR55</f>
        <v>70988.898096669232</v>
      </c>
      <c r="BS55" s="39">
        <f>+BR55/BR111</f>
        <v>1.6332803721854692</v>
      </c>
      <c r="BT55" s="36">
        <f t="shared" si="99"/>
        <v>5415725.0554233976</v>
      </c>
      <c r="BU55" s="40">
        <f>+BT55/BT111</f>
        <v>23.164219623961802</v>
      </c>
      <c r="BV55" s="38">
        <f>+'OCT-DEC 2022'!BV55+'JUL-SEP 2022'!BV55+'JAN-MAR 2023'!BV55+'APR-JUN 2023'!BV55</f>
        <v>1907335.9262251842</v>
      </c>
      <c r="BW55" s="39">
        <f t="shared" si="101"/>
        <v>3.1317962149626273</v>
      </c>
      <c r="BX55" s="36">
        <f>+'OCT-DEC 2022'!BX55+'JUL-SEP 2022'!BX55+'JAN-MAR 2023'!BX55+'APR-JUN 2023'!BX55</f>
        <v>3999.5190101441467</v>
      </c>
      <c r="BY55" s="39">
        <f t="shared" si="102"/>
        <v>9.6666046563450691E-3</v>
      </c>
      <c r="BZ55" s="36">
        <f t="shared" si="103"/>
        <v>1911335.4452353283</v>
      </c>
      <c r="CA55" s="40">
        <f t="shared" si="104"/>
        <v>1.8687850777989246</v>
      </c>
      <c r="CB55" s="116">
        <f t="shared" ref="CB55" si="148">+BP55+BV55</f>
        <v>7252072.0835519126</v>
      </c>
      <c r="CC55" s="117">
        <f t="shared" ref="CC55" si="149">+BR55+BX55</f>
        <v>74988.417106813373</v>
      </c>
      <c r="CD55" s="118">
        <f t="shared" ref="CD55" si="150">+CB55+CC55</f>
        <v>7327060.5006587263</v>
      </c>
      <c r="CE55" s="32"/>
      <c r="CF55" s="35">
        <f>+'OCT-DEC 2022'!CF55+'JUL-SEP 2022'!CF55+'JAN-MAR 2023'!CF55+'APR-JUN 2023'!CF55</f>
        <v>7153724.1500000004</v>
      </c>
      <c r="CG55" s="39">
        <f t="shared" si="108"/>
        <v>28.443213364134088</v>
      </c>
      <c r="CH55" s="36">
        <f>+'OCT-DEC 2022'!CH55+'JUL-SEP 2022'!CH55+'JAN-MAR 2023'!CH55+'APR-JUN 2023'!CH55</f>
        <v>11852.059999999998</v>
      </c>
      <c r="CI55" s="39">
        <f t="shared" si="109"/>
        <v>0.23069254126440356</v>
      </c>
      <c r="CJ55" s="36">
        <f t="shared" si="110"/>
        <v>7165576.21</v>
      </c>
      <c r="CK55" s="40">
        <f t="shared" si="111"/>
        <v>23.657745381910626</v>
      </c>
      <c r="CL55" s="38">
        <f>+'OCT-DEC 2022'!CL55+'JUL-SEP 2022'!CL55+'JAN-MAR 2023'!CL55+'APR-JUN 2023'!CL55</f>
        <v>2498271.62</v>
      </c>
      <c r="CM55" s="39">
        <f t="shared" si="112"/>
        <v>2.0101475020718844</v>
      </c>
      <c r="CN55" s="36">
        <f>+'OCT-DEC 2022'!CN55+'JUL-SEP 2022'!CN55+'JAN-MAR 2023'!CN55+'APR-JUN 2023'!CN55</f>
        <v>38522.499999999993</v>
      </c>
      <c r="CO55" s="39">
        <f t="shared" si="113"/>
        <v>6.0049913640983422E-2</v>
      </c>
      <c r="CP55" s="36">
        <f t="shared" si="114"/>
        <v>2536794.12</v>
      </c>
      <c r="CQ55" s="40">
        <f t="shared" si="115"/>
        <v>1.3462521691968214</v>
      </c>
      <c r="CR55" s="116">
        <f t="shared" ref="CR55" si="151">+CF55+CL55</f>
        <v>9651995.7699999996</v>
      </c>
      <c r="CS55" s="117">
        <f t="shared" ref="CS55" si="152">+CH55+CN55</f>
        <v>50374.55999999999</v>
      </c>
      <c r="CT55" s="118">
        <f t="shared" ref="CT55" si="153">+CR55+CS55</f>
        <v>9702370.3300000001</v>
      </c>
      <c r="CU55" s="32"/>
      <c r="CV55" s="38">
        <f t="shared" si="119"/>
        <v>111454556.88731028</v>
      </c>
      <c r="CW55" s="39">
        <f>+CV55/CV111</f>
        <v>80.206734850261896</v>
      </c>
      <c r="CX55" s="39">
        <f t="shared" si="121"/>
        <v>1011000.6677722549</v>
      </c>
      <c r="CY55" s="39">
        <f>+CX55/CX111</f>
        <v>2.6527485389485541</v>
      </c>
      <c r="CZ55" s="36">
        <f t="shared" si="123"/>
        <v>112465557.55508253</v>
      </c>
      <c r="DA55" s="39">
        <f>+CZ55/CZ111</f>
        <v>63.514550503478745</v>
      </c>
      <c r="DB55" s="38">
        <f t="shared" si="125"/>
        <v>14509631.931606717</v>
      </c>
      <c r="DC55" s="39">
        <f>+DB55/DB111</f>
        <v>2.3764261345121311</v>
      </c>
      <c r="DD55" s="36">
        <f t="shared" si="127"/>
        <v>112680.27115416244</v>
      </c>
      <c r="DE55" s="39">
        <f>+DD55/DD111</f>
        <v>3.241565374105531E-2</v>
      </c>
      <c r="DF55" s="36">
        <f t="shared" si="129"/>
        <v>14622312.202760879</v>
      </c>
      <c r="DG55" s="39">
        <f>+DF55/DF111</f>
        <v>1.5260571728171373</v>
      </c>
      <c r="DH55" s="152"/>
      <c r="DI55" s="161" t="s">
        <v>179</v>
      </c>
      <c r="DJ55" s="38">
        <f t="shared" si="131"/>
        <v>112465557.55508253</v>
      </c>
      <c r="DK55" s="36">
        <f t="shared" ref="DK55" si="154">+DF55</f>
        <v>14622312.202760879</v>
      </c>
      <c r="DL55" s="37">
        <f t="shared" ref="DL55" si="155">+DJ55+DK55</f>
        <v>127087869.75784341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f>+'JUL-SEP 2022'!D56+'OCT-DEC 2022'!D56+'JAN-MAR 2023'!D56+'APR-JUN 2023'!D56</f>
        <v>15949529.33</v>
      </c>
      <c r="E56" s="39">
        <f t="shared" si="55"/>
        <v>72.554915137812912</v>
      </c>
      <c r="F56" s="36">
        <f>+'JUL-SEP 2022'!F56+'OCT-DEC 2022'!F56+'JAN-MAR 2023'!F56+'APR-JUN 2023'!F56</f>
        <v>4245767.78</v>
      </c>
      <c r="G56" s="39">
        <f t="shared" si="56"/>
        <v>74.192985356306579</v>
      </c>
      <c r="H56" s="36">
        <f t="shared" si="57"/>
        <v>20195297.109999999</v>
      </c>
      <c r="I56" s="202">
        <f t="shared" si="58"/>
        <v>72.893262697029087</v>
      </c>
      <c r="J56" s="38">
        <f>+'JUL-SEP 2022'!J56+'OCT-DEC 2022'!J56+'JAN-MAR 2023'!J56+'APR-JUN 2023'!J56</f>
        <v>16250719.470000001</v>
      </c>
      <c r="K56" s="39">
        <f t="shared" si="59"/>
        <v>23.309316672810493</v>
      </c>
      <c r="L56" s="36">
        <f>+'JUL-SEP 2022'!L56+'OCT-DEC 2022'!L56+'JAN-MAR 2023'!L56+'APR-JUN 2023'!L56</f>
        <v>16865823.280000001</v>
      </c>
      <c r="M56" s="39">
        <f t="shared" si="60"/>
        <v>27.465994117857807</v>
      </c>
      <c r="N56" s="36">
        <f t="shared" si="61"/>
        <v>33116542.75</v>
      </c>
      <c r="O56" s="40">
        <f t="shared" si="62"/>
        <v>25.255916541530567</v>
      </c>
      <c r="P56" s="116">
        <f t="shared" si="63"/>
        <v>32200248.800000001</v>
      </c>
      <c r="Q56" s="117">
        <f t="shared" si="64"/>
        <v>21111591.060000002</v>
      </c>
      <c r="R56" s="118">
        <f t="shared" si="65"/>
        <v>53311839.859999999</v>
      </c>
      <c r="S56" s="32"/>
      <c r="T56" s="38">
        <f>+'JUL-SEP 2022'!T56+'OCT-DEC 2022'!T56+'JAN-MAR 2023'!T56+'APR-JUN 2023'!T56</f>
        <v>23602335.907315038</v>
      </c>
      <c r="U56" s="39">
        <f t="shared" si="66"/>
        <v>61.59723546426941</v>
      </c>
      <c r="V56" s="36">
        <f>+'JUL-SEP 2022'!V56+'OCT-DEC 2022'!V56+'JAN-MAR 2023'!V56+'APR-JUN 2023'!V56</f>
        <v>7562963.2708372474</v>
      </c>
      <c r="W56" s="39">
        <f t="shared" si="67"/>
        <v>67.873704495654081</v>
      </c>
      <c r="X56" s="36">
        <f t="shared" si="68"/>
        <v>31165299.178152286</v>
      </c>
      <c r="Y56" s="40">
        <f t="shared" si="69"/>
        <v>63.01124583380129</v>
      </c>
      <c r="Z56" s="244">
        <f>+'OCT-DEC 2022'!Z56+'JUL-SEP 2022'!Z56+'JAN-MAR 2023'!Z56+'APR-JUN 2023'!Z56</f>
        <v>44437365.205896161</v>
      </c>
      <c r="AA56" s="39">
        <f t="shared" si="70"/>
        <v>22.003608333294295</v>
      </c>
      <c r="AB56" s="36">
        <f>+'OCT-DEC 2022'!AB56+'JUL-SEP 2022'!AB56+'JAN-MAR 2023'!AB56+'APR-JUN 2023'!AB56</f>
        <v>13162826.634123659</v>
      </c>
      <c r="AC56" s="39">
        <f t="shared" si="71"/>
        <v>14.993349706432268</v>
      </c>
      <c r="AD56" s="36">
        <f t="shared" si="72"/>
        <v>57600191.840019822</v>
      </c>
      <c r="AE56" s="40">
        <f t="shared" si="73"/>
        <v>19.879546858289611</v>
      </c>
      <c r="AF56" s="116">
        <f t="shared" si="74"/>
        <v>68039701.1132112</v>
      </c>
      <c r="AG56" s="117">
        <f t="shared" si="75"/>
        <v>20725789.904960908</v>
      </c>
      <c r="AH56" s="118">
        <f t="shared" si="76"/>
        <v>88765491.018172115</v>
      </c>
      <c r="AI56" s="32"/>
      <c r="AJ56" s="35">
        <f>+'OCT-DEC 2022'!AJ56+'JUL-SEP 2022'!AJ56+'JAN-MAR 2023'!AJ56+'APR-JUN 2023'!AJ56</f>
        <v>5391435.8726075999</v>
      </c>
      <c r="AK56" s="39">
        <f t="shared" si="77"/>
        <v>43.846714589240491</v>
      </c>
      <c r="AL56" s="36">
        <f>+'OCT-DEC 2022'!AL56+'JUL-SEP 2022'!AL56+'JAN-MAR 2023'!AL56+'APR-JUN 2023'!AL56</f>
        <v>5139507.1854763385</v>
      </c>
      <c r="AM56" s="39">
        <f t="shared" si="78"/>
        <v>101.36215368836508</v>
      </c>
      <c r="AN56" s="36">
        <f t="shared" si="79"/>
        <v>10530943.058083938</v>
      </c>
      <c r="AO56" s="40">
        <f t="shared" si="80"/>
        <v>60.639269872317335</v>
      </c>
      <c r="AP56" s="36">
        <f>+'OCT-DEC 2022'!AP56+'JUL-SEP 2022'!AP56+'JAN-MAR 2023'!AP56+'APR-JUN 2023'!AP56</f>
        <v>5499326.8975678878</v>
      </c>
      <c r="AQ56" s="39">
        <f t="shared" si="81"/>
        <v>17.369272010723165</v>
      </c>
      <c r="AR56" s="36">
        <f>+'OCT-DEC 2022'!AR56+'JUL-SEP 2022'!AR56+'JAN-MAR 2023'!AR56+'APR-JUN 2023'!AR56</f>
        <v>9529809.5051151514</v>
      </c>
      <c r="AS56" s="39">
        <f t="shared" si="82"/>
        <v>31.206529810740406</v>
      </c>
      <c r="AT56" s="36">
        <f t="shared" si="83"/>
        <v>15029136.402683038</v>
      </c>
      <c r="AU56" s="40">
        <f t="shared" si="84"/>
        <v>24.162944458020437</v>
      </c>
      <c r="AV56" s="116">
        <f t="shared" si="85"/>
        <v>10890762.770175487</v>
      </c>
      <c r="AW56" s="117">
        <f t="shared" si="86"/>
        <v>14669316.69059149</v>
      </c>
      <c r="AX56" s="118">
        <f t="shared" si="87"/>
        <v>25560079.460766979</v>
      </c>
      <c r="AY56" s="32"/>
      <c r="AZ56" s="35">
        <f>+'OCT-DEC 2022'!AZ56+'JUL-SEP 2022'!AZ56+'JAN-MAR 2023'!AZ56+'APR-JUN 2023'!AZ56</f>
        <v>20234243.747979939</v>
      </c>
      <c r="BA56" s="39">
        <f t="shared" si="134"/>
        <v>91.231953559373721</v>
      </c>
      <c r="BB56" s="36">
        <f>+'OCT-DEC 2022'!BB56+'JUL-SEP 2022'!BB56+'JAN-MAR 2023'!BB56+'APR-JUN 2023'!BB56</f>
        <v>7022649.2493562261</v>
      </c>
      <c r="BC56" s="39">
        <f t="shared" si="135"/>
        <v>104.94566775791243</v>
      </c>
      <c r="BD56" s="36">
        <f t="shared" si="88"/>
        <v>27256892.997336164</v>
      </c>
      <c r="BE56" s="40">
        <v>50.80947592488706</v>
      </c>
      <c r="BF56" s="38">
        <f>+'OCT-DEC 2022'!BF56+'JUL-SEP 2022'!BF56+'JAN-MAR 2023'!BF56+'APR-JUN 2023'!BF56</f>
        <v>22891859.975347221</v>
      </c>
      <c r="BG56" s="39">
        <v>11.209649980770365</v>
      </c>
      <c r="BH56" s="36">
        <f>+'OCT-DEC 2022'!BH56+'JUL-SEP 2022'!BH56+'JAN-MAR 2023'!BH56+'APR-JUN 2023'!BH56</f>
        <v>14282480.91736735</v>
      </c>
      <c r="BI56" s="39">
        <v>25.15986996509827</v>
      </c>
      <c r="BJ56" s="36">
        <f t="shared" si="92"/>
        <v>37174340.892714575</v>
      </c>
      <c r="BK56" s="40">
        <v>15.087294149893376</v>
      </c>
      <c r="BL56" s="116">
        <f t="shared" si="94"/>
        <v>43126103.72332716</v>
      </c>
      <c r="BM56" s="117">
        <f t="shared" si="95"/>
        <v>21305130.166723575</v>
      </c>
      <c r="BN56" s="118">
        <f t="shared" si="96"/>
        <v>64431233.890050739</v>
      </c>
      <c r="BO56" s="32"/>
      <c r="BP56" s="35">
        <f>+'OCT-DEC 2022'!BP56+'JUL-SEP 2022'!BP56+'JAN-MAR 2023'!BP56+'APR-JUN 2023'!BP56</f>
        <v>8054917.1120035835</v>
      </c>
      <c r="BQ56" s="39">
        <v>15.834512638465943</v>
      </c>
      <c r="BR56" s="36">
        <f>+'OCT-DEC 2022'!BR56+'JUL-SEP 2022'!BR56+'JAN-MAR 2023'!BR56+'APR-JUN 2023'!BR56</f>
        <v>3124480.2875227248</v>
      </c>
      <c r="BS56" s="39">
        <v>41.97673480889474</v>
      </c>
      <c r="BT56" s="36">
        <f t="shared" si="99"/>
        <v>11179397.399526309</v>
      </c>
      <c r="BU56" s="40">
        <v>19.057766332134058</v>
      </c>
      <c r="BV56" s="38">
        <f>+'OCT-DEC 2022'!BV56+'JUL-SEP 2022'!BV56+'JAN-MAR 2023'!BV56+'APR-JUN 2023'!BV56</f>
        <v>11531619.850209173</v>
      </c>
      <c r="BW56" s="39">
        <f t="shared" si="101"/>
        <v>18.934621270804506</v>
      </c>
      <c r="BX56" s="36">
        <f>+'OCT-DEC 2022'!BX56+'JUL-SEP 2022'!BX56+'JAN-MAR 2023'!BX56+'APR-JUN 2023'!BX56</f>
        <v>5588854.6486072959</v>
      </c>
      <c r="BY56" s="39">
        <f t="shared" si="102"/>
        <v>13.507936387559749</v>
      </c>
      <c r="BZ56" s="36">
        <f t="shared" si="103"/>
        <v>17120474.498816468</v>
      </c>
      <c r="CA56" s="40">
        <f t="shared" si="104"/>
        <v>16.739336545022844</v>
      </c>
      <c r="CB56" s="116">
        <f t="shared" si="105"/>
        <v>19586536.962212756</v>
      </c>
      <c r="CC56" s="117">
        <f t="shared" si="106"/>
        <v>8713334.9361300208</v>
      </c>
      <c r="CD56" s="118">
        <f t="shared" si="107"/>
        <v>28299871.898342777</v>
      </c>
      <c r="CE56" s="32"/>
      <c r="CF56" s="35">
        <f>+'OCT-DEC 2022'!CF56+'JUL-SEP 2022'!CF56+'JAN-MAR 2023'!CF56+'APR-JUN 2023'!CF56</f>
        <v>12939649.789999999</v>
      </c>
      <c r="CG56" s="39">
        <f t="shared" si="108"/>
        <v>51.448058677820669</v>
      </c>
      <c r="CH56" s="36">
        <f>+'OCT-DEC 2022'!CH56+'JUL-SEP 2022'!CH56+'JAN-MAR 2023'!CH56+'APR-JUN 2023'!CH56</f>
        <v>2042101.6900000032</v>
      </c>
      <c r="CI56" s="39">
        <f t="shared" si="109"/>
        <v>39.74816431796954</v>
      </c>
      <c r="CJ56" s="36">
        <f t="shared" si="110"/>
        <v>14981751.480000002</v>
      </c>
      <c r="CK56" s="40">
        <f t="shared" si="111"/>
        <v>49.46349763111413</v>
      </c>
      <c r="CL56" s="38">
        <f>+'OCT-DEC 2022'!CL56+'JUL-SEP 2022'!CL56+'JAN-MAR 2023'!CL56+'APR-JUN 2023'!CL56</f>
        <v>13975958.18</v>
      </c>
      <c r="CM56" s="39">
        <f t="shared" si="112"/>
        <v>11.245269409331927</v>
      </c>
      <c r="CN56" s="36">
        <f>+'OCT-DEC 2022'!CN56+'JUL-SEP 2022'!CN56+'JAN-MAR 2023'!CN56+'APR-JUN 2023'!CN56</f>
        <v>6626917.96</v>
      </c>
      <c r="CO56" s="39">
        <f t="shared" si="113"/>
        <v>10.330218734606584</v>
      </c>
      <c r="CP56" s="36">
        <f t="shared" si="114"/>
        <v>20602876.140000001</v>
      </c>
      <c r="CQ56" s="40">
        <f t="shared" si="115"/>
        <v>10.933747629140845</v>
      </c>
      <c r="CR56" s="116">
        <f t="shared" si="116"/>
        <v>26915607.969999999</v>
      </c>
      <c r="CS56" s="117">
        <f t="shared" si="117"/>
        <v>8669019.6500000022</v>
      </c>
      <c r="CT56" s="118">
        <f t="shared" si="118"/>
        <v>35584627.620000005</v>
      </c>
      <c r="CU56" s="32"/>
      <c r="CV56" s="38">
        <f t="shared" si="119"/>
        <v>86172111.759906143</v>
      </c>
      <c r="CW56" s="39">
        <f t="shared" ref="CW56:CW63" si="156">+CV56/$CV$111</f>
        <v>62.012571871799793</v>
      </c>
      <c r="CX56" s="39">
        <f t="shared" si="121"/>
        <v>29137469.463192545</v>
      </c>
      <c r="CY56" s="39">
        <f t="shared" ref="CY56:CY63" si="157">+CX56/$CX$111</f>
        <v>76.453341734640688</v>
      </c>
      <c r="CZ56" s="36">
        <f t="shared" si="123"/>
        <v>115309581.2230987</v>
      </c>
      <c r="DA56" s="40">
        <f t="shared" ref="DA56:DA63" si="158">+CZ56/$CZ$111</f>
        <v>65.120703434404561</v>
      </c>
      <c r="DB56" s="38">
        <f t="shared" si="125"/>
        <v>114586849.57902044</v>
      </c>
      <c r="DC56" s="39">
        <f t="shared" ref="DC56:DC63" si="159">+DB56/$DB$111</f>
        <v>18.767339191962588</v>
      </c>
      <c r="DD56" s="36">
        <f t="shared" si="127"/>
        <v>66056712.945213459</v>
      </c>
      <c r="DE56" s="39">
        <f t="shared" ref="DE56:DE63" si="160">+DD56/$DD$111</f>
        <v>19.003074026816684</v>
      </c>
      <c r="DF56" s="36">
        <f t="shared" si="129"/>
        <v>180643562.52423391</v>
      </c>
      <c r="DG56" s="40">
        <f t="shared" ref="DG56:DG63" si="161">+DF56/$DF$111</f>
        <v>18.852859964328875</v>
      </c>
      <c r="DH56" s="152"/>
      <c r="DI56" s="161" t="s">
        <v>46</v>
      </c>
      <c r="DJ56" s="38">
        <f t="shared" ref="DJ56:DJ60" si="162">+CZ56</f>
        <v>115309581.2230987</v>
      </c>
      <c r="DK56" s="36">
        <f t="shared" si="132"/>
        <v>180643562.52423391</v>
      </c>
      <c r="DL56" s="37">
        <f t="shared" si="133"/>
        <v>295953143.74733257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f>+'JUL-SEP 2022'!D57+'OCT-DEC 2022'!D57+'JAN-MAR 2023'!D57+'APR-JUN 2023'!D57</f>
        <v>917601.14</v>
      </c>
      <c r="E57" s="39">
        <f t="shared" si="55"/>
        <v>4.17419670923044</v>
      </c>
      <c r="F57" s="36">
        <f>+'JUL-SEP 2022'!F57+'OCT-DEC 2022'!F57+'JAN-MAR 2023'!F57+'APR-JUN 2023'!F57</f>
        <v>318191.93</v>
      </c>
      <c r="G57" s="39">
        <f t="shared" si="56"/>
        <v>5.5602685842099744</v>
      </c>
      <c r="H57" s="36">
        <f t="shared" si="57"/>
        <v>1235793.07</v>
      </c>
      <c r="I57" s="202">
        <f t="shared" si="58"/>
        <v>4.4604933713044073</v>
      </c>
      <c r="J57" s="38">
        <f>+'JUL-SEP 2022'!J57+'OCT-DEC 2022'!J57+'JAN-MAR 2023'!J57+'APR-JUN 2023'!J57</f>
        <v>474362.33</v>
      </c>
      <c r="K57" s="39">
        <f t="shared" si="59"/>
        <v>0.68040444535605737</v>
      </c>
      <c r="L57" s="36">
        <f>+'JUL-SEP 2022'!L57+'OCT-DEC 2022'!L57+'JAN-MAR 2023'!L57+'APR-JUN 2023'!L57</f>
        <v>980642.55</v>
      </c>
      <c r="M57" s="39">
        <f t="shared" si="60"/>
        <v>1.5969764453752229</v>
      </c>
      <c r="N57" s="36">
        <f t="shared" si="61"/>
        <v>1455004.8800000001</v>
      </c>
      <c r="O57" s="40">
        <f t="shared" si="62"/>
        <v>1.1096412477054145</v>
      </c>
      <c r="P57" s="116">
        <f t="shared" si="63"/>
        <v>1391963.47</v>
      </c>
      <c r="Q57" s="117">
        <f t="shared" si="64"/>
        <v>1298834.48</v>
      </c>
      <c r="R57" s="118">
        <f t="shared" si="65"/>
        <v>2690797.95</v>
      </c>
      <c r="S57" s="32"/>
      <c r="T57" s="38">
        <f>+'JUL-SEP 2022'!T57+'OCT-DEC 2022'!T57+'JAN-MAR 2023'!T57+'APR-JUN 2023'!T57</f>
        <v>1064858.4439148596</v>
      </c>
      <c r="U57" s="39">
        <f t="shared" si="66"/>
        <v>2.7790612151066871</v>
      </c>
      <c r="V57" s="36">
        <f>+'JUL-SEP 2022'!V57+'OCT-DEC 2022'!V57+'JAN-MAR 2023'!V57+'APR-JUN 2023'!V57</f>
        <v>634147.12700721854</v>
      </c>
      <c r="W57" s="39">
        <f t="shared" si="67"/>
        <v>5.6911442200473719</v>
      </c>
      <c r="X57" s="36">
        <f t="shared" si="68"/>
        <v>1699005.5709220781</v>
      </c>
      <c r="Y57" s="40">
        <f t="shared" si="69"/>
        <v>3.43511727868855</v>
      </c>
      <c r="Z57" s="244">
        <f>+'OCT-DEC 2022'!Z57+'JUL-SEP 2022'!Z57+'JAN-MAR 2023'!Z57+'APR-JUN 2023'!Z57</f>
        <v>1400981.743674716</v>
      </c>
      <c r="AA57" s="39">
        <f t="shared" si="70"/>
        <v>0.69371020147305962</v>
      </c>
      <c r="AB57" s="36">
        <f>+'OCT-DEC 2022'!AB57+'JUL-SEP 2022'!AB57+'JAN-MAR 2023'!AB57+'APR-JUN 2023'!AB57</f>
        <v>977770.90558173368</v>
      </c>
      <c r="AC57" s="39">
        <f t="shared" si="71"/>
        <v>1.1137471857417593</v>
      </c>
      <c r="AD57" s="36">
        <f t="shared" si="72"/>
        <v>2378752.6492564497</v>
      </c>
      <c r="AE57" s="40">
        <f t="shared" si="73"/>
        <v>0.82097859823999286</v>
      </c>
      <c r="AF57" s="116">
        <f t="shared" si="74"/>
        <v>2465840.1875895755</v>
      </c>
      <c r="AG57" s="117">
        <f t="shared" si="75"/>
        <v>1611918.0325889522</v>
      </c>
      <c r="AH57" s="118">
        <f t="shared" si="76"/>
        <v>4077758.2201785278</v>
      </c>
      <c r="AI57" s="32"/>
      <c r="AJ57" s="35">
        <f>+'OCT-DEC 2022'!AJ57+'JUL-SEP 2022'!AJ57+'JAN-MAR 2023'!AJ57+'APR-JUN 2023'!AJ57</f>
        <v>322287.47225849179</v>
      </c>
      <c r="AK57" s="39">
        <f t="shared" si="77"/>
        <v>2.6210544177299453</v>
      </c>
      <c r="AL57" s="36">
        <f>+'OCT-DEC 2022'!AL57+'JUL-SEP 2022'!AL57+'JAN-MAR 2023'!AL57+'APR-JUN 2023'!AL57</f>
        <v>264209.66531405522</v>
      </c>
      <c r="AM57" s="39">
        <f t="shared" si="78"/>
        <v>5.2107837843274982</v>
      </c>
      <c r="AN57" s="36">
        <f t="shared" si="79"/>
        <v>586497.13757254696</v>
      </c>
      <c r="AO57" s="40">
        <f t="shared" si="80"/>
        <v>3.3771674586448825</v>
      </c>
      <c r="AP57" s="36">
        <f>+'OCT-DEC 2022'!AP57+'JUL-SEP 2022'!AP57+'JAN-MAR 2023'!AP57+'APR-JUN 2023'!AP57</f>
        <v>227714.67756951705</v>
      </c>
      <c r="AQ57" s="39">
        <f t="shared" si="81"/>
        <v>0.71922223377706318</v>
      </c>
      <c r="AR57" s="36">
        <f>+'OCT-DEC 2022'!AR57+'JUL-SEP 2022'!AR57+'JAN-MAR 2023'!AR57+'APR-JUN 2023'!AR57</f>
        <v>377577.87021755858</v>
      </c>
      <c r="AS57" s="39">
        <f t="shared" si="82"/>
        <v>1.2364250362502642</v>
      </c>
      <c r="AT57" s="36">
        <f t="shared" si="83"/>
        <v>605292.54778707563</v>
      </c>
      <c r="AU57" s="40">
        <f t="shared" si="84"/>
        <v>0.97315306888969233</v>
      </c>
      <c r="AV57" s="116">
        <f t="shared" si="85"/>
        <v>550002.14982800884</v>
      </c>
      <c r="AW57" s="117">
        <f t="shared" si="86"/>
        <v>641787.53553161374</v>
      </c>
      <c r="AX57" s="118">
        <f t="shared" si="87"/>
        <v>1191789.6853596226</v>
      </c>
      <c r="AY57" s="32"/>
      <c r="AZ57" s="35">
        <f>+'OCT-DEC 2022'!AZ57+'JUL-SEP 2022'!AZ57+'JAN-MAR 2023'!AZ57+'APR-JUN 2023'!AZ57</f>
        <v>1333056.5356990048</v>
      </c>
      <c r="BA57" s="39">
        <f t="shared" si="134"/>
        <v>6.0104718254692742</v>
      </c>
      <c r="BB57" s="36">
        <f>+'OCT-DEC 2022'!BB57+'JUL-SEP 2022'!BB57+'JAN-MAR 2023'!BB57+'APR-JUN 2023'!BB57</f>
        <v>440778.65430099727</v>
      </c>
      <c r="BC57" s="39">
        <f t="shared" si="135"/>
        <v>6.5869458329123729</v>
      </c>
      <c r="BD57" s="36">
        <f t="shared" si="88"/>
        <v>1773835.190000002</v>
      </c>
      <c r="BE57" s="40">
        <v>7.0790023178873547</v>
      </c>
      <c r="BF57" s="38">
        <f>+'OCT-DEC 2022'!BF57+'JUL-SEP 2022'!BF57+'JAN-MAR 2023'!BF57+'APR-JUN 2023'!BF57</f>
        <v>1031411.0247403501</v>
      </c>
      <c r="BG57" s="39">
        <v>0.79587894630892797</v>
      </c>
      <c r="BH57" s="36">
        <f>+'OCT-DEC 2022'!BH57+'JUL-SEP 2022'!BH57+'JAN-MAR 2023'!BH57+'APR-JUN 2023'!BH57</f>
        <v>1126281.3552596513</v>
      </c>
      <c r="BI57" s="39">
        <v>1.9847123428871014</v>
      </c>
      <c r="BJ57" s="36">
        <f t="shared" si="92"/>
        <v>2157692.3800000013</v>
      </c>
      <c r="BK57" s="40">
        <v>1.1263305731276396</v>
      </c>
      <c r="BL57" s="116">
        <f t="shared" si="94"/>
        <v>2364467.5604393547</v>
      </c>
      <c r="BM57" s="117">
        <f t="shared" si="95"/>
        <v>1567060.0095606486</v>
      </c>
      <c r="BN57" s="118">
        <f t="shared" si="96"/>
        <v>3931527.5700000031</v>
      </c>
      <c r="BO57" s="32"/>
      <c r="BP57" s="35">
        <f>+'OCT-DEC 2022'!BP57+'JUL-SEP 2022'!BP57+'JAN-MAR 2023'!BP57+'APR-JUN 2023'!BP57</f>
        <v>372760.39473140956</v>
      </c>
      <c r="BQ57" s="39">
        <v>2.506760405675728</v>
      </c>
      <c r="BR57" s="36">
        <f>+'OCT-DEC 2022'!BR57+'JUL-SEP 2022'!BR57+'JAN-MAR 2023'!BR57+'APR-JUN 2023'!BR57</f>
        <v>228827.5739844245</v>
      </c>
      <c r="BS57" s="39">
        <v>6.7464085503134879</v>
      </c>
      <c r="BT57" s="36">
        <f t="shared" si="99"/>
        <v>601587.96871583408</v>
      </c>
      <c r="BU57" s="40">
        <v>3.0294956748111397</v>
      </c>
      <c r="BV57" s="38">
        <f>+'OCT-DEC 2022'!BV57+'JUL-SEP 2022'!BV57+'JAN-MAR 2023'!BV57+'APR-JUN 2023'!BV57</f>
        <v>444663.07451421267</v>
      </c>
      <c r="BW57" s="39">
        <f t="shared" si="101"/>
        <v>0.73012525719753218</v>
      </c>
      <c r="BX57" s="36">
        <f>+'OCT-DEC 2022'!BX57+'JUL-SEP 2022'!BX57+'JAN-MAR 2023'!BX57+'APR-JUN 2023'!BX57</f>
        <v>552816.43236691412</v>
      </c>
      <c r="BY57" s="39">
        <f t="shared" si="102"/>
        <v>1.3361251404651988</v>
      </c>
      <c r="BZ57" s="36">
        <f t="shared" si="103"/>
        <v>997479.50688112678</v>
      </c>
      <c r="CA57" s="40">
        <f t="shared" si="104"/>
        <v>0.97527350445811989</v>
      </c>
      <c r="CB57" s="116">
        <f t="shared" si="105"/>
        <v>817423.46924562217</v>
      </c>
      <c r="CC57" s="117">
        <f t="shared" si="106"/>
        <v>781644.00635133858</v>
      </c>
      <c r="CD57" s="118">
        <f t="shared" si="107"/>
        <v>1599067.4755969606</v>
      </c>
      <c r="CE57" s="32"/>
      <c r="CF57" s="35">
        <f>+'OCT-DEC 2022'!CF57+'JUL-SEP 2022'!CF57+'JAN-MAR 2023'!CF57+'APR-JUN 2023'!CF57</f>
        <v>958147.66999999993</v>
      </c>
      <c r="CG57" s="39">
        <f t="shared" si="108"/>
        <v>3.8095959587927268</v>
      </c>
      <c r="CH57" s="36">
        <f>+'OCT-DEC 2022'!CH57+'JUL-SEP 2022'!CH57+'JAN-MAR 2023'!CH57+'APR-JUN 2023'!CH57</f>
        <v>384769.61999999976</v>
      </c>
      <c r="CI57" s="39">
        <f t="shared" si="109"/>
        <v>7.4892872158206121</v>
      </c>
      <c r="CJ57" s="36">
        <f t="shared" si="110"/>
        <v>1342917.2899999996</v>
      </c>
      <c r="CK57" s="40">
        <f t="shared" si="111"/>
        <v>4.4337530415834374</v>
      </c>
      <c r="CL57" s="38">
        <f>+'OCT-DEC 2022'!CL57+'JUL-SEP 2022'!CL57+'JAN-MAR 2023'!CL57+'APR-JUN 2023'!CL57</f>
        <v>920738.2</v>
      </c>
      <c r="CM57" s="39">
        <f t="shared" si="112"/>
        <v>0.74084001834522817</v>
      </c>
      <c r="CN57" s="36">
        <f>+'OCT-DEC 2022'!CN57+'JUL-SEP 2022'!CN57+'JAN-MAR 2023'!CN57+'APR-JUN 2023'!CN57</f>
        <v>872100.48000000033</v>
      </c>
      <c r="CO57" s="39">
        <f t="shared" si="113"/>
        <v>1.3594537870143479</v>
      </c>
      <c r="CP57" s="36">
        <f t="shared" si="114"/>
        <v>1792838.6800000002</v>
      </c>
      <c r="CQ57" s="40">
        <f t="shared" si="115"/>
        <v>0.9514421934918259</v>
      </c>
      <c r="CR57" s="116">
        <f t="shared" si="116"/>
        <v>1878885.8699999999</v>
      </c>
      <c r="CS57" s="117">
        <f t="shared" si="117"/>
        <v>1256870.1000000001</v>
      </c>
      <c r="CT57" s="118">
        <f t="shared" si="118"/>
        <v>3135755.9699999997</v>
      </c>
      <c r="CU57" s="32"/>
      <c r="CV57" s="38">
        <f t="shared" si="119"/>
        <v>4968711.6566037657</v>
      </c>
      <c r="CW57" s="39">
        <f t="shared" si="156"/>
        <v>3.5756648226735535</v>
      </c>
      <c r="CX57" s="39">
        <f t="shared" si="121"/>
        <v>2270924.5706066955</v>
      </c>
      <c r="CY57" s="39">
        <f t="shared" si="157"/>
        <v>5.9586427870652363</v>
      </c>
      <c r="CZ57" s="36">
        <f t="shared" si="123"/>
        <v>7239636.2272104612</v>
      </c>
      <c r="DA57" s="40">
        <f t="shared" si="158"/>
        <v>4.088560540454929</v>
      </c>
      <c r="DB57" s="38">
        <f t="shared" si="125"/>
        <v>4499871.0504987957</v>
      </c>
      <c r="DC57" s="39">
        <f t="shared" si="159"/>
        <v>0.7370008568615527</v>
      </c>
      <c r="DD57" s="36">
        <f t="shared" si="127"/>
        <v>4887189.5934258578</v>
      </c>
      <c r="DE57" s="39">
        <f t="shared" si="160"/>
        <v>1.4059377387425587</v>
      </c>
      <c r="DF57" s="36">
        <f t="shared" si="129"/>
        <v>9387060.6439246535</v>
      </c>
      <c r="DG57" s="40">
        <f t="shared" si="161"/>
        <v>0.97968030149335017</v>
      </c>
      <c r="DH57" s="152"/>
      <c r="DI57" s="161" t="s">
        <v>57</v>
      </c>
      <c r="DJ57" s="38">
        <f t="shared" si="162"/>
        <v>7239636.2272104612</v>
      </c>
      <c r="DK57" s="36">
        <f t="shared" si="132"/>
        <v>9387060.6439246535</v>
      </c>
      <c r="DL57" s="37">
        <f t="shared" si="133"/>
        <v>16626696.871135116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f>+'JUL-SEP 2022'!D58+'OCT-DEC 2022'!D58+'JAN-MAR 2023'!D58+'APR-JUN 2023'!D58</f>
        <v>5704080.515772216</v>
      </c>
      <c r="E58" s="39">
        <f t="shared" si="55"/>
        <v>25.948043305745955</v>
      </c>
      <c r="F58" s="36">
        <f>+'JUL-SEP 2022'!F58+'OCT-DEC 2022'!F58+'JAN-MAR 2023'!F58+'APR-JUN 2023'!F58</f>
        <v>627150.83422759583</v>
      </c>
      <c r="G58" s="39">
        <f t="shared" si="56"/>
        <v>10.959193971754026</v>
      </c>
      <c r="H58" s="36">
        <f t="shared" si="57"/>
        <v>6331231.3499998115</v>
      </c>
      <c r="I58" s="202">
        <f t="shared" si="58"/>
        <v>22.852058450909436</v>
      </c>
      <c r="J58" s="38">
        <f>+'JUL-SEP 2022'!J58+'OCT-DEC 2022'!J58+'JAN-MAR 2023'!J58+'APR-JUN 2023'!J58</f>
        <v>1894562.2667491452</v>
      </c>
      <c r="K58" s="39">
        <f t="shared" si="59"/>
        <v>2.7174767193254299</v>
      </c>
      <c r="L58" s="36">
        <f>+'JUL-SEP 2022'!L58+'OCT-DEC 2022'!L58+'JAN-MAR 2023'!L58+'APR-JUN 2023'!L58</f>
        <v>460696.9432508169</v>
      </c>
      <c r="M58" s="39">
        <f t="shared" si="60"/>
        <v>0.75024499684204027</v>
      </c>
      <c r="N58" s="36">
        <f t="shared" si="61"/>
        <v>2355259.2099999622</v>
      </c>
      <c r="O58" s="40">
        <f t="shared" si="62"/>
        <v>1.79620893673843</v>
      </c>
      <c r="P58" s="116">
        <f t="shared" si="63"/>
        <v>7598642.7825213615</v>
      </c>
      <c r="Q58" s="117">
        <f t="shared" si="64"/>
        <v>1087847.7774784127</v>
      </c>
      <c r="R58" s="118">
        <f t="shared" si="65"/>
        <v>8686490.5599997751</v>
      </c>
      <c r="S58" s="32"/>
      <c r="T58" s="38">
        <f>+'JUL-SEP 2022'!T58+'OCT-DEC 2022'!T58+'JAN-MAR 2023'!T58+'APR-JUN 2023'!T58</f>
        <v>16624786.445238182</v>
      </c>
      <c r="U58" s="39">
        <f t="shared" si="66"/>
        <v>43.387268498841728</v>
      </c>
      <c r="V58" s="36">
        <f>+'JUL-SEP 2022'!V58+'OCT-DEC 2022'!V58+'JAN-MAR 2023'!V58+'APR-JUN 2023'!V58</f>
        <v>4808866.6909891944</v>
      </c>
      <c r="W58" s="39">
        <f t="shared" si="67"/>
        <v>43.15710457060851</v>
      </c>
      <c r="X58" s="36">
        <f t="shared" si="68"/>
        <v>21433653.136227377</v>
      </c>
      <c r="Y58" s="40">
        <f t="shared" si="69"/>
        <v>43.335415429928844</v>
      </c>
      <c r="Z58" s="244">
        <f>+'OCT-DEC 2022'!Z58+'JUL-SEP 2022'!Z58+'JAN-MAR 2023'!Z58+'APR-JUN 2023'!Z58</f>
        <v>4304165.3449385297</v>
      </c>
      <c r="AA58" s="39">
        <f t="shared" si="70"/>
        <v>2.1312507618971015</v>
      </c>
      <c r="AB58" s="36">
        <f>+'OCT-DEC 2022'!AB58+'JUL-SEP 2022'!AB58+'JAN-MAR 2023'!AB58+'APR-JUN 2023'!AB58</f>
        <v>4574647.324480895</v>
      </c>
      <c r="AC58" s="39">
        <f t="shared" si="71"/>
        <v>5.210832674930483</v>
      </c>
      <c r="AD58" s="36">
        <f t="shared" si="72"/>
        <v>8878812.6694194246</v>
      </c>
      <c r="AE58" s="40">
        <f t="shared" si="73"/>
        <v>3.0643434834025061</v>
      </c>
      <c r="AF58" s="116">
        <f t="shared" si="74"/>
        <v>20928951.790176712</v>
      </c>
      <c r="AG58" s="117">
        <f t="shared" si="75"/>
        <v>9383514.0154700894</v>
      </c>
      <c r="AH58" s="118">
        <f t="shared" si="76"/>
        <v>30312465.8056468</v>
      </c>
      <c r="AI58" s="32"/>
      <c r="AJ58" s="35">
        <f>+'OCT-DEC 2022'!AJ58+'JUL-SEP 2022'!AJ58+'JAN-MAR 2023'!AJ58+'APR-JUN 2023'!AJ58</f>
        <v>3892232.0027999952</v>
      </c>
      <c r="AK58" s="39">
        <f t="shared" si="77"/>
        <v>31.654199321736122</v>
      </c>
      <c r="AL58" s="36">
        <f>+'OCT-DEC 2022'!AL58+'JUL-SEP 2022'!AL58+'JAN-MAR 2023'!AL58+'APR-JUN 2023'!AL58</f>
        <v>1356638.4626000009</v>
      </c>
      <c r="AM58" s="39">
        <f t="shared" si="78"/>
        <v>26.755833075630534</v>
      </c>
      <c r="AN58" s="36">
        <f t="shared" si="79"/>
        <v>5248870.4653999964</v>
      </c>
      <c r="AO58" s="40">
        <f t="shared" si="80"/>
        <v>30.224042701655002</v>
      </c>
      <c r="AP58" s="36">
        <f>+'OCT-DEC 2022'!AP58+'JUL-SEP 2022'!AP58+'JAN-MAR 2023'!AP58+'APR-JUN 2023'!AP58</f>
        <v>396627.97555741109</v>
      </c>
      <c r="AQ58" s="39">
        <f t="shared" si="81"/>
        <v>1.2527240738436367</v>
      </c>
      <c r="AR58" s="36">
        <f>+'OCT-DEC 2022'!AR58+'JUL-SEP 2022'!AR58+'JAN-MAR 2023'!AR58+'APR-JUN 2023'!AR58</f>
        <v>1082368.8177639421</v>
      </c>
      <c r="AS58" s="39">
        <f t="shared" si="82"/>
        <v>3.5443494184890501</v>
      </c>
      <c r="AT58" s="36">
        <f t="shared" si="83"/>
        <v>1478996.7933213532</v>
      </c>
      <c r="AU58" s="40">
        <f t="shared" si="84"/>
        <v>2.3778423731808269</v>
      </c>
      <c r="AV58" s="116">
        <f t="shared" si="85"/>
        <v>4288859.9783574063</v>
      </c>
      <c r="AW58" s="117">
        <f t="shared" si="86"/>
        <v>2439007.280363943</v>
      </c>
      <c r="AX58" s="118">
        <f t="shared" si="87"/>
        <v>6727867.2587213498</v>
      </c>
      <c r="AY58" s="32"/>
      <c r="AZ58" s="35">
        <f>+'OCT-DEC 2022'!AZ58+'JUL-SEP 2022'!AZ58+'JAN-MAR 2023'!AZ58+'APR-JUN 2023'!AZ58</f>
        <v>10284822.345339675</v>
      </c>
      <c r="BA58" s="39">
        <f t="shared" si="134"/>
        <v>46.372102968766143</v>
      </c>
      <c r="BB58" s="36">
        <f>+'OCT-DEC 2022'!BB58+'JUL-SEP 2022'!BB58+'JAN-MAR 2023'!BB58+'APR-JUN 2023'!BB58</f>
        <v>1928726.3377803233</v>
      </c>
      <c r="BC58" s="39">
        <f t="shared" si="135"/>
        <v>28.82266595603992</v>
      </c>
      <c r="BD58" s="36">
        <f t="shared" si="88"/>
        <v>12213548.683119997</v>
      </c>
      <c r="BE58" s="40">
        <v>33.610944026370717</v>
      </c>
      <c r="BF58" s="38">
        <f>+'OCT-DEC 2022'!BF58+'JUL-SEP 2022'!BF58+'JAN-MAR 2023'!BF58+'APR-JUN 2023'!BF58</f>
        <v>1526198.5585382744</v>
      </c>
      <c r="BG58" s="39">
        <v>1.0989130189078158</v>
      </c>
      <c r="BH58" s="36">
        <f>+'OCT-DEC 2022'!BH58+'JUL-SEP 2022'!BH58+'JAN-MAR 2023'!BH58+'APR-JUN 2023'!BH58</f>
        <v>2449632.1558117252</v>
      </c>
      <c r="BI58" s="39">
        <v>2.1798132101881804</v>
      </c>
      <c r="BJ58" s="36">
        <f t="shared" si="92"/>
        <v>3975830.7143499996</v>
      </c>
      <c r="BK58" s="40">
        <v>1.3993632145915351</v>
      </c>
      <c r="BL58" s="116">
        <f t="shared" si="94"/>
        <v>11811020.903877949</v>
      </c>
      <c r="BM58" s="117">
        <f t="shared" si="95"/>
        <v>4378358.4935920481</v>
      </c>
      <c r="BN58" s="118">
        <f t="shared" si="96"/>
        <v>16189379.397469997</v>
      </c>
      <c r="BO58" s="32"/>
      <c r="BP58" s="35">
        <f>+'OCT-DEC 2022'!BP58+'JUL-SEP 2022'!BP58+'JAN-MAR 2023'!BP58+'APR-JUN 2023'!BP58</f>
        <v>6707418.9126911648</v>
      </c>
      <c r="BQ58" s="39">
        <v>32.670404673328129</v>
      </c>
      <c r="BR58" s="36">
        <f>+'OCT-DEC 2022'!BR58+'JUL-SEP 2022'!BR58+'JAN-MAR 2023'!BR58+'APR-JUN 2023'!BR58</f>
        <v>1493103.99739086</v>
      </c>
      <c r="BS58" s="39">
        <v>55.389053253672934</v>
      </c>
      <c r="BT58" s="36">
        <f t="shared" si="99"/>
        <v>8200522.9100820245</v>
      </c>
      <c r="BU58" s="40">
        <v>35.471542521302553</v>
      </c>
      <c r="BV58" s="38">
        <f>+'OCT-DEC 2022'!BV58+'JUL-SEP 2022'!BV58+'JAN-MAR 2023'!BV58+'APR-JUN 2023'!BV58</f>
        <v>1922707.2932781964</v>
      </c>
      <c r="BW58" s="39">
        <f t="shared" si="101"/>
        <v>3.1570356017395014</v>
      </c>
      <c r="BX58" s="36">
        <f>+'OCT-DEC 2022'!BX58+'JUL-SEP 2022'!BX58+'JAN-MAR 2023'!BX58+'APR-JUN 2023'!BX58</f>
        <v>1315062.1438936198</v>
      </c>
      <c r="BY58" s="39">
        <f t="shared" si="102"/>
        <v>3.1784286588719159</v>
      </c>
      <c r="BZ58" s="36">
        <f t="shared" si="103"/>
        <v>3237769.4371718159</v>
      </c>
      <c r="CA58" s="40">
        <f t="shared" si="104"/>
        <v>3.165689845088985</v>
      </c>
      <c r="CB58" s="116">
        <f t="shared" si="105"/>
        <v>8630126.2059693616</v>
      </c>
      <c r="CC58" s="117">
        <f t="shared" si="106"/>
        <v>2808166.1412844798</v>
      </c>
      <c r="CD58" s="118">
        <f t="shared" si="107"/>
        <v>11438292.34725384</v>
      </c>
      <c r="CE58" s="32"/>
      <c r="CF58" s="35">
        <f>+'OCT-DEC 2022'!CF58+'JUL-SEP 2022'!CF58+'JAN-MAR 2023'!CF58+'APR-JUN 2023'!CF58</f>
        <v>10943443.410799999</v>
      </c>
      <c r="CG58" s="39">
        <f t="shared" si="108"/>
        <v>43.51114039974712</v>
      </c>
      <c r="CH58" s="36">
        <f>+'OCT-DEC 2022'!CH58+'JUL-SEP 2022'!CH58+'JAN-MAR 2023'!CH58+'APR-JUN 2023'!CH58</f>
        <v>2246770.5153999999</v>
      </c>
      <c r="CI58" s="39">
        <f t="shared" si="109"/>
        <v>43.731908194487694</v>
      </c>
      <c r="CJ58" s="36">
        <f t="shared" si="110"/>
        <v>13190213.926199999</v>
      </c>
      <c r="CK58" s="40">
        <f t="shared" si="111"/>
        <v>43.548587504168246</v>
      </c>
      <c r="CL58" s="38">
        <f>+'OCT-DEC 2022'!CL58+'JUL-SEP 2022'!CL58+'JAN-MAR 2023'!CL58+'APR-JUN 2023'!CL58</f>
        <v>3461081.6343999999</v>
      </c>
      <c r="CM58" s="39">
        <f t="shared" si="112"/>
        <v>2.7848391448548875</v>
      </c>
      <c r="CN58" s="36">
        <f>+'OCT-DEC 2022'!CN58+'JUL-SEP 2022'!CN58+'JAN-MAR 2023'!CN58+'APR-JUN 2023'!CN58</f>
        <v>1661496.0872</v>
      </c>
      <c r="CO58" s="39">
        <f t="shared" si="113"/>
        <v>2.5899849841311409</v>
      </c>
      <c r="CP58" s="36">
        <f t="shared" si="114"/>
        <v>5122577.7215999998</v>
      </c>
      <c r="CQ58" s="40">
        <f t="shared" si="115"/>
        <v>2.7185025837190566</v>
      </c>
      <c r="CR58" s="116">
        <f t="shared" si="116"/>
        <v>14404525.045199998</v>
      </c>
      <c r="CS58" s="117">
        <f t="shared" si="117"/>
        <v>3908266.6025999999</v>
      </c>
      <c r="CT58" s="118">
        <f t="shared" si="118"/>
        <v>18312791.647799999</v>
      </c>
      <c r="CU58" s="32"/>
      <c r="CV58" s="38">
        <f t="shared" si="119"/>
        <v>54156783.632641226</v>
      </c>
      <c r="CW58" s="39">
        <f t="shared" si="156"/>
        <v>38.973182492288181</v>
      </c>
      <c r="CX58" s="39">
        <f t="shared" si="121"/>
        <v>12461256.838387975</v>
      </c>
      <c r="CY58" s="39">
        <f t="shared" si="157"/>
        <v>32.696893212085335</v>
      </c>
      <c r="CZ58" s="36">
        <f t="shared" si="123"/>
        <v>66618040.4710292</v>
      </c>
      <c r="DA58" s="40">
        <f t="shared" si="158"/>
        <v>37.622317338067191</v>
      </c>
      <c r="DB58" s="38">
        <f t="shared" si="125"/>
        <v>13505343.073461559</v>
      </c>
      <c r="DC58" s="39">
        <f t="shared" si="159"/>
        <v>2.2119410324540514</v>
      </c>
      <c r="DD58" s="36">
        <f t="shared" si="127"/>
        <v>11543903.472401001</v>
      </c>
      <c r="DE58" s="39">
        <f t="shared" si="160"/>
        <v>3.3209289785037379</v>
      </c>
      <c r="DF58" s="36">
        <f t="shared" si="129"/>
        <v>25049246.545862559</v>
      </c>
      <c r="DG58" s="40">
        <f t="shared" si="161"/>
        <v>2.614263861618328</v>
      </c>
      <c r="DH58" s="152"/>
      <c r="DI58" s="161" t="s">
        <v>58</v>
      </c>
      <c r="DJ58" s="38">
        <f t="shared" si="162"/>
        <v>66618040.4710292</v>
      </c>
      <c r="DK58" s="36">
        <f t="shared" si="132"/>
        <v>25049246.545862559</v>
      </c>
      <c r="DL58" s="37">
        <f t="shared" si="133"/>
        <v>91667287.016891763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f>+'JUL-SEP 2022'!D59+'OCT-DEC 2022'!D59+'JAN-MAR 2023'!D59+'APR-JUN 2023'!D59</f>
        <v>40565527.041227788</v>
      </c>
      <c r="E59" s="39">
        <f t="shared" si="55"/>
        <v>184.53387000335621</v>
      </c>
      <c r="F59" s="36">
        <f>+'JUL-SEP 2022'!F59+'OCT-DEC 2022'!F59+'JAN-MAR 2023'!F59+'APR-JUN 2023'!F59</f>
        <v>25830281.645772398</v>
      </c>
      <c r="G59" s="39">
        <f t="shared" si="56"/>
        <v>451.37318082291961</v>
      </c>
      <c r="H59" s="36">
        <f t="shared" si="57"/>
        <v>66395808.687000185</v>
      </c>
      <c r="I59" s="202">
        <f t="shared" si="58"/>
        <v>239.65020659224115</v>
      </c>
      <c r="J59" s="38">
        <f>+'JUL-SEP 2022'!J59+'OCT-DEC 2022'!J59+'JAN-MAR 2023'!J59+'APR-JUN 2023'!J59</f>
        <v>35911973.403250843</v>
      </c>
      <c r="K59" s="39">
        <f t="shared" si="59"/>
        <v>51.510553852537939</v>
      </c>
      <c r="L59" s="36">
        <f>+'JUL-SEP 2022'!L59+'OCT-DEC 2022'!L59+'JAN-MAR 2023'!L59+'APR-JUN 2023'!L59</f>
        <v>20596066.453449219</v>
      </c>
      <c r="M59" s="39">
        <f t="shared" si="60"/>
        <v>33.540695326284997</v>
      </c>
      <c r="N59" s="36">
        <f t="shared" si="61"/>
        <v>56508039.856700063</v>
      </c>
      <c r="O59" s="40">
        <f t="shared" si="62"/>
        <v>43.095148829999765</v>
      </c>
      <c r="P59" s="116">
        <f t="shared" si="63"/>
        <v>76477500.444478631</v>
      </c>
      <c r="Q59" s="117">
        <f t="shared" si="64"/>
        <v>46426348.099221617</v>
      </c>
      <c r="R59" s="118">
        <f t="shared" si="65"/>
        <v>122903848.54370025</v>
      </c>
      <c r="S59" s="32"/>
      <c r="T59" s="38">
        <f>+'JUL-SEP 2022'!T59+'OCT-DEC 2022'!T59+'JAN-MAR 2023'!T59+'APR-JUN 2023'!T59</f>
        <v>0</v>
      </c>
      <c r="U59" s="39">
        <f t="shared" si="66"/>
        <v>0</v>
      </c>
      <c r="V59" s="36">
        <f>+'JUL-SEP 2022'!V59+'OCT-DEC 2022'!V59+'JAN-MAR 2023'!V59+'APR-JUN 2023'!V59</f>
        <v>0</v>
      </c>
      <c r="W59" s="39">
        <f t="shared" si="67"/>
        <v>0</v>
      </c>
      <c r="X59" s="36">
        <f t="shared" si="68"/>
        <v>0</v>
      </c>
      <c r="Y59" s="40">
        <f t="shared" si="69"/>
        <v>0</v>
      </c>
      <c r="Z59" s="244">
        <f>+'OCT-DEC 2022'!Z59+'JUL-SEP 2022'!Z59+'JAN-MAR 2023'!Z59+'APR-JUN 2023'!Z59</f>
        <v>20677.470000000008</v>
      </c>
      <c r="AA59" s="39">
        <f t="shared" si="70"/>
        <v>1.0238657244761086E-2</v>
      </c>
      <c r="AB59" s="36">
        <f>+'OCT-DEC 2022'!AB59+'JUL-SEP 2022'!AB59+'JAN-MAR 2023'!AB59+'APR-JUN 2023'!AB59</f>
        <v>0</v>
      </c>
      <c r="AC59" s="39">
        <f t="shared" si="71"/>
        <v>0</v>
      </c>
      <c r="AD59" s="36">
        <f t="shared" si="72"/>
        <v>20677.470000000008</v>
      </c>
      <c r="AE59" s="40">
        <f t="shared" si="73"/>
        <v>7.1364125820546302E-3</v>
      </c>
      <c r="AF59" s="116">
        <f t="shared" si="74"/>
        <v>20677.470000000008</v>
      </c>
      <c r="AG59" s="117">
        <f t="shared" si="75"/>
        <v>0</v>
      </c>
      <c r="AH59" s="118">
        <f t="shared" si="76"/>
        <v>20677.470000000008</v>
      </c>
      <c r="AI59" s="32"/>
      <c r="AJ59" s="35">
        <f>+'OCT-DEC 2022'!AJ59+'JUL-SEP 2022'!AJ59+'JAN-MAR 2023'!AJ59+'APR-JUN 2023'!AJ59</f>
        <v>14749518.959800001</v>
      </c>
      <c r="AK59" s="39">
        <f t="shared" si="77"/>
        <v>119.95282211270241</v>
      </c>
      <c r="AL59" s="36">
        <f>+'OCT-DEC 2022'!AL59+'JUL-SEP 2022'!AL59+'JAN-MAR 2023'!AL59+'APR-JUN 2023'!AL59</f>
        <v>16868150.386499997</v>
      </c>
      <c r="AM59" s="39">
        <f t="shared" si="78"/>
        <v>332.67626451550547</v>
      </c>
      <c r="AN59" s="36">
        <f t="shared" si="79"/>
        <v>31617669.346299998</v>
      </c>
      <c r="AO59" s="40">
        <f t="shared" si="80"/>
        <v>182.06084428043812</v>
      </c>
      <c r="AP59" s="36">
        <f>+'OCT-DEC 2022'!AP59+'JUL-SEP 2022'!AP59+'JAN-MAR 2023'!AP59+'APR-JUN 2023'!AP59</f>
        <v>16195772.921999997</v>
      </c>
      <c r="AQ59" s="39">
        <f t="shared" si="81"/>
        <v>51.153312131805308</v>
      </c>
      <c r="AR59" s="36">
        <f>+'OCT-DEC 2022'!AR59+'JUL-SEP 2022'!AR59+'JAN-MAR 2023'!AR59+'APR-JUN 2023'!AR59</f>
        <v>27762148.2082</v>
      </c>
      <c r="AS59" s="39">
        <f t="shared" si="82"/>
        <v>90.91055862180302</v>
      </c>
      <c r="AT59" s="36">
        <f t="shared" si="83"/>
        <v>43957921.130199999</v>
      </c>
      <c r="AU59" s="40">
        <f t="shared" si="84"/>
        <v>70.672910159325411</v>
      </c>
      <c r="AV59" s="116">
        <f t="shared" si="85"/>
        <v>30945291.881799996</v>
      </c>
      <c r="AW59" s="117">
        <f t="shared" si="86"/>
        <v>44630298.594699994</v>
      </c>
      <c r="AX59" s="118">
        <f t="shared" si="87"/>
        <v>75575590.47649999</v>
      </c>
      <c r="AY59" s="32"/>
      <c r="AZ59" s="35">
        <f>+'OCT-DEC 2022'!AZ59+'JUL-SEP 2022'!AZ59+'JAN-MAR 2023'!AZ59+'APR-JUN 2023'!AZ59</f>
        <v>1293172.8100290443</v>
      </c>
      <c r="BA59" s="39">
        <f t="shared" si="134"/>
        <v>5.8306444865572429</v>
      </c>
      <c r="BB59" s="36">
        <f>+'OCT-DEC 2022'!BB59+'JUL-SEP 2022'!BB59+'JAN-MAR 2023'!BB59+'APR-JUN 2023'!BB59</f>
        <v>315527.79997095605</v>
      </c>
      <c r="BC59" s="39">
        <f t="shared" si="135"/>
        <v>4.7152113808293263</v>
      </c>
      <c r="BD59" s="36">
        <f t="shared" si="88"/>
        <v>1608700.6100000003</v>
      </c>
      <c r="BE59" s="40">
        <v>2.6062535015947863</v>
      </c>
      <c r="BF59" s="38">
        <f>+'OCT-DEC 2022'!BF59+'JUL-SEP 2022'!BF59+'JAN-MAR 2023'!BF59+'APR-JUN 2023'!BF59</f>
        <v>1261988.6453048834</v>
      </c>
      <c r="BG59" s="39">
        <v>0.70714376017586966</v>
      </c>
      <c r="BH59" s="36">
        <f>+'OCT-DEC 2022'!BH59+'JUL-SEP 2022'!BH59+'JAN-MAR 2023'!BH59+'APR-JUN 2023'!BH59</f>
        <v>1124239.9346951162</v>
      </c>
      <c r="BI59" s="39">
        <v>2.2530797414903483</v>
      </c>
      <c r="BJ59" s="36">
        <f t="shared" si="92"/>
        <v>2386228.5799999996</v>
      </c>
      <c r="BK59" s="40">
        <v>1.1368566715504609</v>
      </c>
      <c r="BL59" s="116">
        <f t="shared" si="94"/>
        <v>2555161.4553339276</v>
      </c>
      <c r="BM59" s="117">
        <f t="shared" si="95"/>
        <v>1439767.7346660723</v>
      </c>
      <c r="BN59" s="118">
        <f t="shared" si="96"/>
        <v>3994929.19</v>
      </c>
      <c r="BO59" s="32"/>
      <c r="BP59" s="35">
        <f>+'OCT-DEC 2022'!BP59+'JUL-SEP 2022'!BP59+'JAN-MAR 2023'!BP59+'APR-JUN 2023'!BP59</f>
        <v>0</v>
      </c>
      <c r="BQ59" s="39">
        <v>3.239139166375144E-3</v>
      </c>
      <c r="BR59" s="36">
        <f>+'OCT-DEC 2022'!BR59+'JUL-SEP 2022'!BR59+'JAN-MAR 2023'!BR59+'APR-JUN 2023'!BR59</f>
        <v>0</v>
      </c>
      <c r="BS59" s="39">
        <v>0</v>
      </c>
      <c r="BT59" s="36">
        <f t="shared" si="99"/>
        <v>0</v>
      </c>
      <c r="BU59" s="40">
        <v>2.8397635044953456E-3</v>
      </c>
      <c r="BV59" s="38">
        <f>+'OCT-DEC 2022'!BV59+'JUL-SEP 2022'!BV59+'JAN-MAR 2023'!BV59+'APR-JUN 2023'!BV59</f>
        <v>0</v>
      </c>
      <c r="BW59" s="39">
        <f t="shared" si="101"/>
        <v>0</v>
      </c>
      <c r="BX59" s="36">
        <f>+'OCT-DEC 2022'!BX59+'JUL-SEP 2022'!BX59+'JAN-MAR 2023'!BX59+'APR-JUN 2023'!BX59</f>
        <v>0</v>
      </c>
      <c r="BY59" s="39">
        <f t="shared" si="102"/>
        <v>0</v>
      </c>
      <c r="BZ59" s="36">
        <f t="shared" si="103"/>
        <v>0</v>
      </c>
      <c r="CA59" s="40">
        <f t="shared" si="104"/>
        <v>0</v>
      </c>
      <c r="CB59" s="116">
        <f t="shared" si="105"/>
        <v>0</v>
      </c>
      <c r="CC59" s="117">
        <f t="shared" si="106"/>
        <v>0</v>
      </c>
      <c r="CD59" s="118">
        <f t="shared" si="107"/>
        <v>0</v>
      </c>
      <c r="CE59" s="32"/>
      <c r="CF59" s="35">
        <f>+'OCT-DEC 2022'!CF59+'JUL-SEP 2022'!CF59+'JAN-MAR 2023'!CF59+'APR-JUN 2023'!CF59</f>
        <v>0</v>
      </c>
      <c r="CG59" s="39">
        <f t="shared" si="108"/>
        <v>0</v>
      </c>
      <c r="CH59" s="36">
        <f>+'OCT-DEC 2022'!CH59+'JUL-SEP 2022'!CH59+'JAN-MAR 2023'!CH59+'APR-JUN 2023'!CH59</f>
        <v>0</v>
      </c>
      <c r="CI59" s="39">
        <f t="shared" si="109"/>
        <v>0</v>
      </c>
      <c r="CJ59" s="36">
        <f t="shared" si="110"/>
        <v>0</v>
      </c>
      <c r="CK59" s="40">
        <f t="shared" si="111"/>
        <v>0</v>
      </c>
      <c r="CL59" s="38">
        <f>+'OCT-DEC 2022'!CL59+'JUL-SEP 2022'!CL59+'JAN-MAR 2023'!CL59+'APR-JUN 2023'!CL59</f>
        <v>0</v>
      </c>
      <c r="CM59" s="39">
        <f t="shared" si="112"/>
        <v>0</v>
      </c>
      <c r="CN59" s="36">
        <f>+'OCT-DEC 2022'!CN59+'JUL-SEP 2022'!CN59+'JAN-MAR 2023'!CN59+'APR-JUN 2023'!CN59</f>
        <v>0</v>
      </c>
      <c r="CO59" s="39">
        <f t="shared" si="113"/>
        <v>0</v>
      </c>
      <c r="CP59" s="36">
        <f t="shared" si="114"/>
        <v>0</v>
      </c>
      <c r="CQ59" s="40">
        <f t="shared" si="115"/>
        <v>0</v>
      </c>
      <c r="CR59" s="116">
        <f t="shared" si="116"/>
        <v>0</v>
      </c>
      <c r="CS59" s="117">
        <f t="shared" si="117"/>
        <v>0</v>
      </c>
      <c r="CT59" s="118">
        <f t="shared" si="118"/>
        <v>0</v>
      </c>
      <c r="CU59" s="32"/>
      <c r="CV59" s="38">
        <f t="shared" si="119"/>
        <v>56608218.811056837</v>
      </c>
      <c r="CW59" s="39">
        <f t="shared" si="156"/>
        <v>40.737324011926411</v>
      </c>
      <c r="CX59" s="39">
        <f t="shared" si="121"/>
        <v>43013959.832243353</v>
      </c>
      <c r="CY59" s="39">
        <f t="shared" si="157"/>
        <v>112.8636436519936</v>
      </c>
      <c r="CZ59" s="36">
        <f t="shared" si="123"/>
        <v>99622178.643300191</v>
      </c>
      <c r="DA59" s="40">
        <f t="shared" si="158"/>
        <v>56.261294873387861</v>
      </c>
      <c r="DB59" s="38">
        <f t="shared" si="125"/>
        <v>53390412.440555722</v>
      </c>
      <c r="DC59" s="39">
        <f t="shared" si="159"/>
        <v>8.7444238457721113</v>
      </c>
      <c r="DD59" s="36">
        <f t="shared" si="127"/>
        <v>49482454.596344337</v>
      </c>
      <c r="DE59" s="39">
        <f t="shared" si="160"/>
        <v>14.235021783521297</v>
      </c>
      <c r="DF59" s="36">
        <f t="shared" si="129"/>
        <v>102872867.03690006</v>
      </c>
      <c r="DG59" s="40">
        <f t="shared" si="161"/>
        <v>10.73632367118268</v>
      </c>
      <c r="DH59" s="152"/>
      <c r="DI59" s="161" t="s">
        <v>6</v>
      </c>
      <c r="DJ59" s="38">
        <f t="shared" si="162"/>
        <v>99622178.643300191</v>
      </c>
      <c r="DK59" s="36">
        <f t="shared" si="132"/>
        <v>102872867.03690006</v>
      </c>
      <c r="DL59" s="37">
        <f t="shared" si="133"/>
        <v>202495045.68020025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f>+'JUL-SEP 2022'!D60+'OCT-DEC 2022'!D60+'JAN-MAR 2023'!D60+'APR-JUN 2023'!D60</f>
        <v>4692214</v>
      </c>
      <c r="E60" s="39">
        <f t="shared" si="55"/>
        <v>21.345030410277172</v>
      </c>
      <c r="F60" s="36">
        <f>+'JUL-SEP 2022'!F60+'OCT-DEC 2022'!F60+'JAN-MAR 2023'!F60+'APR-JUN 2023'!F60</f>
        <v>212496</v>
      </c>
      <c r="G60" s="39">
        <f t="shared" si="56"/>
        <v>3.7132771817006254</v>
      </c>
      <c r="H60" s="36">
        <f t="shared" si="57"/>
        <v>4904710</v>
      </c>
      <c r="I60" s="202">
        <f t="shared" si="58"/>
        <v>17.703147051286216</v>
      </c>
      <c r="J60" s="38">
        <f>+'JUL-SEP 2022'!J60+'OCT-DEC 2022'!J60+'JAN-MAR 2023'!J60+'APR-JUN 2023'!J60</f>
        <v>335868</v>
      </c>
      <c r="K60" s="39">
        <f t="shared" si="59"/>
        <v>0.4817542747394134</v>
      </c>
      <c r="L60" s="36">
        <f>+'JUL-SEP 2022'!L60+'OCT-DEC 2022'!L60+'JAN-MAR 2023'!L60+'APR-JUN 2023'!L60</f>
        <v>5209261</v>
      </c>
      <c r="M60" s="39">
        <f t="shared" si="60"/>
        <v>8.4832818184482992</v>
      </c>
      <c r="N60" s="36">
        <f t="shared" si="61"/>
        <v>5545129</v>
      </c>
      <c r="O60" s="40">
        <f t="shared" si="62"/>
        <v>4.2289231787645116</v>
      </c>
      <c r="P60" s="116">
        <f t="shared" si="63"/>
        <v>5028082</v>
      </c>
      <c r="Q60" s="117">
        <f t="shared" si="64"/>
        <v>5421757</v>
      </c>
      <c r="R60" s="118">
        <f t="shared" si="65"/>
        <v>10449839</v>
      </c>
      <c r="S60" s="32"/>
      <c r="T60" s="38">
        <f>+'JUL-SEP 2022'!T60+'OCT-DEC 2022'!T60+'JAN-MAR 2023'!T60+'APR-JUN 2023'!T60</f>
        <v>128931.55000000002</v>
      </c>
      <c r="U60" s="39">
        <f t="shared" si="66"/>
        <v>0.33648479012036375</v>
      </c>
      <c r="V60" s="36">
        <f>+'JUL-SEP 2022'!V60+'OCT-DEC 2022'!V60+'JAN-MAR 2023'!V60+'APR-JUN 2023'!V60</f>
        <v>37169.520000000004</v>
      </c>
      <c r="W60" s="39">
        <f t="shared" si="67"/>
        <v>0.33357731968014936</v>
      </c>
      <c r="X60" s="36">
        <f t="shared" si="68"/>
        <v>166101.07</v>
      </c>
      <c r="Y60" s="40">
        <f t="shared" si="69"/>
        <v>0.33582977321021679</v>
      </c>
      <c r="Z60" s="244">
        <f>+'OCT-DEC 2022'!Z60+'JUL-SEP 2022'!Z60+'JAN-MAR 2023'!Z60+'APR-JUN 2023'!Z60</f>
        <v>8091011.4000000022</v>
      </c>
      <c r="AA60" s="39">
        <f t="shared" si="70"/>
        <v>4.0063456742074601</v>
      </c>
      <c r="AB60" s="36">
        <f>+'OCT-DEC 2022'!AB60+'JUL-SEP 2022'!AB60+'JAN-MAR 2023'!AB60+'APR-JUN 2023'!AB60</f>
        <v>385559.98000000004</v>
      </c>
      <c r="AC60" s="39">
        <f t="shared" si="71"/>
        <v>0.43917889170997976</v>
      </c>
      <c r="AD60" s="36">
        <f t="shared" si="72"/>
        <v>8476571.3800000027</v>
      </c>
      <c r="AE60" s="40">
        <f t="shared" si="73"/>
        <v>2.925517998522845</v>
      </c>
      <c r="AF60" s="116">
        <f t="shared" si="74"/>
        <v>8219942.950000002</v>
      </c>
      <c r="AG60" s="117">
        <f t="shared" si="75"/>
        <v>422729.50000000006</v>
      </c>
      <c r="AH60" s="118">
        <f t="shared" si="76"/>
        <v>8642672.450000003</v>
      </c>
      <c r="AI60" s="32"/>
      <c r="AJ60" s="35">
        <f>+'OCT-DEC 2022'!AJ60+'JUL-SEP 2022'!AJ60+'JAN-MAR 2023'!AJ60+'APR-JUN 2023'!AJ60</f>
        <v>70134.090000000011</v>
      </c>
      <c r="AK60" s="39">
        <f t="shared" si="77"/>
        <v>0.57037670480884195</v>
      </c>
      <c r="AL60" s="36">
        <f>+'OCT-DEC 2022'!AL60+'JUL-SEP 2022'!AL60+'JAN-MAR 2023'!AL60+'APR-JUN 2023'!AL60</f>
        <v>220781.46000000002</v>
      </c>
      <c r="AM60" s="39">
        <f t="shared" si="78"/>
        <v>4.3542860185703809</v>
      </c>
      <c r="AN60" s="36">
        <f t="shared" si="79"/>
        <v>290915.55000000005</v>
      </c>
      <c r="AO60" s="40">
        <f t="shared" si="80"/>
        <v>1.6751497419750858</v>
      </c>
      <c r="AP60" s="36">
        <f>+'OCT-DEC 2022'!AP60+'JUL-SEP 2022'!AP60+'JAN-MAR 2023'!AP60+'APR-JUN 2023'!AP60</f>
        <v>209287.09999999998</v>
      </c>
      <c r="AQ60" s="39">
        <f t="shared" si="81"/>
        <v>0.66101990951712553</v>
      </c>
      <c r="AR60" s="36">
        <f>+'OCT-DEC 2022'!AR60+'JUL-SEP 2022'!AR60+'JAN-MAR 2023'!AR60+'APR-JUN 2023'!AR60</f>
        <v>257428.56999999998</v>
      </c>
      <c r="AS60" s="39">
        <f t="shared" si="82"/>
        <v>0.84298141946376737</v>
      </c>
      <c r="AT60" s="36">
        <f t="shared" si="83"/>
        <v>466715.66999999993</v>
      </c>
      <c r="AU60" s="40">
        <f t="shared" si="84"/>
        <v>0.75035747296062572</v>
      </c>
      <c r="AV60" s="116">
        <f t="shared" si="85"/>
        <v>279421.19</v>
      </c>
      <c r="AW60" s="117">
        <f t="shared" si="86"/>
        <v>478210.03</v>
      </c>
      <c r="AX60" s="118">
        <f t="shared" si="87"/>
        <v>757631.22</v>
      </c>
      <c r="AY60" s="32"/>
      <c r="AZ60" s="35">
        <f>+'OCT-DEC 2022'!AZ60+'JUL-SEP 2022'!AZ60+'JAN-MAR 2023'!AZ60+'APR-JUN 2023'!AZ60</f>
        <v>120801.30136014661</v>
      </c>
      <c r="BA60" s="39">
        <f t="shared" si="134"/>
        <v>0.54466768577407632</v>
      </c>
      <c r="BB60" s="36">
        <f>+'OCT-DEC 2022'!BB60+'JUL-SEP 2022'!BB60+'JAN-MAR 2023'!BB60+'APR-JUN 2023'!BB60</f>
        <v>-44358.551360143581</v>
      </c>
      <c r="BC60" s="39">
        <f t="shared" si="135"/>
        <v>-0.66288912174998249</v>
      </c>
      <c r="BD60" s="36">
        <f t="shared" si="88"/>
        <v>76442.750000003027</v>
      </c>
      <c r="BE60" s="40">
        <v>4.5561405590665061</v>
      </c>
      <c r="BF60" s="38">
        <f>+'OCT-DEC 2022'!BF60+'JUL-SEP 2022'!BF60+'JAN-MAR 2023'!BF60+'APR-JUN 2023'!BF60</f>
        <v>-994426.03388136672</v>
      </c>
      <c r="BG60" s="39">
        <v>2.7878745497322486</v>
      </c>
      <c r="BH60" s="36">
        <f>+'OCT-DEC 2022'!BH60+'JUL-SEP 2022'!BH60+'JAN-MAR 2023'!BH60+'APR-JUN 2023'!BH60</f>
        <v>1971152.4138813661</v>
      </c>
      <c r="BI60" s="39">
        <v>5.0527625008375798</v>
      </c>
      <c r="BJ60" s="36">
        <f t="shared" si="92"/>
        <v>976726.37999999942</v>
      </c>
      <c r="BK60" s="40">
        <v>3.4174294647935879</v>
      </c>
      <c r="BL60" s="116">
        <f t="shared" si="94"/>
        <v>-873624.73252122011</v>
      </c>
      <c r="BM60" s="117">
        <f t="shared" si="95"/>
        <v>1926793.8625212226</v>
      </c>
      <c r="BN60" s="118">
        <f t="shared" si="96"/>
        <v>1053169.1300000024</v>
      </c>
      <c r="BO60" s="32"/>
      <c r="BP60" s="35">
        <f>+'OCT-DEC 2022'!BP60+'JUL-SEP 2022'!BP60+'JAN-MAR 2023'!BP60+'APR-JUN 2023'!BP60</f>
        <v>121845.17999999737</v>
      </c>
      <c r="BQ60" s="39">
        <v>2.0373182519013695</v>
      </c>
      <c r="BR60" s="36">
        <f>+'OCT-DEC 2022'!BR60+'JUL-SEP 2022'!BR60+'JAN-MAR 2023'!BR60+'APR-JUN 2023'!BR60</f>
        <v>117768.74999999977</v>
      </c>
      <c r="BS60" s="39">
        <v>0</v>
      </c>
      <c r="BT60" s="36">
        <f t="shared" si="99"/>
        <v>239613.92999999714</v>
      </c>
      <c r="BU60" s="40">
        <v>1.7861233252494686</v>
      </c>
      <c r="BV60" s="38">
        <f>+'OCT-DEC 2022'!BV60+'JUL-SEP 2022'!BV60+'JAN-MAR 2023'!BV60+'APR-JUN 2023'!BV60</f>
        <v>2223676.2199999997</v>
      </c>
      <c r="BW60" s="39">
        <f t="shared" si="101"/>
        <v>3.6512187881245861</v>
      </c>
      <c r="BX60" s="36">
        <f>+'OCT-DEC 2022'!BX60+'JUL-SEP 2022'!BX60+'JAN-MAR 2023'!BX60+'APR-JUN 2023'!BX60</f>
        <v>1533073.5199999996</v>
      </c>
      <c r="BY60" s="39">
        <f t="shared" si="102"/>
        <v>3.7053494656141681</v>
      </c>
      <c r="BZ60" s="36">
        <f t="shared" si="103"/>
        <v>3756749.7399999993</v>
      </c>
      <c r="CA60" s="40">
        <f t="shared" si="104"/>
        <v>3.6731165492892326</v>
      </c>
      <c r="CB60" s="116">
        <f t="shared" si="105"/>
        <v>2345521.3999999971</v>
      </c>
      <c r="CC60" s="117">
        <f t="shared" si="106"/>
        <v>1650842.2699999993</v>
      </c>
      <c r="CD60" s="118">
        <f t="shared" si="107"/>
        <v>3996363.6699999962</v>
      </c>
      <c r="CE60" s="32"/>
      <c r="CF60" s="35">
        <f>+'OCT-DEC 2022'!CF60+'JUL-SEP 2022'!CF60+'JAN-MAR 2023'!CF60+'APR-JUN 2023'!CF60</f>
        <v>445812</v>
      </c>
      <c r="CG60" s="39">
        <f t="shared" si="108"/>
        <v>1.7725488948705612</v>
      </c>
      <c r="CH60" s="36">
        <f>+'OCT-DEC 2022'!CH60+'JUL-SEP 2022'!CH60+'JAN-MAR 2023'!CH60+'APR-JUN 2023'!CH60</f>
        <v>90447</v>
      </c>
      <c r="CI60" s="39">
        <f t="shared" si="109"/>
        <v>1.7604912799750856</v>
      </c>
      <c r="CJ60" s="36">
        <f t="shared" si="110"/>
        <v>536259</v>
      </c>
      <c r="CK60" s="40">
        <f t="shared" si="111"/>
        <v>1.7705036565032932</v>
      </c>
      <c r="CL60" s="38">
        <f>+'OCT-DEC 2022'!CL60+'JUL-SEP 2022'!CL60+'JAN-MAR 2023'!CL60+'APR-JUN 2023'!CL60</f>
        <v>2441841</v>
      </c>
      <c r="CM60" s="39">
        <f t="shared" si="112"/>
        <v>1.9647425633433373</v>
      </c>
      <c r="CN60" s="36">
        <f>+'OCT-DEC 2022'!CN60+'JUL-SEP 2022'!CN60+'JAN-MAR 2023'!CN60+'APR-JUN 2023'!CN60</f>
        <v>1466703</v>
      </c>
      <c r="CO60" s="39">
        <f t="shared" si="113"/>
        <v>2.2863362576928115</v>
      </c>
      <c r="CP60" s="36">
        <f t="shared" si="114"/>
        <v>3908544</v>
      </c>
      <c r="CQ60" s="40">
        <f t="shared" si="115"/>
        <v>2.0742265984128112</v>
      </c>
      <c r="CR60" s="116">
        <f t="shared" si="116"/>
        <v>2887653</v>
      </c>
      <c r="CS60" s="117">
        <f t="shared" si="117"/>
        <v>1557150</v>
      </c>
      <c r="CT60" s="118">
        <f t="shared" si="118"/>
        <v>4444803</v>
      </c>
      <c r="CU60" s="32"/>
      <c r="CV60" s="38">
        <f t="shared" si="119"/>
        <v>5579738.1213601436</v>
      </c>
      <c r="CW60" s="39">
        <f t="shared" si="156"/>
        <v>4.0153815916770785</v>
      </c>
      <c r="CX60" s="39">
        <f t="shared" si="121"/>
        <v>634304.17863985617</v>
      </c>
      <c r="CY60" s="39">
        <f t="shared" si="157"/>
        <v>1.6643406248618686</v>
      </c>
      <c r="CZ60" s="36">
        <f t="shared" si="123"/>
        <v>6214042.2999999998</v>
      </c>
      <c r="DA60" s="40">
        <f t="shared" si="158"/>
        <v>3.5093597726646117</v>
      </c>
      <c r="DB60" s="38">
        <f t="shared" si="125"/>
        <v>12307257.686118636</v>
      </c>
      <c r="DC60" s="39">
        <f t="shared" si="159"/>
        <v>2.0157154190629383</v>
      </c>
      <c r="DD60" s="36">
        <f t="shared" si="127"/>
        <v>10823178.483881366</v>
      </c>
      <c r="DE60" s="39">
        <f t="shared" si="160"/>
        <v>3.1135921356733283</v>
      </c>
      <c r="DF60" s="36">
        <f t="shared" si="129"/>
        <v>23130436.170000002</v>
      </c>
      <c r="DG60" s="40">
        <f t="shared" si="161"/>
        <v>2.4140072745097503</v>
      </c>
      <c r="DH60" s="152"/>
      <c r="DI60" s="161" t="s">
        <v>7</v>
      </c>
      <c r="DJ60" s="38">
        <f t="shared" si="162"/>
        <v>6214042.2999999998</v>
      </c>
      <c r="DK60" s="36">
        <f t="shared" si="132"/>
        <v>23130436.170000002</v>
      </c>
      <c r="DL60" s="37">
        <f t="shared" si="133"/>
        <v>29344478.470000003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>
        <f>SUM(D20:D60)</f>
        <v>449861698</v>
      </c>
      <c r="E61" s="201">
        <f t="shared" si="55"/>
        <v>2046.435142179987</v>
      </c>
      <c r="F61" s="43">
        <f>SUM(F20:F60)</f>
        <v>131773279.99999999</v>
      </c>
      <c r="G61" s="46">
        <f t="shared" si="56"/>
        <v>2302.6819976933557</v>
      </c>
      <c r="H61" s="43">
        <f>SUM(H20:H60)</f>
        <v>581634978</v>
      </c>
      <c r="I61" s="201">
        <f t="shared" si="58"/>
        <v>2099.3635802535978</v>
      </c>
      <c r="J61" s="45">
        <f>SUM(J20:J60)</f>
        <v>251143538.00000003</v>
      </c>
      <c r="K61" s="201">
        <f t="shared" si="59"/>
        <v>360.22923590422522</v>
      </c>
      <c r="L61" s="43">
        <f>SUM(L20:L60)</f>
        <v>341783967.00000012</v>
      </c>
      <c r="M61" s="46">
        <f t="shared" si="60"/>
        <v>556.59520862714203</v>
      </c>
      <c r="N61" s="43">
        <f>SUM(N20:N60)</f>
        <v>592927505</v>
      </c>
      <c r="O61" s="47">
        <f t="shared" si="62"/>
        <v>452.18873523438521</v>
      </c>
      <c r="P61" s="122">
        <f>SUM(P20:P60)</f>
        <v>701005236</v>
      </c>
      <c r="Q61" s="123">
        <f t="shared" ref="Q61:R61" si="163">SUM(Q20:Q60)</f>
        <v>473557247.00000012</v>
      </c>
      <c r="R61" s="124">
        <f t="shared" si="163"/>
        <v>1174562483</v>
      </c>
      <c r="S61" s="32"/>
      <c r="T61" s="45">
        <f>SUM(T20:T60)</f>
        <v>797553810.06999993</v>
      </c>
      <c r="U61" s="201">
        <f t="shared" si="66"/>
        <v>2081.4511761558774</v>
      </c>
      <c r="V61" s="43">
        <f>SUM(V20:V60)</f>
        <v>203839271.83000004</v>
      </c>
      <c r="W61" s="201">
        <f t="shared" si="67"/>
        <v>1829.3525970366252</v>
      </c>
      <c r="X61" s="43">
        <f>SUM(X20:X60)</f>
        <v>1001393081.9000003</v>
      </c>
      <c r="Y61" s="47">
        <f t="shared" si="69"/>
        <v>2024.6565033491786</v>
      </c>
      <c r="Z61" s="245">
        <f>SUM(Z20:Z60)</f>
        <v>524086539.1499998</v>
      </c>
      <c r="AA61" s="201">
        <f t="shared" si="70"/>
        <v>259.50672112932136</v>
      </c>
      <c r="AB61" s="43">
        <f>SUM(AB20:AB60)</f>
        <v>323973665.24000013</v>
      </c>
      <c r="AC61" s="46">
        <f t="shared" si="71"/>
        <v>369.02791426465797</v>
      </c>
      <c r="AD61" s="43">
        <f>SUM(AD20:AD60)</f>
        <v>848060204.38999999</v>
      </c>
      <c r="AE61" s="47">
        <f t="shared" si="73"/>
        <v>292.69091010402212</v>
      </c>
      <c r="AF61" s="122">
        <f>SUM(AF20:AF60)</f>
        <v>1321640349.22</v>
      </c>
      <c r="AG61" s="123">
        <f t="shared" ref="AG61:AH61" si="164">SUM(AG20:AG60)</f>
        <v>527812937.06999999</v>
      </c>
      <c r="AH61" s="124">
        <f t="shared" si="164"/>
        <v>1849453286.2900004</v>
      </c>
      <c r="AI61" s="32"/>
      <c r="AJ61" s="42">
        <f>SUM(AJ20:AJ60)</f>
        <v>219962713.73212451</v>
      </c>
      <c r="AK61" s="46">
        <f t="shared" si="77"/>
        <v>1788.8819522622987</v>
      </c>
      <c r="AL61" s="43">
        <f>SUM(AL20:AL60)</f>
        <v>99274101.789851159</v>
      </c>
      <c r="AM61" s="46">
        <f t="shared" si="78"/>
        <v>1957.8991525360946</v>
      </c>
      <c r="AN61" s="45">
        <f>SUM(AN20:AN60)</f>
        <v>319236815.52197564</v>
      </c>
      <c r="AO61" s="47">
        <f t="shared" si="80"/>
        <v>1838.2292357716369</v>
      </c>
      <c r="AP61" s="45">
        <f>SUM(AP20:AP60)</f>
        <v>95714932.462221563</v>
      </c>
      <c r="AQ61" s="46">
        <f t="shared" si="81"/>
        <v>302.30948775923355</v>
      </c>
      <c r="AR61" s="43">
        <f>SUM(AR20:AR60)</f>
        <v>135751273.40259993</v>
      </c>
      <c r="AS61" s="46">
        <f t="shared" si="82"/>
        <v>444.53419116198978</v>
      </c>
      <c r="AT61" s="43">
        <f>SUM(AT20:AT60)</f>
        <v>231466205.86482146</v>
      </c>
      <c r="AU61" s="47">
        <f t="shared" si="84"/>
        <v>372.13748856667149</v>
      </c>
      <c r="AV61" s="122">
        <f>SUM(AV20:AV60)</f>
        <v>315677646.19434613</v>
      </c>
      <c r="AW61" s="123">
        <f t="shared" ref="AW61" si="165">SUM(AW20:AW60)</f>
        <v>235025375.19245109</v>
      </c>
      <c r="AX61" s="124">
        <f t="shared" ref="AX61" si="166">SUM(AX20:AX60)</f>
        <v>550703021.38679719</v>
      </c>
      <c r="AY61" s="32"/>
      <c r="AZ61" s="42">
        <f>SUM(AZ20:AZ60)</f>
        <v>449312544.08451515</v>
      </c>
      <c r="BA61" s="46">
        <f t="shared" ref="BA61:BA63" si="167">+AZ61/$AZ$111</f>
        <v>2025.8558543684094</v>
      </c>
      <c r="BB61" s="43">
        <f>SUM(BB20:BB60)</f>
        <v>108645267.86860506</v>
      </c>
      <c r="BC61" s="46">
        <v>1667.5433244105764</v>
      </c>
      <c r="BD61" s="43">
        <f>SUM(BD20:BD60)</f>
        <v>557957811.95312035</v>
      </c>
      <c r="BE61" s="47">
        <v>1797.2136558555205</v>
      </c>
      <c r="BF61" s="45">
        <f>SUM(BF20:BF60)</f>
        <v>335291925.97427547</v>
      </c>
      <c r="BG61" s="46">
        <v>263.29198855260745</v>
      </c>
      <c r="BH61" s="43">
        <f>SUM(BH20:BH60)</f>
        <v>299881537.1100747</v>
      </c>
      <c r="BI61" s="46">
        <v>475.79120916717926</v>
      </c>
      <c r="BJ61" s="43">
        <f>SUM(BJ20:BJ60)</f>
        <v>635173463.08435035</v>
      </c>
      <c r="BK61" s="47">
        <v>322.35889679383814</v>
      </c>
      <c r="BL61" s="122">
        <f>SUM(BL20:BL60)</f>
        <v>784604470.05879068</v>
      </c>
      <c r="BM61" s="123">
        <f t="shared" ref="BM61" si="168">SUM(BM20:BM60)</f>
        <v>408526804.97867972</v>
      </c>
      <c r="BN61" s="124">
        <f t="shared" ref="BN61" si="169">SUM(BN20:BN60)</f>
        <v>1193131275.0374706</v>
      </c>
      <c r="BO61" s="32"/>
      <c r="BP61" s="42">
        <f>SUM(BP20:BP60)</f>
        <v>315103404.33000028</v>
      </c>
      <c r="BQ61" s="46">
        <v>1518.2495125743383</v>
      </c>
      <c r="BR61" s="43">
        <f>SUM(BR20:BR60)</f>
        <v>73555052.649999991</v>
      </c>
      <c r="BS61" s="46">
        <v>1623.8872939794555</v>
      </c>
      <c r="BT61" s="43">
        <f>SUM(BT20:BT60)</f>
        <v>388658456.98000032</v>
      </c>
      <c r="BU61" s="47">
        <v>1531.2743184567587</v>
      </c>
      <c r="BV61" s="45">
        <f>SUM(BV20:BV60)</f>
        <v>147424757.62000009</v>
      </c>
      <c r="BW61" s="46">
        <f t="shared" si="101"/>
        <v>242.06763557369769</v>
      </c>
      <c r="BX61" s="43">
        <f>SUM(BX20:BX60)</f>
        <v>172457361.68000016</v>
      </c>
      <c r="BY61" s="46">
        <f t="shared" si="102"/>
        <v>416.81940533564108</v>
      </c>
      <c r="BZ61" s="43">
        <f>SUM(BZ20:BZ60)</f>
        <v>319882119.30000025</v>
      </c>
      <c r="CA61" s="47">
        <f t="shared" si="104"/>
        <v>312.76086711662191</v>
      </c>
      <c r="CB61" s="122">
        <f>SUM(CB20:CB60)</f>
        <v>462528161.95000029</v>
      </c>
      <c r="CC61" s="123">
        <f t="shared" ref="CC61" si="170">SUM(CC20:CC60)</f>
        <v>246012414.33000007</v>
      </c>
      <c r="CD61" s="124">
        <f t="shared" ref="CD61" si="171">SUM(CD20:CD60)</f>
        <v>708540576.28000033</v>
      </c>
      <c r="CE61" s="32"/>
      <c r="CF61" s="42">
        <f>SUM(CF20:CF60)</f>
        <v>478879144.90080005</v>
      </c>
      <c r="CG61" s="46">
        <f t="shared" si="108"/>
        <v>1904.0238913947414</v>
      </c>
      <c r="CH61" s="43">
        <f>SUM(CH20:CH60)</f>
        <v>109416430.66540006</v>
      </c>
      <c r="CI61" s="46">
        <f t="shared" si="109"/>
        <v>2129.718753219403</v>
      </c>
      <c r="CJ61" s="43">
        <f>SUM(CJ20:CJ60)</f>
        <v>588295575.56620002</v>
      </c>
      <c r="CK61" s="47">
        <f t="shared" si="111"/>
        <v>1942.3067354481075</v>
      </c>
      <c r="CL61" s="45">
        <f>SUM(CL20:CL60)</f>
        <v>325275311.42439991</v>
      </c>
      <c r="CM61" s="46">
        <f t="shared" si="112"/>
        <v>261.72148356927329</v>
      </c>
      <c r="CN61" s="43">
        <f>SUM(CN20:CN60)</f>
        <v>240078701.54719996</v>
      </c>
      <c r="CO61" s="46">
        <f t="shared" si="113"/>
        <v>374.24116542147561</v>
      </c>
      <c r="CP61" s="43">
        <f>SUM(CP20:CP60)</f>
        <v>565354012.97160006</v>
      </c>
      <c r="CQ61" s="47">
        <f t="shared" si="115"/>
        <v>300.02792119651571</v>
      </c>
      <c r="CR61" s="122">
        <f>SUM(CR20:CR60)</f>
        <v>804154456.32519972</v>
      </c>
      <c r="CS61" s="123">
        <f t="shared" ref="CS61" si="172">SUM(CS20:CS60)</f>
        <v>349495132.21260005</v>
      </c>
      <c r="CT61" s="124">
        <f t="shared" ref="CT61" si="173">SUM(CT20:CT60)</f>
        <v>1153649588.5377996</v>
      </c>
      <c r="CU61" s="32"/>
      <c r="CV61" s="45">
        <f>SUM(CV20:CV60)</f>
        <v>2710673315.1174407</v>
      </c>
      <c r="CW61" s="46">
        <f t="shared" si="156"/>
        <v>1950.6986696930542</v>
      </c>
      <c r="CX61" s="46">
        <f>SUM(CX20:CX60)</f>
        <v>726503404.80385625</v>
      </c>
      <c r="CY61" s="46">
        <f t="shared" si="157"/>
        <v>1906.2607049323149</v>
      </c>
      <c r="CZ61" s="43">
        <f t="shared" si="123"/>
        <v>3437176719.9212971</v>
      </c>
      <c r="DA61" s="46">
        <f t="shared" si="158"/>
        <v>1941.1341490918237</v>
      </c>
      <c r="DB61" s="45">
        <f>SUM(DB20:DB60)</f>
        <v>1678937004.6308973</v>
      </c>
      <c r="DC61" s="46">
        <f t="shared" si="159"/>
        <v>274.98077103617908</v>
      </c>
      <c r="DD61" s="43">
        <f>SUM(DD20:DD60)</f>
        <v>1513926505.9798746</v>
      </c>
      <c r="DE61" s="46">
        <f t="shared" si="160"/>
        <v>435.52360057873784</v>
      </c>
      <c r="DF61" s="43">
        <f>SUM(DF20:DF60)</f>
        <v>3192863510.6107721</v>
      </c>
      <c r="DG61" s="47">
        <f t="shared" si="161"/>
        <v>333.2231041595245</v>
      </c>
      <c r="DH61" s="153"/>
      <c r="DI61" s="161" t="s">
        <v>172</v>
      </c>
      <c r="DJ61" s="45">
        <f>SUM(DJ20:DJ60)</f>
        <v>3437176719.9212956</v>
      </c>
      <c r="DK61" s="43">
        <f>SUM(DK20:DK60)</f>
        <v>3192863510.6107721</v>
      </c>
      <c r="DL61" s="44">
        <f t="shared" si="133"/>
        <v>6630040230.5320683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f>+'JUL-SEP 2022'!D62+'OCT-DEC 2022'!D62+'JAN-MAR 2023'!D62+'APR-JUN 2023'!D62</f>
        <v>0</v>
      </c>
      <c r="E62" s="39">
        <f t="shared" si="55"/>
        <v>0</v>
      </c>
      <c r="F62" s="36">
        <f>+'JUL-SEP 2022'!F62+'OCT-DEC 2022'!F62+'JAN-MAR 2023'!F62+'APR-JUN 2023'!F62</f>
        <v>0</v>
      </c>
      <c r="G62" s="39">
        <f t="shared" si="56"/>
        <v>0</v>
      </c>
      <c r="H62" s="36">
        <f>+D62+F62</f>
        <v>0</v>
      </c>
      <c r="I62" s="202">
        <f t="shared" si="58"/>
        <v>0</v>
      </c>
      <c r="J62" s="38">
        <f>+'JUL-SEP 2022'!J62+'OCT-DEC 2022'!J62+'JAN-MAR 2023'!J62+'APR-JUN 2023'!J62</f>
        <v>0</v>
      </c>
      <c r="K62" s="39">
        <f t="shared" si="59"/>
        <v>0</v>
      </c>
      <c r="L62" s="36">
        <f>+'JUL-SEP 2022'!L62+'OCT-DEC 2022'!L62+'JAN-MAR 2023'!L62+'APR-JUN 2023'!L62</f>
        <v>0</v>
      </c>
      <c r="M62" s="39">
        <f t="shared" si="60"/>
        <v>0</v>
      </c>
      <c r="N62" s="36">
        <f t="shared" si="61"/>
        <v>0</v>
      </c>
      <c r="O62" s="40">
        <f t="shared" si="62"/>
        <v>0</v>
      </c>
      <c r="P62" s="116">
        <f>+D62+J62</f>
        <v>0</v>
      </c>
      <c r="Q62" s="117">
        <f>+F62+L62</f>
        <v>0</v>
      </c>
      <c r="R62" s="118">
        <f>+P62+Q62</f>
        <v>0</v>
      </c>
      <c r="S62" s="32"/>
      <c r="T62" s="38">
        <f>+'JUL-SEP 2022'!T62+'OCT-DEC 2022'!T62+'JAN-MAR 2023'!T62+'APR-JUN 2023'!T62</f>
        <v>983293.1399999999</v>
      </c>
      <c r="U62" s="39">
        <f t="shared" si="66"/>
        <v>2.5661925714822584</v>
      </c>
      <c r="V62" s="36">
        <f>+'JUL-SEP 2022'!V62+'OCT-DEC 2022'!V62+'JAN-MAR 2023'!V62+'APR-JUN 2023'!V62</f>
        <v>910932.95000000007</v>
      </c>
      <c r="W62" s="39">
        <f t="shared" si="67"/>
        <v>8.1751545855133863</v>
      </c>
      <c r="X62" s="36">
        <f>+T62+V62</f>
        <v>1894226.0899999999</v>
      </c>
      <c r="Y62" s="40">
        <f t="shared" si="69"/>
        <v>3.8298219163403076</v>
      </c>
      <c r="Z62" s="244">
        <f>+'OCT-DEC 2022'!Z62+'JUL-SEP 2022'!Z62+'JAN-MAR 2023'!Z62+'APR-JUN 2023'!Z62</f>
        <v>5640147.1500000022</v>
      </c>
      <c r="AA62" s="202">
        <f t="shared" si="70"/>
        <v>2.7927755899955891</v>
      </c>
      <c r="AB62" s="36">
        <f>+'OCT-DEC 2022'!AB62+'JUL-SEP 2022'!AB62+'JAN-MAR 2023'!AB62+'APR-JUN 2023'!AB62</f>
        <v>1810551.0799999996</v>
      </c>
      <c r="AC62" s="39">
        <f t="shared" si="71"/>
        <v>2.0623401233154608</v>
      </c>
      <c r="AD62" s="36">
        <f>+Z62+AB62</f>
        <v>7450698.2300000023</v>
      </c>
      <c r="AE62" s="40">
        <f t="shared" si="73"/>
        <v>2.5714585291945369</v>
      </c>
      <c r="AF62" s="116">
        <f>+T62+Z62</f>
        <v>6623440.2900000019</v>
      </c>
      <c r="AG62" s="117">
        <f>+V62+AB62</f>
        <v>2721484.03</v>
      </c>
      <c r="AH62" s="118">
        <f>+AF62+AG62</f>
        <v>9344924.3200000022</v>
      </c>
      <c r="AI62" s="32"/>
      <c r="AJ62" s="35">
        <f>+'OCT-DEC 2022'!AJ62+'JUL-SEP 2022'!AJ62+'JAN-MAR 2023'!AJ62+'APR-JUN 2023'!AJ62</f>
        <v>504031.25</v>
      </c>
      <c r="AK62" s="39">
        <f t="shared" si="77"/>
        <v>4.0991147599645412</v>
      </c>
      <c r="AL62" s="36">
        <f>+'OCT-DEC 2022'!AL62+'JUL-SEP 2022'!AL62+'JAN-MAR 2023'!AL62+'APR-JUN 2023'!AL62</f>
        <v>0</v>
      </c>
      <c r="AM62" s="39">
        <f t="shared" si="78"/>
        <v>0</v>
      </c>
      <c r="AN62" s="38">
        <f t="shared" ref="AN62" si="174">+AJ62+AL62</f>
        <v>504031.25</v>
      </c>
      <c r="AO62" s="40">
        <f t="shared" si="80"/>
        <v>2.9023124352922345</v>
      </c>
      <c r="AP62" s="36">
        <f>+'OCT-DEC 2022'!AP62+'JUL-SEP 2022'!AP62+'JAN-MAR 2023'!AP62+'APR-JUN 2023'!AP62</f>
        <v>0</v>
      </c>
      <c r="AQ62" s="39">
        <f t="shared" si="81"/>
        <v>0</v>
      </c>
      <c r="AR62" s="36">
        <f>+'OCT-DEC 2022'!AR62+'JUL-SEP 2022'!AR62+'JAN-MAR 2023'!AR62+'APR-JUN 2023'!AR62</f>
        <v>0</v>
      </c>
      <c r="AS62" s="39">
        <f t="shared" si="82"/>
        <v>0</v>
      </c>
      <c r="AT62" s="36">
        <f t="shared" ref="AT62" si="175">+AP62+AR62</f>
        <v>0</v>
      </c>
      <c r="AU62" s="40">
        <f t="shared" si="84"/>
        <v>0</v>
      </c>
      <c r="AV62" s="116">
        <f>+AJ62+AP62</f>
        <v>504031.25</v>
      </c>
      <c r="AW62" s="117">
        <f>+AL62+AR62</f>
        <v>0</v>
      </c>
      <c r="AX62" s="118">
        <f>+AV62+AW62</f>
        <v>504031.25</v>
      </c>
      <c r="AY62" s="32"/>
      <c r="AZ62" s="35">
        <f>+'OCT-DEC 2022'!AZ62+'JUL-SEP 2022'!AZ62+'JAN-MAR 2023'!AZ62+'APR-JUN 2023'!AZ62</f>
        <v>0</v>
      </c>
      <c r="BA62" s="39">
        <f t="shared" si="167"/>
        <v>0</v>
      </c>
      <c r="BB62" s="36">
        <f>+'OCT-DEC 2022'!BB62+'JUL-SEP 2022'!BB62+'JAN-MAR 2023'!BB62+'APR-JUN 2023'!BB62</f>
        <v>0</v>
      </c>
      <c r="BC62" s="39">
        <v>0</v>
      </c>
      <c r="BD62" s="36">
        <f t="shared" ref="BD62" si="176">+AZ62+BB62</f>
        <v>0</v>
      </c>
      <c r="BE62" s="40">
        <v>0</v>
      </c>
      <c r="BF62" s="38">
        <f>+'OCT-DEC 2022'!BF62+'JUL-SEP 2022'!BF62+'JAN-MAR 2023'!BF62+'APR-JUN 2023'!BF62</f>
        <v>6102</v>
      </c>
      <c r="BG62" s="39">
        <v>0</v>
      </c>
      <c r="BH62" s="36">
        <f>+'OCT-DEC 2022'!BH62+'JUL-SEP 2022'!BH62+'JAN-MAR 2023'!BH62+'APR-JUN 2023'!BH62</f>
        <v>0</v>
      </c>
      <c r="BI62" s="39">
        <v>0</v>
      </c>
      <c r="BJ62" s="36">
        <f t="shared" ref="BJ62" si="177">+BF62+BH62</f>
        <v>6102</v>
      </c>
      <c r="BK62" s="40">
        <v>0</v>
      </c>
      <c r="BL62" s="116">
        <f>+AZ62+BF62</f>
        <v>6102</v>
      </c>
      <c r="BM62" s="117">
        <f>+BB62+BH62</f>
        <v>0</v>
      </c>
      <c r="BN62" s="118">
        <f>+BL62+BM62</f>
        <v>6102</v>
      </c>
      <c r="BO62" s="32"/>
      <c r="BP62" s="35">
        <f>+'OCT-DEC 2022'!BP62+'JUL-SEP 2022'!BP62+'JAN-MAR 2023'!BP62+'APR-JUN 2023'!BP62</f>
        <v>0</v>
      </c>
      <c r="BQ62" s="39">
        <v>0</v>
      </c>
      <c r="BR62" s="36">
        <f>+'OCT-DEC 2022'!BR62+'JUL-SEP 2022'!BR62+'JAN-MAR 2023'!BR62+'APR-JUN 2023'!BR62</f>
        <v>0</v>
      </c>
      <c r="BS62" s="39">
        <v>0</v>
      </c>
      <c r="BT62" s="36">
        <f t="shared" ref="BT62" si="178">+BP62+BR62</f>
        <v>0</v>
      </c>
      <c r="BU62" s="40">
        <v>0</v>
      </c>
      <c r="BV62" s="38">
        <f>+'OCT-DEC 2022'!BV62+'JUL-SEP 2022'!BV62+'JAN-MAR 2023'!BV62+'APR-JUN 2023'!BV62</f>
        <v>0</v>
      </c>
      <c r="BW62" s="39">
        <f t="shared" si="101"/>
        <v>0</v>
      </c>
      <c r="BX62" s="36">
        <f>+'OCT-DEC 2022'!BX62+'JUL-SEP 2022'!BX62+'JAN-MAR 2023'!BX62+'APR-JUN 2023'!BX62</f>
        <v>0</v>
      </c>
      <c r="BY62" s="39">
        <f t="shared" si="102"/>
        <v>0</v>
      </c>
      <c r="BZ62" s="36">
        <f t="shared" ref="BZ62" si="179">+BV62+BX62</f>
        <v>0</v>
      </c>
      <c r="CA62" s="40">
        <f t="shared" si="104"/>
        <v>0</v>
      </c>
      <c r="CB62" s="116">
        <f>+BP62+BV62</f>
        <v>0</v>
      </c>
      <c r="CC62" s="117">
        <f>+BR62+BX62</f>
        <v>0</v>
      </c>
      <c r="CD62" s="118">
        <f>+CB62+CC62</f>
        <v>0</v>
      </c>
      <c r="CE62" s="32"/>
      <c r="CF62" s="35">
        <f>+'OCT-DEC 2022'!CF62+'JUL-SEP 2022'!CF62+'JAN-MAR 2023'!CF62+'APR-JUN 2023'!CF62</f>
        <v>1203595.05</v>
      </c>
      <c r="CG62" s="39">
        <f t="shared" si="108"/>
        <v>4.7854949524669097</v>
      </c>
      <c r="CH62" s="36">
        <f>+'OCT-DEC 2022'!CH62+'JUL-SEP 2022'!CH62+'JAN-MAR 2023'!CH62+'APR-JUN 2023'!CH62</f>
        <v>0</v>
      </c>
      <c r="CI62" s="39">
        <f t="shared" si="109"/>
        <v>0</v>
      </c>
      <c r="CJ62" s="36">
        <f t="shared" ref="CJ62" si="180">+CF62+CH62</f>
        <v>1203595.05</v>
      </c>
      <c r="CK62" s="40">
        <f t="shared" si="111"/>
        <v>3.9737690872773497</v>
      </c>
      <c r="CL62" s="38">
        <f>+'OCT-DEC 2022'!CL62+'JUL-SEP 2022'!CL62+'JAN-MAR 2023'!CL62+'APR-JUN 2023'!CL62</f>
        <v>-943.24</v>
      </c>
      <c r="CM62" s="39">
        <f t="shared" si="112"/>
        <v>-7.589453102998801E-4</v>
      </c>
      <c r="CN62" s="36">
        <f>+'OCT-DEC 2022'!CN62+'JUL-SEP 2022'!CN62+'JAN-MAR 2023'!CN62+'APR-JUN 2023'!CN62</f>
        <v>-0.03</v>
      </c>
      <c r="CO62" s="39">
        <f t="shared" si="113"/>
        <v>-4.6764810415458571E-8</v>
      </c>
      <c r="CP62" s="36">
        <f t="shared" ref="CP62" si="181">+CL62+CN62</f>
        <v>-943.27</v>
      </c>
      <c r="CQ62" s="40">
        <f t="shared" si="115"/>
        <v>-5.0058429007959293E-4</v>
      </c>
      <c r="CR62" s="116">
        <f>+CF62+CL62</f>
        <v>1202651.81</v>
      </c>
      <c r="CS62" s="117">
        <f>+CH62+CN62</f>
        <v>-0.03</v>
      </c>
      <c r="CT62" s="118">
        <f>+CR62+CS62</f>
        <v>1202651.78</v>
      </c>
      <c r="CU62" s="32"/>
      <c r="CV62" s="38">
        <f>+D62+T62+AJ62+AZ62+BP62+CF62</f>
        <v>2690919.44</v>
      </c>
      <c r="CW62" s="39">
        <f t="shared" si="156"/>
        <v>1.9364830658805361</v>
      </c>
      <c r="CX62" s="39">
        <f>+F62+V62+AL62+BB62+BR62+CH62</f>
        <v>910932.95000000007</v>
      </c>
      <c r="CY62" s="39">
        <f t="shared" si="157"/>
        <v>2.3901824491543748</v>
      </c>
      <c r="CZ62" s="36">
        <f t="shared" si="123"/>
        <v>3601852.39</v>
      </c>
      <c r="DA62" s="39">
        <f t="shared" si="158"/>
        <v>2.0341341874260959</v>
      </c>
      <c r="DB62" s="38">
        <f t="shared" ref="DB62" si="182">+J62+Z62+AP62+BF62+BV62+CL62</f>
        <v>5645305.910000002</v>
      </c>
      <c r="DC62" s="39">
        <f t="shared" si="159"/>
        <v>0.9246032266756623</v>
      </c>
      <c r="DD62" s="36">
        <f>+L62+AB62+AR62+BH62+BX62+CN62</f>
        <v>1810551.0499999996</v>
      </c>
      <c r="DE62" s="39">
        <f t="shared" si="160"/>
        <v>0.52085600536945531</v>
      </c>
      <c r="DF62" s="36">
        <f>+DB62+DD62</f>
        <v>7455856.9600000018</v>
      </c>
      <c r="DG62" s="40">
        <f t="shared" si="161"/>
        <v>0.77813028716198895</v>
      </c>
      <c r="DH62" s="152"/>
      <c r="DI62" s="161" t="s">
        <v>8</v>
      </c>
      <c r="DJ62" s="38">
        <f t="shared" ref="DJ62" si="183">+CZ62</f>
        <v>3601852.39</v>
      </c>
      <c r="DK62" s="36">
        <f t="shared" ref="DK62" si="184">+DF62</f>
        <v>7455856.9600000018</v>
      </c>
      <c r="DL62" s="37">
        <f t="shared" si="133"/>
        <v>11057709.350000001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>
        <f>+D61-D62</f>
        <v>449861698</v>
      </c>
      <c r="E63" s="46">
        <f t="shared" si="55"/>
        <v>2046.435142179987</v>
      </c>
      <c r="F63" s="43">
        <f>+F61-F62</f>
        <v>131773279.99999999</v>
      </c>
      <c r="G63" s="46">
        <f t="shared" si="56"/>
        <v>2302.6819976933557</v>
      </c>
      <c r="H63" s="43">
        <f>+H61-H62</f>
        <v>581634978</v>
      </c>
      <c r="I63" s="201">
        <f t="shared" si="58"/>
        <v>2099.3635802535978</v>
      </c>
      <c r="J63" s="45">
        <f>+J61-J62</f>
        <v>251143538.00000003</v>
      </c>
      <c r="K63" s="46">
        <f t="shared" si="59"/>
        <v>360.22923590422522</v>
      </c>
      <c r="L63" s="43">
        <f>+L61-L62</f>
        <v>341783967.00000012</v>
      </c>
      <c r="M63" s="46">
        <f t="shared" si="60"/>
        <v>556.59520862714203</v>
      </c>
      <c r="N63" s="43">
        <f>+N61-N62</f>
        <v>592927505</v>
      </c>
      <c r="O63" s="47">
        <f t="shared" si="62"/>
        <v>452.18873523438521</v>
      </c>
      <c r="P63" s="122">
        <f>+P61-P62</f>
        <v>701005236</v>
      </c>
      <c r="Q63" s="123">
        <f t="shared" ref="Q63:R63" si="185">+Q61-Q62</f>
        <v>473557247.00000012</v>
      </c>
      <c r="R63" s="124">
        <f t="shared" si="185"/>
        <v>1174562483</v>
      </c>
      <c r="S63" s="32"/>
      <c r="T63" s="45">
        <f>+T61-T62</f>
        <v>796570516.92999995</v>
      </c>
      <c r="U63" s="201">
        <f t="shared" si="66"/>
        <v>2078.8849835843953</v>
      </c>
      <c r="V63" s="43">
        <f>+V61-V62</f>
        <v>202928338.88000005</v>
      </c>
      <c r="W63" s="201">
        <f t="shared" si="67"/>
        <v>1821.177442451112</v>
      </c>
      <c r="X63" s="43">
        <f>+X61-X62</f>
        <v>999498855.8100003</v>
      </c>
      <c r="Y63" s="47">
        <f t="shared" si="69"/>
        <v>2020.8266814328381</v>
      </c>
      <c r="Z63" s="245">
        <f>+Z61-Z62</f>
        <v>518446391.99999982</v>
      </c>
      <c r="AA63" s="201">
        <f t="shared" si="70"/>
        <v>256.71394553932578</v>
      </c>
      <c r="AB63" s="43">
        <f>+AB61-AB62</f>
        <v>322163114.16000015</v>
      </c>
      <c r="AC63" s="46">
        <f t="shared" si="71"/>
        <v>366.96557414134253</v>
      </c>
      <c r="AD63" s="43">
        <f>+AD61-AD62</f>
        <v>840609506.15999997</v>
      </c>
      <c r="AE63" s="47">
        <f t="shared" si="73"/>
        <v>290.11945157482762</v>
      </c>
      <c r="AF63" s="122">
        <f>+AF61-AF62</f>
        <v>1315016908.9300001</v>
      </c>
      <c r="AG63" s="123">
        <f t="shared" ref="AG63:AH63" si="186">+AG61-AG62</f>
        <v>525091453.04000002</v>
      </c>
      <c r="AH63" s="124">
        <f t="shared" si="186"/>
        <v>1840108361.9700005</v>
      </c>
      <c r="AI63" s="32"/>
      <c r="AJ63" s="42">
        <f>+AJ61-AJ62</f>
        <v>219458682.48212451</v>
      </c>
      <c r="AK63" s="46">
        <f t="shared" si="77"/>
        <v>1784.7828375023341</v>
      </c>
      <c r="AL63" s="43">
        <f>+AL61-AL62</f>
        <v>99274101.789851159</v>
      </c>
      <c r="AM63" s="46">
        <f t="shared" si="78"/>
        <v>1957.8991525360946</v>
      </c>
      <c r="AN63" s="45">
        <f>+AN61-AN62</f>
        <v>318732784.27197564</v>
      </c>
      <c r="AO63" s="47">
        <f t="shared" si="80"/>
        <v>1835.3269233363449</v>
      </c>
      <c r="AP63" s="45">
        <f>+AP61-AP62</f>
        <v>95714932.462221563</v>
      </c>
      <c r="AQ63" s="46">
        <f t="shared" si="81"/>
        <v>302.30948775923355</v>
      </c>
      <c r="AR63" s="43">
        <f>+AR61-AR62</f>
        <v>135751273.40259993</v>
      </c>
      <c r="AS63" s="46">
        <f t="shared" si="82"/>
        <v>444.53419116198978</v>
      </c>
      <c r="AT63" s="43">
        <f>+AT61-AT62</f>
        <v>231466205.86482146</v>
      </c>
      <c r="AU63" s="47">
        <f t="shared" si="84"/>
        <v>372.13748856667149</v>
      </c>
      <c r="AV63" s="122">
        <f>+AV61-AV62</f>
        <v>315173614.94434613</v>
      </c>
      <c r="AW63" s="123">
        <f t="shared" ref="AW63" si="187">+AW61-AW62</f>
        <v>235025375.19245109</v>
      </c>
      <c r="AX63" s="124">
        <f t="shared" ref="AX63" si="188">+AX61-AX62</f>
        <v>550198990.13679719</v>
      </c>
      <c r="AY63" s="32"/>
      <c r="AZ63" s="42">
        <f>+AZ61-AZ62</f>
        <v>449312544.08451515</v>
      </c>
      <c r="BA63" s="46">
        <f t="shared" si="167"/>
        <v>2025.8558543684094</v>
      </c>
      <c r="BB63" s="43">
        <f>+BB61-BB62</f>
        <v>108645267.86860506</v>
      </c>
      <c r="BC63" s="46">
        <v>1667.5433244105764</v>
      </c>
      <c r="BD63" s="43">
        <f>+BD61-BD62</f>
        <v>557957811.95312035</v>
      </c>
      <c r="BE63" s="47">
        <v>1797.2136558555205</v>
      </c>
      <c r="BF63" s="45">
        <f>+BF61-BF62</f>
        <v>335285823.97427547</v>
      </c>
      <c r="BG63" s="46">
        <v>263.29198855260745</v>
      </c>
      <c r="BH63" s="43">
        <f>+BH61-BH62</f>
        <v>299881537.1100747</v>
      </c>
      <c r="BI63" s="46">
        <v>475.79120916717926</v>
      </c>
      <c r="BJ63" s="43">
        <f>+BJ61-BJ62</f>
        <v>635167361.08435035</v>
      </c>
      <c r="BK63" s="47">
        <v>322.35889679383814</v>
      </c>
      <c r="BL63" s="122">
        <f>+BL61-BL62</f>
        <v>784598368.05879068</v>
      </c>
      <c r="BM63" s="123">
        <f t="shared" ref="BM63" si="189">+BM61-BM62</f>
        <v>408526804.97867972</v>
      </c>
      <c r="BN63" s="124">
        <f t="shared" ref="BN63" si="190">+BN61-BN62</f>
        <v>1193125173.0374706</v>
      </c>
      <c r="BO63" s="32"/>
      <c r="BP63" s="42">
        <f>+BP61-BP62</f>
        <v>315103404.33000028</v>
      </c>
      <c r="BQ63" s="46">
        <v>1518.2495125743383</v>
      </c>
      <c r="BR63" s="43">
        <f>+BR61-BR62</f>
        <v>73555052.649999991</v>
      </c>
      <c r="BS63" s="46">
        <v>1623.8872939794555</v>
      </c>
      <c r="BT63" s="43">
        <f>+BT61-BT62</f>
        <v>388658456.98000032</v>
      </c>
      <c r="BU63" s="47">
        <v>1531.2743184567587</v>
      </c>
      <c r="BV63" s="45">
        <f>+BV61-BV62</f>
        <v>147424757.62000009</v>
      </c>
      <c r="BW63" s="46">
        <f t="shared" si="101"/>
        <v>242.06763557369769</v>
      </c>
      <c r="BX63" s="43">
        <f>+BX61-BX62</f>
        <v>172457361.68000016</v>
      </c>
      <c r="BY63" s="46">
        <f t="shared" si="102"/>
        <v>416.81940533564108</v>
      </c>
      <c r="BZ63" s="43">
        <f>+BZ61-BZ62</f>
        <v>319882119.30000025</v>
      </c>
      <c r="CA63" s="47">
        <f t="shared" si="104"/>
        <v>312.76086711662191</v>
      </c>
      <c r="CB63" s="122">
        <f>+CB61-CB62</f>
        <v>462528161.95000029</v>
      </c>
      <c r="CC63" s="123">
        <f t="shared" ref="CC63" si="191">+CC61-CC62</f>
        <v>246012414.33000007</v>
      </c>
      <c r="CD63" s="124">
        <f t="shared" ref="CD63" si="192">+CD61-CD62</f>
        <v>708540576.28000033</v>
      </c>
      <c r="CE63" s="32"/>
      <c r="CF63" s="42">
        <f>+CF61-CF62</f>
        <v>477675549.85080004</v>
      </c>
      <c r="CG63" s="46">
        <f t="shared" si="108"/>
        <v>1899.2383964422745</v>
      </c>
      <c r="CH63" s="43">
        <f>+CH61-CH62</f>
        <v>109416430.66540006</v>
      </c>
      <c r="CI63" s="46">
        <f t="shared" si="109"/>
        <v>2129.718753219403</v>
      </c>
      <c r="CJ63" s="43">
        <f>+CJ61-CJ62</f>
        <v>587091980.51620007</v>
      </c>
      <c r="CK63" s="47">
        <f t="shared" si="111"/>
        <v>1938.3329663608301</v>
      </c>
      <c r="CL63" s="45">
        <f>+CL61-CL62</f>
        <v>325276254.66439992</v>
      </c>
      <c r="CM63" s="46">
        <f t="shared" si="112"/>
        <v>261.72224251458357</v>
      </c>
      <c r="CN63" s="43">
        <f>+CN61-CN62</f>
        <v>240078701.57719997</v>
      </c>
      <c r="CO63" s="46">
        <f t="shared" si="113"/>
        <v>374.24116546824041</v>
      </c>
      <c r="CP63" s="43">
        <f>+CP61-CP62</f>
        <v>565354956.24160004</v>
      </c>
      <c r="CQ63" s="47">
        <f t="shared" si="115"/>
        <v>300.02842178080579</v>
      </c>
      <c r="CR63" s="122">
        <f>+CR61-CR62</f>
        <v>802951804.51519978</v>
      </c>
      <c r="CS63" s="123">
        <f t="shared" ref="CS63" si="193">+CS61-CS62</f>
        <v>349495132.24260002</v>
      </c>
      <c r="CT63" s="124">
        <f t="shared" ref="CT63" si="194">+CT61-CT62</f>
        <v>1152446936.7577996</v>
      </c>
      <c r="CU63" s="32"/>
      <c r="CV63" s="45">
        <f>+CV61-CV62</f>
        <v>2707982395.6774406</v>
      </c>
      <c r="CW63" s="46">
        <f t="shared" si="156"/>
        <v>1948.7621866271736</v>
      </c>
      <c r="CX63" s="46">
        <f>+CX61-CX62</f>
        <v>725592471.85385621</v>
      </c>
      <c r="CY63" s="46">
        <f t="shared" si="157"/>
        <v>1903.8705224831604</v>
      </c>
      <c r="CZ63" s="43">
        <f t="shared" si="123"/>
        <v>3433574867.5312967</v>
      </c>
      <c r="DA63" s="46">
        <f t="shared" si="158"/>
        <v>1939.1000149043973</v>
      </c>
      <c r="DB63" s="45">
        <f>+DB61-DB62</f>
        <v>1673291698.7208972</v>
      </c>
      <c r="DC63" s="46">
        <f t="shared" si="159"/>
        <v>274.05616780950339</v>
      </c>
      <c r="DD63" s="43">
        <f>+DD61-DD62</f>
        <v>1512115954.9298747</v>
      </c>
      <c r="DE63" s="46">
        <f t="shared" si="160"/>
        <v>435.00274457336843</v>
      </c>
      <c r="DF63" s="43">
        <f>+DF61-DF62</f>
        <v>3185407653.6507721</v>
      </c>
      <c r="DG63" s="47">
        <f t="shared" si="161"/>
        <v>332.44497387236248</v>
      </c>
      <c r="DH63" s="153"/>
      <c r="DI63" s="161" t="s">
        <v>173</v>
      </c>
      <c r="DJ63" s="45">
        <f>+DJ61-DJ62</f>
        <v>3433574867.5312958</v>
      </c>
      <c r="DK63" s="43">
        <f t="shared" ref="DK63:DL63" si="195">+DK61-DK62</f>
        <v>3185407653.6507721</v>
      </c>
      <c r="DL63" s="44">
        <f t="shared" si="195"/>
        <v>6618982521.1820679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202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8"/>
      <c r="U64" s="39"/>
      <c r="V64" s="39"/>
      <c r="W64" s="39"/>
      <c r="X64" s="39"/>
      <c r="Y64" s="40"/>
      <c r="Z64" s="244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202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8"/>
      <c r="U65" s="39"/>
      <c r="V65" s="39"/>
      <c r="W65" s="39"/>
      <c r="X65" s="39"/>
      <c r="Y65" s="40"/>
      <c r="Z65" s="244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f>+'JUL-SEP 2022'!D66+'OCT-DEC 2022'!D66+'JAN-MAR 2023'!D66+'APR-JUN 2023'!D66</f>
        <v>12019322.532072602</v>
      </c>
      <c r="E66" s="39">
        <f t="shared" ref="E66:E73" si="196">+D66/$D$111</f>
        <v>54.676279674801556</v>
      </c>
      <c r="F66" s="36">
        <f>+'JUL-SEP 2022'!F66+'OCT-DEC 2022'!F66+'JAN-MAR 2023'!F66+'APR-JUN 2023'!F66</f>
        <v>108774.85105733995</v>
      </c>
      <c r="G66" s="39">
        <f t="shared" ref="G66:G73" si="197">+F66/$F$111</f>
        <v>1.900794237887323</v>
      </c>
      <c r="H66" s="36">
        <f t="shared" ref="H66:H72" si="198">+D66+F66</f>
        <v>12128097.383129941</v>
      </c>
      <c r="I66" s="202">
        <f t="shared" ref="I66:I73" si="199">+H66/$H$111</f>
        <v>43.775369272774313</v>
      </c>
      <c r="J66" s="38">
        <f>+'JUL-SEP 2022'!J66+'OCT-DEC 2022'!J66+'JAN-MAR 2023'!J66+'APR-JUN 2023'!J66</f>
        <v>1650152.4825906814</v>
      </c>
      <c r="K66" s="39">
        <f t="shared" ref="K66:K73" si="200">+J66/$J$111</f>
        <v>2.3669060835206577</v>
      </c>
      <c r="L66" s="36">
        <f>+'JUL-SEP 2022'!L66+'OCT-DEC 2022'!L66+'JAN-MAR 2023'!L66+'APR-JUN 2023'!L66</f>
        <v>1167204.1555109783</v>
      </c>
      <c r="M66" s="39">
        <f t="shared" ref="M66:M73" si="201">+L66/$L$111</f>
        <v>1.9007920299757652</v>
      </c>
      <c r="N66" s="36">
        <f t="shared" ref="N66:N72" si="202">+J66+L66</f>
        <v>2817356.6381016597</v>
      </c>
      <c r="O66" s="40">
        <f t="shared" ref="O66:O73" si="203">+N66/$N$111</f>
        <v>2.1486217524811724</v>
      </c>
      <c r="P66" s="116">
        <f t="shared" ref="P66:P72" si="204">+D66+J66</f>
        <v>13669475.014663283</v>
      </c>
      <c r="Q66" s="117">
        <f t="shared" ref="Q66:Q72" si="205">+F66+L66</f>
        <v>1275979.0065683182</v>
      </c>
      <c r="R66" s="118">
        <f t="shared" ref="R66:R73" si="206">+P66+Q66</f>
        <v>14945454.021231601</v>
      </c>
      <c r="S66" s="32"/>
      <c r="T66" s="38">
        <f>+'JUL-SEP 2022'!T66+'OCT-DEC 2022'!T66+'JAN-MAR 2023'!T66+'APR-JUN 2023'!T66</f>
        <v>6218026.3739079172</v>
      </c>
      <c r="U66" s="39">
        <f t="shared" ref="U66:U73" si="207">+T66/$T$111</f>
        <v>16.22776814043802</v>
      </c>
      <c r="V66" s="36">
        <f>+'JUL-SEP 2022'!V66+'OCT-DEC 2022'!V66+'JAN-MAR 2023'!V66+'APR-JUN 2023'!V66</f>
        <v>1742847.4662001489</v>
      </c>
      <c r="W66" s="39">
        <f t="shared" ref="W66:W73" si="208">+V66/$V$111</f>
        <v>15.641159379684897</v>
      </c>
      <c r="X66" s="36">
        <f t="shared" ref="X66:X72" si="209">+T66+V66</f>
        <v>7960873.8401080659</v>
      </c>
      <c r="Y66" s="40">
        <f t="shared" ref="Y66:Y73" si="210">+X66/$X$111</f>
        <v>16.095612486293071</v>
      </c>
      <c r="Z66" s="244">
        <f>+'OCT-DEC 2022'!Z66+'JUL-SEP 2022'!Z66+'JAN-MAR 2023'!Z66+'APR-JUN 2023'!Z66</f>
        <v>3544788.6959180599</v>
      </c>
      <c r="AA66" s="39">
        <f t="shared" ref="AA66:AA73" si="211">+Z66/$Z$111</f>
        <v>1.7552377763144444</v>
      </c>
      <c r="AB66" s="36">
        <f>+'OCT-DEC 2022'!AB66+'JUL-SEP 2022'!AB66+'JAN-MAR 2023'!AB66+'APR-JUN 2023'!AB66</f>
        <v>1496221.442450623</v>
      </c>
      <c r="AC66" s="39">
        <f t="shared" ref="AC66:AC73" si="212">+AB66/$AB$111</f>
        <v>1.704297408792717</v>
      </c>
      <c r="AD66" s="36">
        <f t="shared" ref="AD66:AD72" si="213">+Z66+AB66</f>
        <v>5041010.1383686829</v>
      </c>
      <c r="AE66" s="40">
        <f t="shared" ref="AE66:AE73" si="214">+AD66/$AD$111</f>
        <v>1.7398031856759655</v>
      </c>
      <c r="AF66" s="116">
        <f t="shared" ref="AF66:AF72" si="215">+T66+Z66</f>
        <v>9762815.0698259771</v>
      </c>
      <c r="AG66" s="117">
        <f t="shared" ref="AG66:AG72" si="216">+V66+AB66</f>
        <v>3239068.9086507717</v>
      </c>
      <c r="AH66" s="118">
        <f t="shared" ref="AH66:AH73" si="217">+AF66+AG66</f>
        <v>13001883.978476748</v>
      </c>
      <c r="AI66" s="32"/>
      <c r="AJ66" s="35">
        <f>+'OCT-DEC 2022'!AJ66+'JUL-SEP 2022'!AJ66+'JAN-MAR 2023'!AJ66+'APR-JUN 2023'!AJ66</f>
        <v>4449876.1931619402</v>
      </c>
      <c r="AK66" s="39">
        <f t="shared" ref="AK66:AK73" si="218">+AJ66/$AJ$111</f>
        <v>36.189329894535177</v>
      </c>
      <c r="AL66" s="36">
        <f>+'OCT-DEC 2022'!AL66+'JUL-SEP 2022'!AL66+'JAN-MAR 2023'!AL66+'APR-JUN 2023'!AL66</f>
        <v>1882605.0559228775</v>
      </c>
      <c r="AM66" s="39">
        <f t="shared" ref="AM66:AM73" si="219">+AL66/$AL$111</f>
        <v>37.129027380717993</v>
      </c>
      <c r="AN66" s="36">
        <f t="shared" ref="AN66:AN72" si="220">+AJ66+AL66</f>
        <v>6332481.2490848172</v>
      </c>
      <c r="AO66" s="40">
        <f t="shared" ref="AO66:AO73" si="221">+AN66/$AN$111</f>
        <v>36.46368965311926</v>
      </c>
      <c r="AP66" s="36">
        <f>+'OCT-DEC 2022'!AP66+'JUL-SEP 2022'!AP66+'JAN-MAR 2023'!AP66+'APR-JUN 2023'!AP66</f>
        <v>514795.79123057803</v>
      </c>
      <c r="AQ66" s="39">
        <f t="shared" ref="AQ66:AQ73" si="222">+AP66/$AP$111</f>
        <v>1.6259495560836468</v>
      </c>
      <c r="AR66" s="36">
        <f>+'OCT-DEC 2022'!AR66+'JUL-SEP 2022'!AR66+'JAN-MAR 2023'!AR66+'APR-JUN 2023'!AR66</f>
        <v>845823.90554018645</v>
      </c>
      <c r="AS66" s="39">
        <f t="shared" ref="AS66:AS73" si="223">+AR66/$AR$111</f>
        <v>2.7697540972575574</v>
      </c>
      <c r="AT66" s="36">
        <f t="shared" ref="AT66:AT72" si="224">+AP66+AR66</f>
        <v>1360619.6967707644</v>
      </c>
      <c r="AU66" s="40">
        <f t="shared" ref="AU66:AU73" si="225">+AT66/$AT$111</f>
        <v>2.1875227744750112</v>
      </c>
      <c r="AV66" s="116">
        <f t="shared" ref="AV66:AV72" si="226">+AJ66+AP66</f>
        <v>4964671.9843925182</v>
      </c>
      <c r="AW66" s="117">
        <f t="shared" ref="AW66:AW72" si="227">+AL66+AR66</f>
        <v>2728428.961463064</v>
      </c>
      <c r="AX66" s="118">
        <f t="shared" ref="AX66:AX73" si="228">+AV66+AW66</f>
        <v>7693100.9458555821</v>
      </c>
      <c r="AY66" s="32"/>
      <c r="AZ66" s="35">
        <f>+'OCT-DEC 2022'!AZ66+'JUL-SEP 2022'!AZ66+'JAN-MAR 2023'!AZ66+'APR-JUN 2023'!AZ66</f>
        <v>2973768.7610737532</v>
      </c>
      <c r="BA66" s="39">
        <f t="shared" ref="BA66:BA73" si="229">+AZ66/$AZ$111</f>
        <v>13.408098512882754</v>
      </c>
      <c r="BB66" s="36">
        <f>+'OCT-DEC 2022'!BB66+'JUL-SEP 2022'!BB66+'JAN-MAR 2023'!BB66+'APR-JUN 2023'!BB66</f>
        <v>803415.77482624678</v>
      </c>
      <c r="BC66" s="39">
        <f t="shared" ref="BC66:BC73" si="230">+BB66/$BB$111</f>
        <v>12.006153515941342</v>
      </c>
      <c r="BD66" s="36">
        <f t="shared" ref="BD66:BD72" si="231">+AZ66+BB66</f>
        <v>3777184.5359</v>
      </c>
      <c r="BE66" s="40">
        <v>11.445010777185651</v>
      </c>
      <c r="BF66" s="38">
        <f>+'OCT-DEC 2022'!BF66+'JUL-SEP 2022'!BF66+'JAN-MAR 2023'!BF66+'APR-JUN 2023'!BF66</f>
        <v>2091209.9662532168</v>
      </c>
      <c r="BG66" s="39">
        <v>1.6203939692529916</v>
      </c>
      <c r="BH66" s="36">
        <f>+'OCT-DEC 2022'!BH66+'JUL-SEP 2022'!BH66+'JAN-MAR 2023'!BH66+'APR-JUN 2023'!BH66</f>
        <v>2056379.6956467833</v>
      </c>
      <c r="BI66" s="39">
        <v>2.9459968070138087</v>
      </c>
      <c r="BJ66" s="36">
        <f t="shared" ref="BJ66:BJ72" si="232">+BF66+BH66</f>
        <v>4147589.6619000002</v>
      </c>
      <c r="BK66" s="40">
        <v>1.9888624321296218</v>
      </c>
      <c r="BL66" s="116">
        <f t="shared" ref="BL66:BL72" si="233">+AZ66+BF66</f>
        <v>5064978.7273269705</v>
      </c>
      <c r="BM66" s="117">
        <f t="shared" ref="BM66:BM72" si="234">+BB66+BH66</f>
        <v>2859795.4704730301</v>
      </c>
      <c r="BN66" s="118">
        <f t="shared" ref="BN66:BN73" si="235">+BL66+BM66</f>
        <v>7924774.1978000011</v>
      </c>
      <c r="BO66" s="32"/>
      <c r="BP66" s="35">
        <f>+'OCT-DEC 2022'!BP66+'JUL-SEP 2022'!BP66+'JAN-MAR 2023'!BP66+'APR-JUN 2023'!BP66</f>
        <v>2311947.9500000011</v>
      </c>
      <c r="BQ66" s="39">
        <v>24.079151280755621</v>
      </c>
      <c r="BR66" s="36">
        <f>+'OCT-DEC 2022'!BR66+'JUL-SEP 2022'!BR66+'JAN-MAR 2023'!BR66+'APR-JUN 2023'!BR66</f>
        <v>575618.79999999981</v>
      </c>
      <c r="BS66" s="39">
        <v>24.991996176700912</v>
      </c>
      <c r="BT66" s="36">
        <f t="shared" ref="BT66:BT72" si="236">+BP66+BR66</f>
        <v>2887566.7500000009</v>
      </c>
      <c r="BU66" s="40">
        <v>24.191702182642224</v>
      </c>
      <c r="BV66" s="38">
        <f>+'OCT-DEC 2022'!BV66+'JUL-SEP 2022'!BV66+'JAN-MAR 2023'!BV66+'APR-JUN 2023'!BV66</f>
        <v>585613.23000000021</v>
      </c>
      <c r="BW66" s="39">
        <f t="shared" ref="BW66:BW73" si="237">+BV66/$BV$111</f>
        <v>0.96156176367723423</v>
      </c>
      <c r="BX66" s="36">
        <f>+'OCT-DEC 2022'!BX66+'JUL-SEP 2022'!BX66+'JAN-MAR 2023'!BX66+'APR-JUN 2023'!BX66</f>
        <v>595346.76000000013</v>
      </c>
      <c r="BY66" s="39">
        <f t="shared" ref="BY66:BY73" si="238">+BX66/$BX$111</f>
        <v>1.4389184668854809</v>
      </c>
      <c r="BZ66" s="36">
        <f t="shared" ref="BZ66:BZ72" si="239">+BV66+BX66</f>
        <v>1180959.9900000002</v>
      </c>
      <c r="CA66" s="40">
        <f t="shared" ref="CA66:CA73" si="240">+BZ66/$BZ$111</f>
        <v>1.1546693241582413</v>
      </c>
      <c r="CB66" s="116">
        <f t="shared" ref="CB66:CB72" si="241">+BP66+BV66</f>
        <v>2897561.1800000016</v>
      </c>
      <c r="CC66" s="117">
        <f t="shared" ref="CC66:CC72" si="242">+BR66+BX66</f>
        <v>1170965.56</v>
      </c>
      <c r="CD66" s="118">
        <f t="shared" ref="CD66:CD73" si="243">+CB66+CC66</f>
        <v>4068526.7400000016</v>
      </c>
      <c r="CE66" s="32"/>
      <c r="CF66" s="35">
        <f>+'OCT-DEC 2022'!CF66+'JUL-SEP 2022'!CF66+'JAN-MAR 2023'!CF66+'APR-JUN 2023'!CF66</f>
        <v>4467366.2151371073</v>
      </c>
      <c r="CG66" s="39">
        <f t="shared" ref="CG66:CG73" si="244">+CF66/$CF$111</f>
        <v>17.762251908031551</v>
      </c>
      <c r="CH66" s="36">
        <f>+'OCT-DEC 2022'!CH66+'JUL-SEP 2022'!CH66+'JAN-MAR 2023'!CH66+'APR-JUN 2023'!CH66</f>
        <v>947658.76559259905</v>
      </c>
      <c r="CI66" s="39">
        <f t="shared" ref="CI66:CI73" si="245">+CH66/$CH$111</f>
        <v>18.445553674723588</v>
      </c>
      <c r="CJ66" s="36">
        <f t="shared" ref="CJ66:CJ72" si="246">+CF66+CH66</f>
        <v>5415024.9807297066</v>
      </c>
      <c r="CK66" s="40">
        <f t="shared" ref="CK66:CK73" si="247">+CJ66/$CJ$111</f>
        <v>17.878155011736158</v>
      </c>
      <c r="CL66" s="38">
        <f>+'OCT-DEC 2022'!CL66+'JUL-SEP 2022'!CL66+'JAN-MAR 2023'!CL66+'APR-JUN 2023'!CL66</f>
        <v>1732582.9268119358</v>
      </c>
      <c r="CM66" s="39">
        <f t="shared" ref="CM66:CM73" si="248">+CL66/$CL$111</f>
        <v>1.3940626850107705</v>
      </c>
      <c r="CN66" s="36">
        <f>+'OCT-DEC 2022'!CN66+'JUL-SEP 2022'!CN66+'JAN-MAR 2023'!CN66+'APR-JUN 2023'!CN66</f>
        <v>1733553.5122552426</v>
      </c>
      <c r="CO66" s="39">
        <f t="shared" ref="CO66:CO73" si="249">+CN66/$CN$111</f>
        <v>2.7023100448556256</v>
      </c>
      <c r="CP66" s="36">
        <f t="shared" ref="CP66:CP72" si="250">+CL66+CN66</f>
        <v>3466136.4390671784</v>
      </c>
      <c r="CQ66" s="40">
        <f t="shared" ref="CQ66:CQ73" si="251">+CP66/$CP$111</f>
        <v>1.8394451733538135</v>
      </c>
      <c r="CR66" s="116">
        <f t="shared" ref="CR66:CR72" si="252">+CF66+CL66</f>
        <v>6199949.1419490427</v>
      </c>
      <c r="CS66" s="117">
        <f t="shared" ref="CS66:CS72" si="253">+CH66+CN66</f>
        <v>2681212.2778478414</v>
      </c>
      <c r="CT66" s="118">
        <f t="shared" ref="CT66:CT73" si="254">+CR66+CS66</f>
        <v>8881161.4197968841</v>
      </c>
      <c r="CU66" s="32"/>
      <c r="CV66" s="38">
        <f t="shared" ref="CV66:CV72" si="255">+D66+T66+AJ66+AZ66+BP66+CF66</f>
        <v>32440308.025353327</v>
      </c>
      <c r="CW66" s="39">
        <f>+CV66/$CV$111</f>
        <v>23.345220302487082</v>
      </c>
      <c r="CX66" s="39">
        <f t="shared" ref="CX66:CX72" si="256">+F66+V66+AL66+BB66+BR66+CH66</f>
        <v>6060920.7135992115</v>
      </c>
      <c r="CY66" s="39">
        <f t="shared" ref="CY66:CY73" si="257">+CX66/$CX$111</f>
        <v>15.903153262115552</v>
      </c>
      <c r="CZ66" s="36">
        <f t="shared" ref="CZ66:CZ73" si="258">+CV66+CX66</f>
        <v>38501228.73895254</v>
      </c>
      <c r="DA66" s="40">
        <f t="shared" ref="DA66:DA73" si="259">+CZ66/$CZ$111</f>
        <v>21.743441195216629</v>
      </c>
      <c r="DB66" s="38">
        <f t="shared" ref="DB66:DB72" si="260">+J66+Z66+AP66+BF66+BV66+CL66</f>
        <v>10119143.092804473</v>
      </c>
      <c r="DC66" s="39">
        <f t="shared" ref="DC66:DC73" si="261">+DB66/$DB$111</f>
        <v>1.6573401873982332</v>
      </c>
      <c r="DD66" s="36">
        <f t="shared" ref="DD66:DD72" si="262">+L66+AB66+AR66+BH66+BX66+CN66</f>
        <v>7894529.471403813</v>
      </c>
      <c r="DE66" s="39">
        <f t="shared" ref="DE66:DE73" si="263">+DD66/$DD$111</f>
        <v>2.27108375913887</v>
      </c>
      <c r="DF66" s="36">
        <f t="shared" ref="DF66:DF72" si="264">+DB66+DD66</f>
        <v>18013672.564208284</v>
      </c>
      <c r="DG66" s="40">
        <f t="shared" ref="DG66:DG73" si="265">+DF66/$DF$111</f>
        <v>1.8799963948382172</v>
      </c>
      <c r="DH66" s="152"/>
      <c r="DI66" s="161" t="s">
        <v>66</v>
      </c>
      <c r="DJ66" s="38">
        <f>+CZ66</f>
        <v>38501228.73895254</v>
      </c>
      <c r="DK66" s="36">
        <f t="shared" ref="DK66:DK72" si="266">+DF66</f>
        <v>18013672.564208284</v>
      </c>
      <c r="DL66" s="37">
        <f t="shared" ref="DL66:DL72" si="267">+DJ66+DK66</f>
        <v>56514901.303160824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f>+'JUL-SEP 2022'!D67+'OCT-DEC 2022'!D67+'JAN-MAR 2023'!D67+'APR-JUN 2023'!D67</f>
        <v>327956.86969062145</v>
      </c>
      <c r="E67" s="39">
        <f t="shared" si="196"/>
        <v>1.4918862091127179</v>
      </c>
      <c r="F67" s="36">
        <f>+'JUL-SEP 2022'!F67+'OCT-DEC 2022'!F67+'JAN-MAR 2023'!F67+'APR-JUN 2023'!F67</f>
        <v>6087.1066775108502</v>
      </c>
      <c r="G67" s="39">
        <f t="shared" si="197"/>
        <v>0.10636959908976427</v>
      </c>
      <c r="H67" s="36">
        <f t="shared" si="198"/>
        <v>334043.97636813228</v>
      </c>
      <c r="I67" s="202">
        <f t="shared" si="199"/>
        <v>1.2057042384241725</v>
      </c>
      <c r="J67" s="38">
        <f>+'JUL-SEP 2022'!J67+'OCT-DEC 2022'!J67+'JAN-MAR 2023'!J67+'APR-JUN 2023'!J67</f>
        <v>64674.651764186136</v>
      </c>
      <c r="K67" s="39">
        <f t="shared" si="200"/>
        <v>9.2766473598793614E-2</v>
      </c>
      <c r="L67" s="36">
        <f>+'JUL-SEP 2022'!L67+'OCT-DEC 2022'!L67+'JAN-MAR 2023'!L67+'APR-JUN 2023'!L67</f>
        <v>65319.169147613065</v>
      </c>
      <c r="M67" s="39">
        <f t="shared" si="201"/>
        <v>0.10637227046717281</v>
      </c>
      <c r="N67" s="36">
        <f t="shared" si="202"/>
        <v>129993.82091179921</v>
      </c>
      <c r="O67" s="40">
        <f t="shared" si="203"/>
        <v>9.9138159337694501E-2</v>
      </c>
      <c r="P67" s="116">
        <f t="shared" si="204"/>
        <v>392631.5214548076</v>
      </c>
      <c r="Q67" s="117">
        <f t="shared" si="205"/>
        <v>71406.275825123914</v>
      </c>
      <c r="R67" s="118">
        <f t="shared" si="206"/>
        <v>464037.79727993149</v>
      </c>
      <c r="S67" s="32"/>
      <c r="T67" s="38">
        <f>+'JUL-SEP 2022'!T67+'OCT-DEC 2022'!T67+'JAN-MAR 2023'!T67+'APR-JUN 2023'!T67</f>
        <v>6124074.2207648931</v>
      </c>
      <c r="U67" s="39">
        <f t="shared" si="207"/>
        <v>15.982572371584805</v>
      </c>
      <c r="V67" s="36">
        <f>+'JUL-SEP 2022'!V67+'OCT-DEC 2022'!V67+'JAN-MAR 2023'!V67+'APR-JUN 2023'!V67</f>
        <v>1682684.8683539578</v>
      </c>
      <c r="W67" s="39">
        <f t="shared" si="208"/>
        <v>15.101231015408812</v>
      </c>
      <c r="X67" s="36">
        <f t="shared" si="209"/>
        <v>7806759.0891188513</v>
      </c>
      <c r="Y67" s="40">
        <f t="shared" si="210"/>
        <v>15.784017131289897</v>
      </c>
      <c r="Z67" s="244">
        <f>+'OCT-DEC 2022'!Z67+'JUL-SEP 2022'!Z67+'JAN-MAR 2023'!Z67+'APR-JUN 2023'!Z67</f>
        <v>1389058.0879210015</v>
      </c>
      <c r="AA67" s="39">
        <f t="shared" si="211"/>
        <v>0.68780608339832383</v>
      </c>
      <c r="AB67" s="36">
        <f>+'OCT-DEC 2022'!AB67+'JUL-SEP 2022'!AB67+'JAN-MAR 2023'!AB67+'APR-JUN 2023'!AB67</f>
        <v>568872.34963573678</v>
      </c>
      <c r="AC67" s="39">
        <f t="shared" si="212"/>
        <v>0.64798407769778121</v>
      </c>
      <c r="AD67" s="36">
        <f t="shared" si="213"/>
        <v>1957930.4375567383</v>
      </c>
      <c r="AE67" s="40">
        <f t="shared" si="214"/>
        <v>0.67574028202520076</v>
      </c>
      <c r="AF67" s="116">
        <f t="shared" si="215"/>
        <v>7513132.3086858951</v>
      </c>
      <c r="AG67" s="117">
        <f t="shared" si="216"/>
        <v>2251557.2179896943</v>
      </c>
      <c r="AH67" s="118">
        <f t="shared" si="217"/>
        <v>9764689.5266755894</v>
      </c>
      <c r="AI67" s="32"/>
      <c r="AJ67" s="35">
        <f>+'OCT-DEC 2022'!AJ67+'JUL-SEP 2022'!AJ67+'JAN-MAR 2023'!AJ67+'APR-JUN 2023'!AJ67</f>
        <v>1161723.9838954322</v>
      </c>
      <c r="AK67" s="39">
        <f t="shared" si="218"/>
        <v>9.4479061157231339</v>
      </c>
      <c r="AL67" s="36">
        <f>+'OCT-DEC 2022'!AL67+'JUL-SEP 2022'!AL67+'JAN-MAR 2023'!AL67+'APR-JUN 2023'!AL67</f>
        <v>491489.59783927532</v>
      </c>
      <c r="AM67" s="39">
        <f t="shared" si="219"/>
        <v>9.6932336806919182</v>
      </c>
      <c r="AN67" s="36">
        <f t="shared" si="220"/>
        <v>1653213.5817347076</v>
      </c>
      <c r="AO67" s="40">
        <f t="shared" si="221"/>
        <v>9.5195334346087801</v>
      </c>
      <c r="AP67" s="36">
        <f>+'OCT-DEC 2022'!AP67+'JUL-SEP 2022'!AP67+'JAN-MAR 2023'!AP67+'APR-JUN 2023'!AP67</f>
        <v>242603.20563273103</v>
      </c>
      <c r="AQ67" s="39">
        <f t="shared" si="222"/>
        <v>0.76624669669517365</v>
      </c>
      <c r="AR67" s="36">
        <f>+'OCT-DEC 2022'!AR67+'JUL-SEP 2022'!AR67+'JAN-MAR 2023'!AR67+'APR-JUN 2023'!AR67</f>
        <v>398603.70906065102</v>
      </c>
      <c r="AS67" s="39">
        <f t="shared" si="223"/>
        <v>1.3052767238207872</v>
      </c>
      <c r="AT67" s="36">
        <f t="shared" si="224"/>
        <v>641206.9146933821</v>
      </c>
      <c r="AU67" s="40">
        <f t="shared" si="225"/>
        <v>1.030894034807543</v>
      </c>
      <c r="AV67" s="116">
        <f t="shared" si="226"/>
        <v>1404327.1895281633</v>
      </c>
      <c r="AW67" s="117">
        <f t="shared" si="227"/>
        <v>890093.30689992639</v>
      </c>
      <c r="AX67" s="118">
        <f t="shared" si="228"/>
        <v>2294420.4964280897</v>
      </c>
      <c r="AY67" s="32"/>
      <c r="AZ67" s="35">
        <f>+'OCT-DEC 2022'!AZ67+'JUL-SEP 2022'!AZ67+'JAN-MAR 2023'!AZ67+'APR-JUN 2023'!AZ67</f>
        <v>2300975.7995995572</v>
      </c>
      <c r="BA67" s="39">
        <f t="shared" si="229"/>
        <v>10.374616412894946</v>
      </c>
      <c r="BB67" s="36">
        <f>+'OCT-DEC 2022'!BB67+'JUL-SEP 2022'!BB67+'JAN-MAR 2023'!BB67+'APR-JUN 2023'!BB67</f>
        <v>620408.50450044312</v>
      </c>
      <c r="BC67" s="39">
        <f t="shared" si="230"/>
        <v>9.2713137842468001</v>
      </c>
      <c r="BD67" s="36">
        <f t="shared" si="231"/>
        <v>2921384.3041000003</v>
      </c>
      <c r="BE67" s="40">
        <v>6.1229586425500742</v>
      </c>
      <c r="BF67" s="38">
        <f>+'OCT-DEC 2022'!BF67+'JUL-SEP 2022'!BF67+'JAN-MAR 2023'!BF67+'APR-JUN 2023'!BF67</f>
        <v>1511835.4483382455</v>
      </c>
      <c r="BG67" s="39">
        <v>0.65981263687901226</v>
      </c>
      <c r="BH67" s="36">
        <f>+'OCT-DEC 2022'!BH67+'JUL-SEP 2022'!BH67+'JAN-MAR 2023'!BH67+'APR-JUN 2023'!BH67</f>
        <v>1484691.9457117543</v>
      </c>
      <c r="BI67" s="39">
        <v>1.1995884694442762</v>
      </c>
      <c r="BJ67" s="36">
        <f t="shared" si="232"/>
        <v>2996527.3940499998</v>
      </c>
      <c r="BK67" s="40">
        <v>0.80985031457381706</v>
      </c>
      <c r="BL67" s="116">
        <f t="shared" si="233"/>
        <v>3812811.2479378027</v>
      </c>
      <c r="BM67" s="117">
        <f t="shared" si="234"/>
        <v>2105100.4502121974</v>
      </c>
      <c r="BN67" s="118">
        <f t="shared" si="235"/>
        <v>5917911.6981499996</v>
      </c>
      <c r="BO67" s="32"/>
      <c r="BP67" s="35">
        <f>+'OCT-DEC 2022'!BP67+'JUL-SEP 2022'!BP67+'JAN-MAR 2023'!BP67+'APR-JUN 2023'!BP67</f>
        <v>1705677.57</v>
      </c>
      <c r="BQ67" s="39">
        <v>14.812577706948602</v>
      </c>
      <c r="BR67" s="36">
        <f>+'OCT-DEC 2022'!BR67+'JUL-SEP 2022'!BR67+'JAN-MAR 2023'!BR67+'APR-JUN 2023'!BR67</f>
        <v>416914.43000000005</v>
      </c>
      <c r="BS67" s="39">
        <v>15.368405730342248</v>
      </c>
      <c r="BT67" s="36">
        <f t="shared" si="236"/>
        <v>2122592</v>
      </c>
      <c r="BU67" s="40">
        <v>14.881109552396476</v>
      </c>
      <c r="BV67" s="38">
        <f>+'OCT-DEC 2022'!BV67+'JUL-SEP 2022'!BV67+'JAN-MAR 2023'!BV67+'APR-JUN 2023'!BV67</f>
        <v>73550.729999999894</v>
      </c>
      <c r="BW67" s="39">
        <f t="shared" si="237"/>
        <v>0.12076839462549016</v>
      </c>
      <c r="BX67" s="36">
        <f>+'OCT-DEC 2022'!BX67+'JUL-SEP 2022'!BX67+'JAN-MAR 2023'!BX67+'APR-JUN 2023'!BX67</f>
        <v>172869.85000000003</v>
      </c>
      <c r="BY67" s="39">
        <f t="shared" si="238"/>
        <v>0.41781636559628377</v>
      </c>
      <c r="BZ67" s="36">
        <f t="shared" si="239"/>
        <v>246420.57999999993</v>
      </c>
      <c r="CA67" s="40">
        <f t="shared" si="240"/>
        <v>0.24093473697384252</v>
      </c>
      <c r="CB67" s="116">
        <f t="shared" si="241"/>
        <v>1779228.3</v>
      </c>
      <c r="CC67" s="117">
        <f t="shared" si="242"/>
        <v>589784.28</v>
      </c>
      <c r="CD67" s="118">
        <f t="shared" si="243"/>
        <v>2369012.58</v>
      </c>
      <c r="CE67" s="32"/>
      <c r="CF67" s="35">
        <f>+'OCT-DEC 2022'!CF67+'JUL-SEP 2022'!CF67+'JAN-MAR 2023'!CF67+'APR-JUN 2023'!CF67</f>
        <v>3238908.9516035025</v>
      </c>
      <c r="CG67" s="39">
        <f t="shared" si="244"/>
        <v>12.877904773202957</v>
      </c>
      <c r="CH67" s="36">
        <f>+'OCT-DEC 2022'!CH67+'JUL-SEP 2022'!CH67+'JAN-MAR 2023'!CH67+'APR-JUN 2023'!CH67</f>
        <v>686790.11882620398</v>
      </c>
      <c r="CI67" s="39">
        <f t="shared" si="245"/>
        <v>13.367917292630878</v>
      </c>
      <c r="CJ67" s="36">
        <f t="shared" si="246"/>
        <v>3925699.0704297065</v>
      </c>
      <c r="CK67" s="40">
        <f t="shared" si="247"/>
        <v>12.961021742343485</v>
      </c>
      <c r="CL67" s="38">
        <f>+'OCT-DEC 2022'!CL67+'JUL-SEP 2022'!CL67+'JAN-MAR 2023'!CL67+'APR-JUN 2023'!CL67</f>
        <v>1346039.4693611478</v>
      </c>
      <c r="CM67" s="39">
        <f t="shared" si="248"/>
        <v>1.0830439153875815</v>
      </c>
      <c r="CN67" s="36">
        <f>+'OCT-DEC 2022'!CN67+'JUL-SEP 2022'!CN67+'JAN-MAR 2023'!CN67+'APR-JUN 2023'!CN67</f>
        <v>1345323.3605560306</v>
      </c>
      <c r="CO67" s="39">
        <f t="shared" si="249"/>
        <v>2.0971263967963467</v>
      </c>
      <c r="CP67" s="36">
        <f t="shared" si="250"/>
        <v>2691362.8299171785</v>
      </c>
      <c r="CQ67" s="40">
        <f t="shared" si="251"/>
        <v>1.4282802925574809</v>
      </c>
      <c r="CR67" s="116">
        <f t="shared" si="252"/>
        <v>4584948.4209646508</v>
      </c>
      <c r="CS67" s="117">
        <f t="shared" si="253"/>
        <v>2032113.4793822346</v>
      </c>
      <c r="CT67" s="118">
        <f t="shared" si="254"/>
        <v>6617061.9003468854</v>
      </c>
      <c r="CU67" s="32"/>
      <c r="CV67" s="38">
        <f t="shared" si="255"/>
        <v>14859317.395554006</v>
      </c>
      <c r="CW67" s="39">
        <f t="shared" ref="CW67:CW102" si="268">+CV67/$CV$111</f>
        <v>10.693302846344</v>
      </c>
      <c r="CX67" s="39">
        <f t="shared" si="256"/>
        <v>3904374.6261973912</v>
      </c>
      <c r="CY67" s="39">
        <f t="shared" si="257"/>
        <v>10.244626354179719</v>
      </c>
      <c r="CZ67" s="36">
        <f t="shared" si="258"/>
        <v>18763692.021751396</v>
      </c>
      <c r="DA67" s="40">
        <f t="shared" si="259"/>
        <v>10.596732817187657</v>
      </c>
      <c r="DB67" s="38">
        <f t="shared" si="260"/>
        <v>4627761.5930173118</v>
      </c>
      <c r="DC67" s="39">
        <f t="shared" si="261"/>
        <v>0.75794711029034534</v>
      </c>
      <c r="DD67" s="36">
        <f t="shared" si="262"/>
        <v>4035680.3841117858</v>
      </c>
      <c r="DE67" s="39">
        <f t="shared" si="263"/>
        <v>1.1609771311426618</v>
      </c>
      <c r="DF67" s="36">
        <f t="shared" si="264"/>
        <v>8663441.977129098</v>
      </c>
      <c r="DG67" s="40">
        <f t="shared" si="265"/>
        <v>0.90415986111872682</v>
      </c>
      <c r="DH67" s="152"/>
      <c r="DI67" s="161" t="s">
        <v>67</v>
      </c>
      <c r="DJ67" s="38">
        <f t="shared" ref="DJ67:DJ72" si="269">+CZ67</f>
        <v>18763692.021751396</v>
      </c>
      <c r="DK67" s="36">
        <f t="shared" si="266"/>
        <v>8663441.977129098</v>
      </c>
      <c r="DL67" s="37">
        <f t="shared" si="267"/>
        <v>27427133.998880494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f>+'JUL-SEP 2022'!D68+'OCT-DEC 2022'!D68+'JAN-MAR 2023'!D68+'APR-JUN 2023'!D68</f>
        <v>374163.05606354994</v>
      </c>
      <c r="E68" s="39">
        <f t="shared" si="196"/>
        <v>1.7020796174425796</v>
      </c>
      <c r="F68" s="36">
        <f>+'JUL-SEP 2022'!F68+'OCT-DEC 2022'!F68+'JAN-MAR 2023'!F68+'APR-JUN 2023'!F68</f>
        <v>3178.821240537523</v>
      </c>
      <c r="G68" s="39">
        <f t="shared" si="197"/>
        <v>5.5548548571235506E-2</v>
      </c>
      <c r="H68" s="36">
        <f t="shared" si="198"/>
        <v>377341.87730408745</v>
      </c>
      <c r="I68" s="202">
        <f t="shared" si="199"/>
        <v>1.3619844481167411</v>
      </c>
      <c r="J68" s="38">
        <f>+'JUL-SEP 2022'!J68+'OCT-DEC 2022'!J68+'JAN-MAR 2023'!J68+'APR-JUN 2023'!J68</f>
        <v>47559.54995665059</v>
      </c>
      <c r="K68" s="39">
        <f t="shared" si="200"/>
        <v>6.8217324949977676E-2</v>
      </c>
      <c r="L68" s="36">
        <f>+'JUL-SEP 2022'!L68+'OCT-DEC 2022'!L68+'JAN-MAR 2023'!L68+'APR-JUN 2023'!L68</f>
        <v>34107.230258967676</v>
      </c>
      <c r="M68" s="39">
        <f t="shared" si="201"/>
        <v>5.5543626309668533E-2</v>
      </c>
      <c r="N68" s="36">
        <f t="shared" si="202"/>
        <v>81666.780215618259</v>
      </c>
      <c r="O68" s="40">
        <f t="shared" si="203"/>
        <v>6.2282147049941512E-2</v>
      </c>
      <c r="P68" s="116">
        <f t="shared" si="204"/>
        <v>421722.60602020053</v>
      </c>
      <c r="Q68" s="117">
        <f t="shared" si="205"/>
        <v>37286.0514995052</v>
      </c>
      <c r="R68" s="118">
        <f t="shared" si="206"/>
        <v>459008.65751970571</v>
      </c>
      <c r="S68" s="32"/>
      <c r="T68" s="38">
        <f>+'JUL-SEP 2022'!T68+'OCT-DEC 2022'!T68+'JAN-MAR 2023'!T68+'APR-JUN 2023'!T68</f>
        <v>5193442.1398507161</v>
      </c>
      <c r="U68" s="39">
        <f t="shared" si="207"/>
        <v>13.553814317984394</v>
      </c>
      <c r="V68" s="36">
        <f>+'JUL-SEP 2022'!V68+'OCT-DEC 2022'!V68+'JAN-MAR 2023'!V68+'APR-JUN 2023'!V68</f>
        <v>1471788.780137615</v>
      </c>
      <c r="W68" s="39">
        <f t="shared" si="208"/>
        <v>13.208547121771339</v>
      </c>
      <c r="X68" s="36">
        <f t="shared" si="209"/>
        <v>6665230.9199883314</v>
      </c>
      <c r="Y68" s="40">
        <f t="shared" si="210"/>
        <v>13.476029915119787</v>
      </c>
      <c r="Z68" s="244">
        <f>+'OCT-DEC 2022'!Z68+'JUL-SEP 2022'!Z68+'JAN-MAR 2023'!Z68+'APR-JUN 2023'!Z68</f>
        <v>2150883.490424098</v>
      </c>
      <c r="AA68" s="39">
        <f t="shared" si="211"/>
        <v>1.0650315938974979</v>
      </c>
      <c r="AB68" s="36">
        <f>+'OCT-DEC 2022'!AB68+'JUL-SEP 2022'!AB68+'JAN-MAR 2023'!AB68+'APR-JUN 2023'!AB68</f>
        <v>873964.08660128945</v>
      </c>
      <c r="AC68" s="39">
        <f t="shared" si="212"/>
        <v>0.99550419871865081</v>
      </c>
      <c r="AD68" s="36">
        <f t="shared" si="213"/>
        <v>3024847.5770253874</v>
      </c>
      <c r="AE68" s="40">
        <f t="shared" si="214"/>
        <v>1.0439652582004195</v>
      </c>
      <c r="AF68" s="116">
        <f t="shared" si="215"/>
        <v>7344325.6302748136</v>
      </c>
      <c r="AG68" s="117">
        <f t="shared" si="216"/>
        <v>2345752.8667389043</v>
      </c>
      <c r="AH68" s="118">
        <f t="shared" si="217"/>
        <v>9690078.4970137179</v>
      </c>
      <c r="AI68" s="32"/>
      <c r="AJ68" s="35">
        <f>+'OCT-DEC 2022'!AJ68+'JUL-SEP 2022'!AJ68+'JAN-MAR 2023'!AJ68+'APR-JUN 2023'!AJ68</f>
        <v>146329.42621674202</v>
      </c>
      <c r="AK68" s="39">
        <f t="shared" si="218"/>
        <v>1.190047463966152</v>
      </c>
      <c r="AL68" s="36">
        <f>+'OCT-DEC 2022'!AL68+'JUL-SEP 2022'!AL68+'JAN-MAR 2023'!AL68+'APR-JUN 2023'!AL68</f>
        <v>61906.871136244154</v>
      </c>
      <c r="AM68" s="39">
        <f t="shared" si="219"/>
        <v>1.2209368641822831</v>
      </c>
      <c r="AN68" s="36">
        <f t="shared" si="220"/>
        <v>208236.29735298618</v>
      </c>
      <c r="AO68" s="40">
        <f t="shared" si="221"/>
        <v>1.1990661199812178</v>
      </c>
      <c r="AP68" s="36">
        <f>+'OCT-DEC 2022'!AP68+'JUL-SEP 2022'!AP68+'JAN-MAR 2023'!AP68+'APR-JUN 2023'!AP68</f>
        <v>137251.52849022945</v>
      </c>
      <c r="AQ68" s="39">
        <f t="shared" si="222"/>
        <v>0.43350016768209154</v>
      </c>
      <c r="AR68" s="36">
        <f>+'OCT-DEC 2022'!AR68+'JUL-SEP 2022'!AR68+'JAN-MAR 2023'!AR68+'APR-JUN 2023'!AR68</f>
        <v>225508.4199798897</v>
      </c>
      <c r="AS68" s="39">
        <f t="shared" si="223"/>
        <v>0.73845497403679328</v>
      </c>
      <c r="AT68" s="36">
        <f t="shared" si="224"/>
        <v>362759.94847011915</v>
      </c>
      <c r="AU68" s="40">
        <f t="shared" si="225"/>
        <v>0.58322369640034899</v>
      </c>
      <c r="AV68" s="116">
        <f t="shared" si="226"/>
        <v>283580.95470697148</v>
      </c>
      <c r="AW68" s="117">
        <f t="shared" si="227"/>
        <v>287415.29111613386</v>
      </c>
      <c r="AX68" s="118">
        <f t="shared" si="228"/>
        <v>570996.24582310533</v>
      </c>
      <c r="AY68" s="32"/>
      <c r="AZ68" s="35">
        <f>+'OCT-DEC 2022'!AZ68+'JUL-SEP 2022'!AZ68+'JAN-MAR 2023'!AZ68+'APR-JUN 2023'!AZ68</f>
        <v>2359089.2295597084</v>
      </c>
      <c r="BA68" s="39">
        <f t="shared" si="229"/>
        <v>10.636637658133218</v>
      </c>
      <c r="BB68" s="36">
        <f>+'OCT-DEC 2022'!BB68+'JUL-SEP 2022'!BB68+'JAN-MAR 2023'!BB68+'APR-JUN 2023'!BB68</f>
        <v>636414.80604029144</v>
      </c>
      <c r="BC68" s="39">
        <f t="shared" si="230"/>
        <v>9.5105101250846786</v>
      </c>
      <c r="BD68" s="36">
        <f t="shared" si="231"/>
        <v>2995504.0356000001</v>
      </c>
      <c r="BE68" s="40">
        <v>7.3936958099728596</v>
      </c>
      <c r="BF68" s="38">
        <f>+'OCT-DEC 2022'!BF68+'JUL-SEP 2022'!BF68+'JAN-MAR 2023'!BF68+'APR-JUN 2023'!BF68</f>
        <v>1602283.0530454642</v>
      </c>
      <c r="BG68" s="39">
        <v>1.0218013612602757</v>
      </c>
      <c r="BH68" s="36">
        <f>+'OCT-DEC 2022'!BH68+'JUL-SEP 2022'!BH68+'JAN-MAR 2023'!BH68+'APR-JUN 2023'!BH68</f>
        <v>1574819.9093045359</v>
      </c>
      <c r="BI68" s="39">
        <v>1.8577109053688103</v>
      </c>
      <c r="BJ68" s="36">
        <f t="shared" si="232"/>
        <v>3177102.9623500002</v>
      </c>
      <c r="BK68" s="40">
        <v>1.2541532362320089</v>
      </c>
      <c r="BL68" s="116">
        <f t="shared" si="233"/>
        <v>3961372.2826051726</v>
      </c>
      <c r="BM68" s="117">
        <f t="shared" si="234"/>
        <v>2211234.7153448276</v>
      </c>
      <c r="BN68" s="118">
        <f t="shared" si="235"/>
        <v>6172606.9979500007</v>
      </c>
      <c r="BO68" s="32"/>
      <c r="BP68" s="35">
        <f>+'OCT-DEC 2022'!BP68+'JUL-SEP 2022'!BP68+'JAN-MAR 2023'!BP68+'APR-JUN 2023'!BP68</f>
        <v>875408.43999999971</v>
      </c>
      <c r="BQ68" s="39">
        <v>12.468196641660509</v>
      </c>
      <c r="BR68" s="36">
        <f>+'OCT-DEC 2022'!BR68+'JUL-SEP 2022'!BR68+'JAN-MAR 2023'!BR68+'APR-JUN 2023'!BR68</f>
        <v>273521.25000000017</v>
      </c>
      <c r="BS68" s="39">
        <v>13.478204201022619</v>
      </c>
      <c r="BT68" s="36">
        <f t="shared" si="236"/>
        <v>1148929.69</v>
      </c>
      <c r="BU68" s="40">
        <v>12.592727394062619</v>
      </c>
      <c r="BV68" s="38">
        <f>+'OCT-DEC 2022'!BV68+'JUL-SEP 2022'!BV68+'JAN-MAR 2023'!BV68+'APR-JUN 2023'!BV68</f>
        <v>414522.51</v>
      </c>
      <c r="BW68" s="39">
        <f t="shared" si="237"/>
        <v>0.68063523052495556</v>
      </c>
      <c r="BX68" s="36">
        <f>+'OCT-DEC 2022'!BX68+'JUL-SEP 2022'!BX68+'JAN-MAR 2023'!BX68+'APR-JUN 2023'!BX68</f>
        <v>619313.96000000008</v>
      </c>
      <c r="BY68" s="39">
        <f t="shared" si="238"/>
        <v>1.4968457942795823</v>
      </c>
      <c r="BZ68" s="36">
        <f t="shared" si="239"/>
        <v>1033836.4700000001</v>
      </c>
      <c r="CA68" s="40">
        <f t="shared" si="240"/>
        <v>1.0108210847219656</v>
      </c>
      <c r="CB68" s="116">
        <f t="shared" si="241"/>
        <v>1289930.9499999997</v>
      </c>
      <c r="CC68" s="117">
        <f t="shared" si="242"/>
        <v>892835.2100000002</v>
      </c>
      <c r="CD68" s="118">
        <f t="shared" si="243"/>
        <v>2182766.16</v>
      </c>
      <c r="CE68" s="32"/>
      <c r="CF68" s="35">
        <f>+'OCT-DEC 2022'!CF68+'JUL-SEP 2022'!CF68+'JAN-MAR 2023'!CF68+'APR-JUN 2023'!CF68</f>
        <v>3257034.3620042559</v>
      </c>
      <c r="CG68" s="39">
        <f t="shared" si="244"/>
        <v>12.949971420522749</v>
      </c>
      <c r="CH68" s="36">
        <f>+'OCT-DEC 2022'!CH68+'JUL-SEP 2022'!CH68+'JAN-MAR 2023'!CH68+'APR-JUN 2023'!CH68</f>
        <v>690633.50412545062</v>
      </c>
      <c r="CI68" s="39">
        <f t="shared" si="245"/>
        <v>13.442726255945395</v>
      </c>
      <c r="CJ68" s="36">
        <f t="shared" si="246"/>
        <v>3947667.8661297066</v>
      </c>
      <c r="CK68" s="40">
        <f t="shared" si="247"/>
        <v>13.033553547153891</v>
      </c>
      <c r="CL68" s="38">
        <f>+'OCT-DEC 2022'!CL68+'JUL-SEP 2022'!CL68+'JAN-MAR 2023'!CL68+'APR-JUN 2023'!CL68</f>
        <v>1398953.9725971422</v>
      </c>
      <c r="CM68" s="39">
        <f t="shared" si="248"/>
        <v>1.1256197328654298</v>
      </c>
      <c r="CN68" s="36">
        <f>+'OCT-DEC 2022'!CN68+'JUL-SEP 2022'!CN68+'JAN-MAR 2023'!CN68+'APR-JUN 2023'!CN68</f>
        <v>1398646.5752200363</v>
      </c>
      <c r="CO68" s="39">
        <f t="shared" si="249"/>
        <v>2.1802480642798474</v>
      </c>
      <c r="CP68" s="36">
        <f t="shared" si="250"/>
        <v>2797600.5478171785</v>
      </c>
      <c r="CQ68" s="40">
        <f t="shared" si="251"/>
        <v>1.4846596246624431</v>
      </c>
      <c r="CR68" s="116">
        <f t="shared" si="252"/>
        <v>4655988.3346013986</v>
      </c>
      <c r="CS68" s="117">
        <f t="shared" si="253"/>
        <v>2089280.0793454871</v>
      </c>
      <c r="CT68" s="118">
        <f t="shared" si="254"/>
        <v>6745268.4139468856</v>
      </c>
      <c r="CU68" s="32"/>
      <c r="CV68" s="38">
        <f t="shared" si="255"/>
        <v>12205466.653694972</v>
      </c>
      <c r="CW68" s="39">
        <f t="shared" si="268"/>
        <v>8.7834957578848538</v>
      </c>
      <c r="CX68" s="39">
        <f t="shared" si="256"/>
        <v>3137444.0326801389</v>
      </c>
      <c r="CY68" s="39">
        <f t="shared" si="257"/>
        <v>8.2322893931064769</v>
      </c>
      <c r="CZ68" s="36">
        <f t="shared" si="258"/>
        <v>15342910.686375111</v>
      </c>
      <c r="DA68" s="40">
        <f t="shared" si="259"/>
        <v>8.6648579071228404</v>
      </c>
      <c r="DB68" s="38">
        <f t="shared" si="260"/>
        <v>5751454.1045135837</v>
      </c>
      <c r="DC68" s="39">
        <f t="shared" si="261"/>
        <v>0.94198846048189433</v>
      </c>
      <c r="DD68" s="36">
        <f t="shared" si="262"/>
        <v>4726360.1813647188</v>
      </c>
      <c r="DE68" s="39">
        <f t="shared" si="263"/>
        <v>1.359670628454736</v>
      </c>
      <c r="DF68" s="36">
        <f t="shared" si="264"/>
        <v>10477814.285878303</v>
      </c>
      <c r="DG68" s="40">
        <f t="shared" si="265"/>
        <v>1.0935167724972652</v>
      </c>
      <c r="DH68" s="152"/>
      <c r="DI68" s="161" t="s">
        <v>68</v>
      </c>
      <c r="DJ68" s="38">
        <f t="shared" si="269"/>
        <v>15342910.686375111</v>
      </c>
      <c r="DK68" s="36">
        <f t="shared" si="266"/>
        <v>10477814.285878303</v>
      </c>
      <c r="DL68" s="37">
        <f t="shared" si="267"/>
        <v>25820724.972253412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f>+'JUL-SEP 2022'!D69+'OCT-DEC 2022'!D69+'JAN-MAR 2023'!D69+'APR-JUN 2023'!D69</f>
        <v>634297.13937295182</v>
      </c>
      <c r="E69" s="39">
        <f t="shared" si="196"/>
        <v>2.8854378187072189</v>
      </c>
      <c r="F69" s="36">
        <f>+'JUL-SEP 2022'!F69+'OCT-DEC 2022'!F69+'JAN-MAR 2023'!F69+'APR-JUN 2023'!F69</f>
        <v>10211.811603134294</v>
      </c>
      <c r="G69" s="39">
        <f t="shared" si="197"/>
        <v>0.178447062578798</v>
      </c>
      <c r="H69" s="36">
        <f t="shared" si="198"/>
        <v>644508.95097608608</v>
      </c>
      <c r="I69" s="202">
        <f t="shared" si="199"/>
        <v>2.3263020107202812</v>
      </c>
      <c r="J69" s="38">
        <f>+'JUL-SEP 2022'!J69+'OCT-DEC 2022'!J69+'JAN-MAR 2023'!J69+'APR-JUN 2023'!J69</f>
        <v>115382.11684309633</v>
      </c>
      <c r="K69" s="39">
        <f t="shared" si="200"/>
        <v>0.16549902943312292</v>
      </c>
      <c r="L69" s="36">
        <f>+'JUL-SEP 2022'!L69+'OCT-DEC 2022'!L69+'JAN-MAR 2023'!L69+'APR-JUN 2023'!L69</f>
        <v>109579.40426172924</v>
      </c>
      <c r="M69" s="39">
        <f t="shared" si="201"/>
        <v>0.17845006572907823</v>
      </c>
      <c r="N69" s="36">
        <f t="shared" si="202"/>
        <v>224961.52110482557</v>
      </c>
      <c r="O69" s="40">
        <f t="shared" si="203"/>
        <v>0.17156408641355661</v>
      </c>
      <c r="P69" s="116">
        <f t="shared" si="204"/>
        <v>749679.25621604815</v>
      </c>
      <c r="Q69" s="117">
        <f t="shared" si="205"/>
        <v>119791.21586486354</v>
      </c>
      <c r="R69" s="118">
        <f t="shared" si="206"/>
        <v>869470.47208091174</v>
      </c>
      <c r="S69" s="32"/>
      <c r="T69" s="38">
        <f>+'JUL-SEP 2022'!T69+'OCT-DEC 2022'!T69+'JAN-MAR 2023'!T69+'APR-JUN 2023'!T69</f>
        <v>3592390.8453532951</v>
      </c>
      <c r="U69" s="39">
        <f t="shared" si="207"/>
        <v>9.3754001997883325</v>
      </c>
      <c r="V69" s="36">
        <f>+'JUL-SEP 2022'!V69+'OCT-DEC 2022'!V69+'JAN-MAR 2023'!V69+'APR-JUN 2023'!V69</f>
        <v>965983.15325915557</v>
      </c>
      <c r="W69" s="39">
        <f t="shared" si="208"/>
        <v>8.6692018385055292</v>
      </c>
      <c r="X69" s="36">
        <f t="shared" si="209"/>
        <v>4558373.9986124504</v>
      </c>
      <c r="Y69" s="40">
        <f t="shared" si="210"/>
        <v>9.2163024967952829</v>
      </c>
      <c r="Z69" s="244">
        <f>+'OCT-DEC 2022'!Z69+'JUL-SEP 2022'!Z69+'JAN-MAR 2023'!Z69+'APR-JUN 2023'!Z69</f>
        <v>1028156.0736891199</v>
      </c>
      <c r="AA69" s="39">
        <f t="shared" si="211"/>
        <v>0.50910182109427393</v>
      </c>
      <c r="AB69" s="36">
        <f>+'OCT-DEC 2022'!AB69+'JUL-SEP 2022'!AB69+'JAN-MAR 2023'!AB69+'APR-JUN 2023'!AB69</f>
        <v>478416.01243606192</v>
      </c>
      <c r="AC69" s="39">
        <f t="shared" si="212"/>
        <v>0.54494819228379865</v>
      </c>
      <c r="AD69" s="36">
        <f t="shared" si="213"/>
        <v>1506572.0861251818</v>
      </c>
      <c r="AE69" s="40">
        <f t="shared" si="214"/>
        <v>0.51996303180205483</v>
      </c>
      <c r="AF69" s="116">
        <f t="shared" si="215"/>
        <v>4620546.919042415</v>
      </c>
      <c r="AG69" s="117">
        <f t="shared" si="216"/>
        <v>1444399.1656952174</v>
      </c>
      <c r="AH69" s="118">
        <f t="shared" si="217"/>
        <v>6064946.0847376324</v>
      </c>
      <c r="AI69" s="32"/>
      <c r="AJ69" s="35">
        <f>+'OCT-DEC 2022'!AJ69+'JUL-SEP 2022'!AJ69+'JAN-MAR 2023'!AJ69+'APR-JUN 2023'!AJ69</f>
        <v>145651.04126337089</v>
      </c>
      <c r="AK69" s="39">
        <f t="shared" si="218"/>
        <v>1.1845303898258057</v>
      </c>
      <c r="AL69" s="36">
        <f>+'OCT-DEC 2022'!AL69+'JUL-SEP 2022'!AL69+'JAN-MAR 2023'!AL69+'APR-JUN 2023'!AL69</f>
        <v>61620.127424882805</v>
      </c>
      <c r="AM69" s="39">
        <f t="shared" si="219"/>
        <v>1.2152816604650247</v>
      </c>
      <c r="AN69" s="36">
        <f t="shared" si="220"/>
        <v>207271.1686882537</v>
      </c>
      <c r="AO69" s="40">
        <f t="shared" si="221"/>
        <v>1.1935087166945961</v>
      </c>
      <c r="AP69" s="36">
        <f>+'OCT-DEC 2022'!AP69+'JUL-SEP 2022'!AP69+'JAN-MAR 2023'!AP69+'APR-JUN 2023'!AP69</f>
        <v>55585.751330819476</v>
      </c>
      <c r="AQ69" s="39">
        <f t="shared" si="222"/>
        <v>0.17556403770294363</v>
      </c>
      <c r="AR69" s="36">
        <f>+'OCT-DEC 2022'!AR69+'JUL-SEP 2022'!AR69+'JAN-MAR 2023'!AR69+'APR-JUN 2023'!AR69</f>
        <v>91328.433508229326</v>
      </c>
      <c r="AS69" s="39">
        <f t="shared" si="223"/>
        <v>0.29906615460812858</v>
      </c>
      <c r="AT69" s="36">
        <f t="shared" si="224"/>
        <v>146914.1848390488</v>
      </c>
      <c r="AU69" s="40">
        <f t="shared" si="225"/>
        <v>0.23619981835600024</v>
      </c>
      <c r="AV69" s="116">
        <f t="shared" si="226"/>
        <v>201236.79259419037</v>
      </c>
      <c r="AW69" s="117">
        <f t="shared" si="227"/>
        <v>152948.56093311214</v>
      </c>
      <c r="AX69" s="118">
        <f t="shared" si="228"/>
        <v>354185.3535273025</v>
      </c>
      <c r="AY69" s="32"/>
      <c r="AZ69" s="35">
        <f>+'OCT-DEC 2022'!AZ69+'JUL-SEP 2022'!AZ69+'JAN-MAR 2023'!AZ69+'APR-JUN 2023'!AZ69</f>
        <v>2314418.7452641525</v>
      </c>
      <c r="BA69" s="39">
        <f t="shared" si="229"/>
        <v>10.435227830343942</v>
      </c>
      <c r="BB69" s="36">
        <f>+'OCT-DEC 2022'!BB69+'JUL-SEP 2022'!BB69+'JAN-MAR 2023'!BB69+'APR-JUN 2023'!BB69</f>
        <v>624038.88113584765</v>
      </c>
      <c r="BC69" s="39">
        <f t="shared" si="230"/>
        <v>9.325565717767498</v>
      </c>
      <c r="BD69" s="36">
        <f t="shared" si="231"/>
        <v>2938457.6264000004</v>
      </c>
      <c r="BE69" s="40">
        <v>6.1488771797056092</v>
      </c>
      <c r="BF69" s="38">
        <f>+'OCT-DEC 2022'!BF69+'JUL-SEP 2022'!BF69+'JAN-MAR 2023'!BF69+'APR-JUN 2023'!BF69</f>
        <v>1585194.7628288646</v>
      </c>
      <c r="BG69" s="39">
        <v>0.6939620364086635</v>
      </c>
      <c r="BH69" s="36">
        <f>+'OCT-DEC 2022'!BH69+'JUL-SEP 2022'!BH69+'JAN-MAR 2023'!BH69+'APR-JUN 2023'!BH69</f>
        <v>1556625.8683711356</v>
      </c>
      <c r="BI69" s="39">
        <v>1.2616746187911354</v>
      </c>
      <c r="BJ69" s="36">
        <f t="shared" si="232"/>
        <v>3141820.6312000002</v>
      </c>
      <c r="BK69" s="40">
        <v>0.85176509523399124</v>
      </c>
      <c r="BL69" s="116">
        <f t="shared" si="233"/>
        <v>3899613.5080930172</v>
      </c>
      <c r="BM69" s="117">
        <f t="shared" si="234"/>
        <v>2180664.749506983</v>
      </c>
      <c r="BN69" s="118">
        <f t="shared" si="235"/>
        <v>6080278.2576000001</v>
      </c>
      <c r="BO69" s="32"/>
      <c r="BP69" s="35">
        <f>+'OCT-DEC 2022'!BP69+'JUL-SEP 2022'!BP69+'JAN-MAR 2023'!BP69+'APR-JUN 2023'!BP69</f>
        <v>1105243.51</v>
      </c>
      <c r="BQ69" s="39">
        <v>9.213006504191446</v>
      </c>
      <c r="BR69" s="36">
        <f>+'OCT-DEC 2022'!BR69+'JUL-SEP 2022'!BR69+'JAN-MAR 2023'!BR69+'APR-JUN 2023'!BR69</f>
        <v>272675.31000000006</v>
      </c>
      <c r="BS69" s="39">
        <v>9.1961207333364037</v>
      </c>
      <c r="BT69" s="36">
        <f t="shared" si="236"/>
        <v>1377918.82</v>
      </c>
      <c r="BU69" s="40">
        <v>9.2109245418041592</v>
      </c>
      <c r="BV69" s="38">
        <f>+'OCT-DEC 2022'!BV69+'JUL-SEP 2022'!BV69+'JAN-MAR 2023'!BV69+'APR-JUN 2023'!BV69</f>
        <v>-150311.95000000007</v>
      </c>
      <c r="BW69" s="39">
        <f t="shared" si="237"/>
        <v>-0.246808330719858</v>
      </c>
      <c r="BX69" s="36">
        <f>+'OCT-DEC 2022'!BX69+'JUL-SEP 2022'!BX69+'JAN-MAR 2023'!BX69+'APR-JUN 2023'!BX69</f>
        <v>-81011.849999999919</v>
      </c>
      <c r="BY69" s="39">
        <f t="shared" si="238"/>
        <v>-0.19580092617209571</v>
      </c>
      <c r="BZ69" s="36">
        <f t="shared" si="239"/>
        <v>-231323.8</v>
      </c>
      <c r="CA69" s="40">
        <f t="shared" si="240"/>
        <v>-0.22617404321014811</v>
      </c>
      <c r="CB69" s="116">
        <f t="shared" si="241"/>
        <v>954931.55999999994</v>
      </c>
      <c r="CC69" s="117">
        <f t="shared" si="242"/>
        <v>191663.46000000014</v>
      </c>
      <c r="CD69" s="118">
        <f t="shared" si="243"/>
        <v>1146595.02</v>
      </c>
      <c r="CE69" s="32"/>
      <c r="CF69" s="35">
        <f>+'OCT-DEC 2022'!CF69+'JUL-SEP 2022'!CF69+'JAN-MAR 2023'!CF69+'APR-JUN 2023'!CF69</f>
        <v>3251858.7696779175</v>
      </c>
      <c r="CG69" s="39">
        <f t="shared" si="244"/>
        <v>12.929393260988345</v>
      </c>
      <c r="CH69" s="36">
        <f>+'OCT-DEC 2022'!CH69+'JUL-SEP 2022'!CH69+'JAN-MAR 2023'!CH69+'APR-JUN 2023'!CH69</f>
        <v>689542.80175178917</v>
      </c>
      <c r="CI69" s="39">
        <f t="shared" si="245"/>
        <v>13.421496452658618</v>
      </c>
      <c r="CJ69" s="36">
        <f t="shared" si="246"/>
        <v>3941401.5714297066</v>
      </c>
      <c r="CK69" s="40">
        <f t="shared" si="247"/>
        <v>13.012864854415724</v>
      </c>
      <c r="CL69" s="38">
        <f>+'OCT-DEC 2022'!CL69+'JUL-SEP 2022'!CL69+'JAN-MAR 2023'!CL69+'APR-JUN 2023'!CL69</f>
        <v>1390884.3869742504</v>
      </c>
      <c r="CM69" s="39">
        <f t="shared" si="248"/>
        <v>1.1191268210247987</v>
      </c>
      <c r="CN69" s="36">
        <f>+'OCT-DEC 2022'!CN69+'JUL-SEP 2022'!CN69+'JAN-MAR 2023'!CN69+'APR-JUN 2023'!CN69</f>
        <v>1390557.7609929279</v>
      </c>
      <c r="CO69" s="39">
        <f t="shared" si="249"/>
        <v>2.1676390021526277</v>
      </c>
      <c r="CP69" s="36">
        <f t="shared" si="250"/>
        <v>2781442.1479671784</v>
      </c>
      <c r="CQ69" s="40">
        <f t="shared" si="251"/>
        <v>1.4760845177283366</v>
      </c>
      <c r="CR69" s="116">
        <f t="shared" si="252"/>
        <v>4642743.1566521674</v>
      </c>
      <c r="CS69" s="117">
        <f t="shared" si="253"/>
        <v>2080100.5627447171</v>
      </c>
      <c r="CT69" s="118">
        <f t="shared" si="254"/>
        <v>6722843.7193968846</v>
      </c>
      <c r="CU69" s="32"/>
      <c r="CV69" s="38">
        <f t="shared" si="255"/>
        <v>11043860.050931688</v>
      </c>
      <c r="CW69" s="39">
        <f t="shared" si="268"/>
        <v>7.9475615853381951</v>
      </c>
      <c r="CX69" s="39">
        <f t="shared" si="256"/>
        <v>2624072.0851748097</v>
      </c>
      <c r="CY69" s="39">
        <f t="shared" si="257"/>
        <v>6.8852609221136998</v>
      </c>
      <c r="CZ69" s="36">
        <f t="shared" si="258"/>
        <v>13667932.136106499</v>
      </c>
      <c r="DA69" s="40">
        <f t="shared" si="259"/>
        <v>7.7189193279167156</v>
      </c>
      <c r="DB69" s="38">
        <f t="shared" si="260"/>
        <v>4024891.1416661507</v>
      </c>
      <c r="DC69" s="39">
        <f t="shared" si="261"/>
        <v>0.65920738325459705</v>
      </c>
      <c r="DD69" s="36">
        <f t="shared" si="262"/>
        <v>3545495.6295700837</v>
      </c>
      <c r="DE69" s="39">
        <f t="shared" si="263"/>
        <v>1.0199616799939091</v>
      </c>
      <c r="DF69" s="36">
        <f t="shared" si="264"/>
        <v>7570386.7712362343</v>
      </c>
      <c r="DG69" s="40">
        <f t="shared" si="265"/>
        <v>0.7900831874635873</v>
      </c>
      <c r="DH69" s="152"/>
      <c r="DI69" s="161" t="s">
        <v>69</v>
      </c>
      <c r="DJ69" s="38">
        <f t="shared" si="269"/>
        <v>13667932.136106499</v>
      </c>
      <c r="DK69" s="36">
        <f t="shared" si="266"/>
        <v>7570386.7712362343</v>
      </c>
      <c r="DL69" s="37">
        <f t="shared" si="267"/>
        <v>21238318.907342732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f>+'JUL-SEP 2022'!D70+'OCT-DEC 2022'!D70+'JAN-MAR 2023'!D70+'APR-JUN 2023'!D70</f>
        <v>222377.42241867882</v>
      </c>
      <c r="E70" s="39">
        <f t="shared" si="196"/>
        <v>1.0116019525293927</v>
      </c>
      <c r="F70" s="36">
        <f>+'JUL-SEP 2022'!F70+'OCT-DEC 2022'!F70+'JAN-MAR 2023'!F70+'APR-JUN 2023'!F70</f>
        <v>8059.6739895153378</v>
      </c>
      <c r="G70" s="39">
        <f t="shared" si="197"/>
        <v>0.14083937352803513</v>
      </c>
      <c r="H70" s="36">
        <f t="shared" si="198"/>
        <v>230437.09640819416</v>
      </c>
      <c r="I70" s="202">
        <f t="shared" si="199"/>
        <v>0.83174373281716552</v>
      </c>
      <c r="J70" s="38">
        <f>+'JUL-SEP 2022'!J70+'OCT-DEC 2022'!J70+'JAN-MAR 2023'!J70+'APR-JUN 2023'!J70</f>
        <v>73501.315080279077</v>
      </c>
      <c r="K70" s="39">
        <f t="shared" si="200"/>
        <v>0.10542705092147199</v>
      </c>
      <c r="L70" s="36">
        <f>+'JUL-SEP 2022'!L70+'OCT-DEC 2022'!L70+'JAN-MAR 2023'!L70+'APR-JUN 2023'!L70</f>
        <v>86485.814678326584</v>
      </c>
      <c r="M70" s="39">
        <f t="shared" si="201"/>
        <v>0.14084215385144591</v>
      </c>
      <c r="N70" s="36">
        <f t="shared" si="202"/>
        <v>159987.12975860568</v>
      </c>
      <c r="O70" s="40">
        <f t="shared" si="203"/>
        <v>0.12201218066165335</v>
      </c>
      <c r="P70" s="116">
        <f t="shared" si="204"/>
        <v>295878.7374989579</v>
      </c>
      <c r="Q70" s="117">
        <f t="shared" si="205"/>
        <v>94545.488667841928</v>
      </c>
      <c r="R70" s="118">
        <f t="shared" si="206"/>
        <v>390424.22616679984</v>
      </c>
      <c r="S70" s="32"/>
      <c r="T70" s="38">
        <f>+'JUL-SEP 2022'!T70+'OCT-DEC 2022'!T70+'JAN-MAR 2023'!T70+'APR-JUN 2023'!T70</f>
        <v>744180.24084031256</v>
      </c>
      <c r="U70" s="39">
        <f t="shared" si="207"/>
        <v>1.9421571535506577</v>
      </c>
      <c r="V70" s="36">
        <f>+'JUL-SEP 2022'!V70+'OCT-DEC 2022'!V70+'JAN-MAR 2023'!V70+'APR-JUN 2023'!V70</f>
        <v>207795.34019616281</v>
      </c>
      <c r="W70" s="39">
        <f t="shared" si="208"/>
        <v>1.8648562753745754</v>
      </c>
      <c r="X70" s="36">
        <f t="shared" si="209"/>
        <v>951975.58103647537</v>
      </c>
      <c r="Y70" s="40">
        <f t="shared" si="210"/>
        <v>1.9247422276156549</v>
      </c>
      <c r="Z70" s="244">
        <f>+'OCT-DEC 2022'!Z70+'JUL-SEP 2022'!Z70+'JAN-MAR 2023'!Z70+'APR-JUN 2023'!Z70</f>
        <v>-98628.509373596171</v>
      </c>
      <c r="AA70" s="39">
        <f t="shared" si="211"/>
        <v>-4.8836898423160899E-2</v>
      </c>
      <c r="AB70" s="36">
        <f>+'OCT-DEC 2022'!AB70+'JUL-SEP 2022'!AB70+'JAN-MAR 2023'!AB70+'APR-JUN 2023'!AB70</f>
        <v>-5165.5821926930221</v>
      </c>
      <c r="AC70" s="39">
        <f t="shared" si="212"/>
        <v>-5.883947453321603E-3</v>
      </c>
      <c r="AD70" s="36">
        <f t="shared" si="213"/>
        <v>-103794.09156628919</v>
      </c>
      <c r="AE70" s="40">
        <f t="shared" si="214"/>
        <v>-3.5822441575134492E-2</v>
      </c>
      <c r="AF70" s="116">
        <f t="shared" si="215"/>
        <v>645551.73146671639</v>
      </c>
      <c r="AG70" s="117">
        <f t="shared" si="216"/>
        <v>202629.75800346979</v>
      </c>
      <c r="AH70" s="118">
        <f t="shared" si="217"/>
        <v>848181.48947018618</v>
      </c>
      <c r="AI70" s="32"/>
      <c r="AJ70" s="35">
        <f>+'OCT-DEC 2022'!AJ70+'JUL-SEP 2022'!AJ70+'JAN-MAR 2023'!AJ70+'APR-JUN 2023'!AJ70</f>
        <v>261542.83368005825</v>
      </c>
      <c r="AK70" s="39">
        <f t="shared" si="218"/>
        <v>2.1270389284411988</v>
      </c>
      <c r="AL70" s="36">
        <f>+'OCT-DEC 2022'!AL70+'JUL-SEP 2022'!AL70+'JAN-MAR 2023'!AL70+'APR-JUN 2023'!AL70</f>
        <v>110650.46661728172</v>
      </c>
      <c r="AM70" s="39">
        <f t="shared" si="219"/>
        <v>2.1822655749260758</v>
      </c>
      <c r="AN70" s="36">
        <f t="shared" si="220"/>
        <v>372193.30029733997</v>
      </c>
      <c r="AO70" s="40">
        <f t="shared" si="221"/>
        <v>2.1431632339967548</v>
      </c>
      <c r="AP70" s="36">
        <f>+'OCT-DEC 2022'!AP70+'JUL-SEP 2022'!AP70+'JAN-MAR 2023'!AP70+'APR-JUN 2023'!AP70</f>
        <v>96286.353246201281</v>
      </c>
      <c r="AQ70" s="39">
        <f t="shared" si="222"/>
        <v>0.30411428373052118</v>
      </c>
      <c r="AR70" s="36">
        <f>+'OCT-DEC 2022'!AR70+'JUL-SEP 2022'!AR70+'JAN-MAR 2023'!AR70+'APR-JUN 2023'!AR70</f>
        <v>158201.97827161738</v>
      </c>
      <c r="AS70" s="39">
        <f t="shared" si="223"/>
        <v>0.51805177725760632</v>
      </c>
      <c r="AT70" s="36">
        <f t="shared" si="224"/>
        <v>254488.33151781867</v>
      </c>
      <c r="AU70" s="40">
        <f t="shared" si="225"/>
        <v>0.40915108193319588</v>
      </c>
      <c r="AV70" s="116">
        <f t="shared" si="226"/>
        <v>357829.18692625954</v>
      </c>
      <c r="AW70" s="117">
        <f t="shared" si="227"/>
        <v>268852.4448888991</v>
      </c>
      <c r="AX70" s="118">
        <f t="shared" si="228"/>
        <v>626681.63181515865</v>
      </c>
      <c r="AY70" s="32"/>
      <c r="AZ70" s="35">
        <f>+'OCT-DEC 2022'!AZ70+'JUL-SEP 2022'!AZ70+'JAN-MAR 2023'!AZ70+'APR-JUN 2023'!AZ70</f>
        <v>1972748.3346439057</v>
      </c>
      <c r="BA70" s="39">
        <f t="shared" si="229"/>
        <v>8.8947077386340432</v>
      </c>
      <c r="BB70" s="36">
        <f>+'OCT-DEC 2022'!BB70+'JUL-SEP 2022'!BB70+'JAN-MAR 2023'!BB70+'APR-JUN 2023'!BB70</f>
        <v>533666.37585609441</v>
      </c>
      <c r="BC70" s="39">
        <f t="shared" si="230"/>
        <v>7.9750493276162171</v>
      </c>
      <c r="BD70" s="36">
        <f t="shared" si="231"/>
        <v>2506414.7105</v>
      </c>
      <c r="BE70" s="40">
        <v>7.2364404936901963</v>
      </c>
      <c r="BF70" s="38">
        <f>+'OCT-DEC 2022'!BF70+'JUL-SEP 2022'!BF70+'JAN-MAR 2023'!BF70+'APR-JUN 2023'!BF70</f>
        <v>1667513.835826498</v>
      </c>
      <c r="BG70" s="39">
        <v>0.38144788525477585</v>
      </c>
      <c r="BH70" s="36">
        <f>+'OCT-DEC 2022'!BH70+'JUL-SEP 2022'!BH70+'JAN-MAR 2023'!BH70+'APR-JUN 2023'!BH70</f>
        <v>1636578.9216735023</v>
      </c>
      <c r="BI70" s="39">
        <v>0.69350063831747655</v>
      </c>
      <c r="BJ70" s="36">
        <f t="shared" si="232"/>
        <v>3304092.7575000003</v>
      </c>
      <c r="BK70" s="40">
        <v>0.46818698612427812</v>
      </c>
      <c r="BL70" s="116">
        <f t="shared" si="233"/>
        <v>3640262.1704704035</v>
      </c>
      <c r="BM70" s="117">
        <f t="shared" si="234"/>
        <v>2170245.2975295968</v>
      </c>
      <c r="BN70" s="118">
        <f t="shared" si="235"/>
        <v>5810507.4680000003</v>
      </c>
      <c r="BO70" s="32"/>
      <c r="BP70" s="35">
        <f>+'OCT-DEC 2022'!BP70+'JUL-SEP 2022'!BP70+'JAN-MAR 2023'!BP70+'APR-JUN 2023'!BP70</f>
        <v>611.17000000004191</v>
      </c>
      <c r="BQ70" s="39">
        <v>1.0361508661458132</v>
      </c>
      <c r="BR70" s="36">
        <f>+'OCT-DEC 2022'!BR70+'JUL-SEP 2022'!BR70+'JAN-MAR 2023'!BR70+'APR-JUN 2023'!BR70</f>
        <v>21113.659999999974</v>
      </c>
      <c r="BS70" s="39">
        <v>1.080898475286747</v>
      </c>
      <c r="BT70" s="36">
        <f t="shared" si="236"/>
        <v>21724.830000000016</v>
      </c>
      <c r="BU70" s="40">
        <v>1.0416681054801755</v>
      </c>
      <c r="BV70" s="38">
        <f>+'OCT-DEC 2022'!BV70+'JUL-SEP 2022'!BV70+'JAN-MAR 2023'!BV70+'APR-JUN 2023'!BV70</f>
        <v>710490.66999999993</v>
      </c>
      <c r="BW70" s="39">
        <f t="shared" si="237"/>
        <v>1.1666072874095066</v>
      </c>
      <c r="BX70" s="36">
        <f>+'OCT-DEC 2022'!BX70+'JUL-SEP 2022'!BX70+'JAN-MAR 2023'!BX70+'APR-JUN 2023'!BX70</f>
        <v>917462.01</v>
      </c>
      <c r="BY70" s="39">
        <f t="shared" si="238"/>
        <v>2.2174522774842536</v>
      </c>
      <c r="BZ70" s="36">
        <f t="shared" si="239"/>
        <v>1627952.68</v>
      </c>
      <c r="CA70" s="40">
        <f t="shared" si="240"/>
        <v>1.5917110119684894</v>
      </c>
      <c r="CB70" s="116">
        <f t="shared" si="241"/>
        <v>711101.84</v>
      </c>
      <c r="CC70" s="117">
        <f t="shared" si="242"/>
        <v>938575.66999999993</v>
      </c>
      <c r="CD70" s="118">
        <f t="shared" si="243"/>
        <v>1649677.5099999998</v>
      </c>
      <c r="CE70" s="32"/>
      <c r="CF70" s="35">
        <f>+'OCT-DEC 2022'!CF70+'JUL-SEP 2022'!CF70+'JAN-MAR 2023'!CF70+'APR-JUN 2023'!CF70</f>
        <v>4127289.480723741</v>
      </c>
      <c r="CG70" s="39">
        <f t="shared" si="244"/>
        <v>16.410106519940602</v>
      </c>
      <c r="CH70" s="36">
        <f>+'OCT-DEC 2022'!CH70+'JUL-SEP 2022'!CH70+'JAN-MAR 2023'!CH70+'APR-JUN 2023'!CH70</f>
        <v>877455.86427625874</v>
      </c>
      <c r="CI70" s="39">
        <f t="shared" si="245"/>
        <v>17.07910044137844</v>
      </c>
      <c r="CJ70" s="36">
        <f t="shared" si="246"/>
        <v>5004745.3449999997</v>
      </c>
      <c r="CK70" s="40">
        <f t="shared" si="247"/>
        <v>16.523582696402926</v>
      </c>
      <c r="CL70" s="38">
        <f>+'OCT-DEC 2022'!CL70+'JUL-SEP 2022'!CL70+'JAN-MAR 2023'!CL70+'APR-JUN 2023'!CL70</f>
        <v>1540081.1534754843</v>
      </c>
      <c r="CM70" s="39">
        <f t="shared" si="248"/>
        <v>1.2391728180648072</v>
      </c>
      <c r="CN70" s="36">
        <f>+'OCT-DEC 2022'!CN70+'JUL-SEP 2022'!CN70+'JAN-MAR 2023'!CN70+'APR-JUN 2023'!CN70</f>
        <v>1557248.6305245161</v>
      </c>
      <c r="CO70" s="39">
        <f t="shared" si="249"/>
        <v>2.4274812325403832</v>
      </c>
      <c r="CP70" s="36">
        <f t="shared" si="250"/>
        <v>3097329.7840000005</v>
      </c>
      <c r="CQ70" s="40">
        <f t="shared" si="251"/>
        <v>1.6437230390726083</v>
      </c>
      <c r="CR70" s="116">
        <f t="shared" si="252"/>
        <v>5667370.6341992253</v>
      </c>
      <c r="CS70" s="117">
        <f t="shared" si="253"/>
        <v>2434704.4948007748</v>
      </c>
      <c r="CT70" s="118">
        <f t="shared" si="254"/>
        <v>8102075.1290000007</v>
      </c>
      <c r="CU70" s="32"/>
      <c r="CV70" s="38">
        <f t="shared" si="255"/>
        <v>7328749.4823066965</v>
      </c>
      <c r="CW70" s="39">
        <f t="shared" si="268"/>
        <v>5.2740334978469896</v>
      </c>
      <c r="CX70" s="39">
        <f t="shared" si="256"/>
        <v>1758741.3809353129</v>
      </c>
      <c r="CY70" s="39">
        <f t="shared" si="257"/>
        <v>4.6147334788066594</v>
      </c>
      <c r="CZ70" s="36">
        <f t="shared" si="258"/>
        <v>9087490.8632420097</v>
      </c>
      <c r="DA70" s="40">
        <f t="shared" si="259"/>
        <v>5.1321303155465667</v>
      </c>
      <c r="DB70" s="38">
        <f t="shared" si="260"/>
        <v>3989244.8182548662</v>
      </c>
      <c r="DC70" s="39">
        <f t="shared" si="261"/>
        <v>0.65336913353515935</v>
      </c>
      <c r="DD70" s="36">
        <f t="shared" si="262"/>
        <v>4350811.7729552696</v>
      </c>
      <c r="DE70" s="39">
        <f t="shared" si="263"/>
        <v>1.2516335511091388</v>
      </c>
      <c r="DF70" s="36">
        <f t="shared" si="264"/>
        <v>8340056.5912101362</v>
      </c>
      <c r="DG70" s="40">
        <f t="shared" si="265"/>
        <v>0.87040975505323803</v>
      </c>
      <c r="DH70" s="152"/>
      <c r="DI70" s="161" t="s">
        <v>70</v>
      </c>
      <c r="DJ70" s="38">
        <f t="shared" si="269"/>
        <v>9087490.8632420097</v>
      </c>
      <c r="DK70" s="36">
        <f t="shared" si="266"/>
        <v>8340056.5912101362</v>
      </c>
      <c r="DL70" s="37">
        <f t="shared" si="267"/>
        <v>17427547.454452146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f>+'JUL-SEP 2022'!D71+'OCT-DEC 2022'!D71+'JAN-MAR 2023'!D71+'APR-JUN 2023'!D71</f>
        <v>0</v>
      </c>
      <c r="E71" s="39">
        <f t="shared" si="196"/>
        <v>0</v>
      </c>
      <c r="F71" s="36">
        <f>+'JUL-SEP 2022'!F71+'OCT-DEC 2022'!F71+'JAN-MAR 2023'!F71+'APR-JUN 2023'!F71</f>
        <v>0</v>
      </c>
      <c r="G71" s="39">
        <f t="shared" si="197"/>
        <v>0</v>
      </c>
      <c r="H71" s="36">
        <f t="shared" si="198"/>
        <v>0</v>
      </c>
      <c r="I71" s="202">
        <f t="shared" si="199"/>
        <v>0</v>
      </c>
      <c r="J71" s="38">
        <f>+'JUL-SEP 2022'!J71+'OCT-DEC 2022'!J71+'JAN-MAR 2023'!J71+'APR-JUN 2023'!J71</f>
        <v>0</v>
      </c>
      <c r="K71" s="39">
        <f t="shared" si="200"/>
        <v>0</v>
      </c>
      <c r="L71" s="36">
        <f>+'JUL-SEP 2022'!L71+'OCT-DEC 2022'!L71+'JAN-MAR 2023'!L71+'APR-JUN 2023'!L71</f>
        <v>0</v>
      </c>
      <c r="M71" s="39">
        <f t="shared" si="201"/>
        <v>0</v>
      </c>
      <c r="N71" s="36">
        <f t="shared" si="202"/>
        <v>0</v>
      </c>
      <c r="O71" s="40">
        <f t="shared" si="203"/>
        <v>0</v>
      </c>
      <c r="P71" s="116">
        <f t="shared" si="204"/>
        <v>0</v>
      </c>
      <c r="Q71" s="117">
        <f t="shared" si="205"/>
        <v>0</v>
      </c>
      <c r="R71" s="118">
        <f t="shared" si="206"/>
        <v>0</v>
      </c>
      <c r="S71" s="32"/>
      <c r="T71" s="38">
        <f>+'JUL-SEP 2022'!T71+'OCT-DEC 2022'!T71+'JAN-MAR 2023'!T71+'APR-JUN 2023'!T71</f>
        <v>0</v>
      </c>
      <c r="U71" s="39">
        <f t="shared" si="207"/>
        <v>0</v>
      </c>
      <c r="V71" s="36">
        <f>+'JUL-SEP 2022'!V71+'OCT-DEC 2022'!V71+'JAN-MAR 2023'!V71+'APR-JUN 2023'!V71</f>
        <v>0</v>
      </c>
      <c r="W71" s="39">
        <f t="shared" si="208"/>
        <v>0</v>
      </c>
      <c r="X71" s="36">
        <f t="shared" si="209"/>
        <v>0</v>
      </c>
      <c r="Y71" s="40">
        <f t="shared" si="210"/>
        <v>0</v>
      </c>
      <c r="Z71" s="244">
        <f>+'OCT-DEC 2022'!Z71+'JUL-SEP 2022'!Z71+'JAN-MAR 2023'!Z71+'APR-JUN 2023'!Z71</f>
        <v>0</v>
      </c>
      <c r="AA71" s="39">
        <f t="shared" si="211"/>
        <v>0</v>
      </c>
      <c r="AB71" s="36">
        <f>+'OCT-DEC 2022'!AB71+'JUL-SEP 2022'!AB71+'JAN-MAR 2023'!AB71+'APR-JUN 2023'!AB71</f>
        <v>0</v>
      </c>
      <c r="AC71" s="39">
        <f t="shared" si="212"/>
        <v>0</v>
      </c>
      <c r="AD71" s="36">
        <f t="shared" si="213"/>
        <v>0</v>
      </c>
      <c r="AE71" s="40">
        <f t="shared" si="214"/>
        <v>0</v>
      </c>
      <c r="AF71" s="116">
        <f t="shared" si="215"/>
        <v>0</v>
      </c>
      <c r="AG71" s="117">
        <f t="shared" si="216"/>
        <v>0</v>
      </c>
      <c r="AH71" s="118">
        <f t="shared" si="217"/>
        <v>0</v>
      </c>
      <c r="AI71" s="32"/>
      <c r="AJ71" s="35">
        <f>+'OCT-DEC 2022'!AJ71+'JUL-SEP 2022'!AJ71+'JAN-MAR 2023'!AJ71+'APR-JUN 2023'!AJ71</f>
        <v>0</v>
      </c>
      <c r="AK71" s="39">
        <f t="shared" si="218"/>
        <v>0</v>
      </c>
      <c r="AL71" s="36">
        <f>+'OCT-DEC 2022'!AL71+'JUL-SEP 2022'!AL71+'JAN-MAR 2023'!AL71+'APR-JUN 2023'!AL71</f>
        <v>0</v>
      </c>
      <c r="AM71" s="39">
        <f t="shared" si="219"/>
        <v>0</v>
      </c>
      <c r="AN71" s="36">
        <f t="shared" si="220"/>
        <v>0</v>
      </c>
      <c r="AO71" s="40">
        <f t="shared" si="221"/>
        <v>0</v>
      </c>
      <c r="AP71" s="36">
        <f>+'OCT-DEC 2022'!AP71+'JUL-SEP 2022'!AP71+'JAN-MAR 2023'!AP71+'APR-JUN 2023'!AP71</f>
        <v>0</v>
      </c>
      <c r="AQ71" s="39">
        <f t="shared" si="222"/>
        <v>0</v>
      </c>
      <c r="AR71" s="36">
        <f>+'OCT-DEC 2022'!AR71+'JUL-SEP 2022'!AR71+'JAN-MAR 2023'!AR71+'APR-JUN 2023'!AR71</f>
        <v>0</v>
      </c>
      <c r="AS71" s="39">
        <f t="shared" si="223"/>
        <v>0</v>
      </c>
      <c r="AT71" s="36">
        <f t="shared" si="224"/>
        <v>0</v>
      </c>
      <c r="AU71" s="40">
        <f t="shared" si="225"/>
        <v>0</v>
      </c>
      <c r="AV71" s="116">
        <f t="shared" si="226"/>
        <v>0</v>
      </c>
      <c r="AW71" s="117">
        <f t="shared" si="227"/>
        <v>0</v>
      </c>
      <c r="AX71" s="118">
        <f t="shared" si="228"/>
        <v>0</v>
      </c>
      <c r="AY71" s="32"/>
      <c r="AZ71" s="35">
        <f>+'OCT-DEC 2022'!AZ71+'JUL-SEP 2022'!AZ71+'JAN-MAR 2023'!AZ71+'APR-JUN 2023'!AZ71</f>
        <v>0</v>
      </c>
      <c r="BA71" s="39">
        <f t="shared" si="229"/>
        <v>0</v>
      </c>
      <c r="BB71" s="36">
        <f>+'OCT-DEC 2022'!BB71+'JUL-SEP 2022'!BB71+'JAN-MAR 2023'!BB71+'APR-JUN 2023'!BB71</f>
        <v>0</v>
      </c>
      <c r="BC71" s="39">
        <f t="shared" si="230"/>
        <v>0</v>
      </c>
      <c r="BD71" s="36">
        <f t="shared" si="231"/>
        <v>0</v>
      </c>
      <c r="BE71" s="40">
        <v>0</v>
      </c>
      <c r="BF71" s="38">
        <f>+'OCT-DEC 2022'!BF71+'JUL-SEP 2022'!BF71+'JAN-MAR 2023'!BF71+'APR-JUN 2023'!BF71</f>
        <v>0</v>
      </c>
      <c r="BG71" s="39">
        <v>0</v>
      </c>
      <c r="BH71" s="36">
        <f>+'OCT-DEC 2022'!BH71+'JUL-SEP 2022'!BH71+'JAN-MAR 2023'!BH71+'APR-JUN 2023'!BH71</f>
        <v>0</v>
      </c>
      <c r="BI71" s="39">
        <v>0</v>
      </c>
      <c r="BJ71" s="36">
        <f t="shared" si="232"/>
        <v>0</v>
      </c>
      <c r="BK71" s="40">
        <v>0</v>
      </c>
      <c r="BL71" s="116">
        <f t="shared" si="233"/>
        <v>0</v>
      </c>
      <c r="BM71" s="117">
        <f t="shared" si="234"/>
        <v>0</v>
      </c>
      <c r="BN71" s="118">
        <f t="shared" si="235"/>
        <v>0</v>
      </c>
      <c r="BO71" s="32"/>
      <c r="BP71" s="35">
        <f>+'OCT-DEC 2022'!BP71+'JUL-SEP 2022'!BP71+'JAN-MAR 2023'!BP71+'APR-JUN 2023'!BP71</f>
        <v>0</v>
      </c>
      <c r="BQ71" s="39">
        <v>0</v>
      </c>
      <c r="BR71" s="36">
        <f>+'OCT-DEC 2022'!BR71+'JUL-SEP 2022'!BR71+'JAN-MAR 2023'!BR71+'APR-JUN 2023'!BR71</f>
        <v>0</v>
      </c>
      <c r="BS71" s="39">
        <v>0</v>
      </c>
      <c r="BT71" s="36">
        <f t="shared" si="236"/>
        <v>0</v>
      </c>
      <c r="BU71" s="40">
        <v>0</v>
      </c>
      <c r="BV71" s="38">
        <f>+'OCT-DEC 2022'!BV71+'JUL-SEP 2022'!BV71+'JAN-MAR 2023'!BV71+'APR-JUN 2023'!BV71</f>
        <v>0</v>
      </c>
      <c r="BW71" s="39">
        <f t="shared" si="237"/>
        <v>0</v>
      </c>
      <c r="BX71" s="36">
        <f>+'OCT-DEC 2022'!BX71+'JUL-SEP 2022'!BX71+'JAN-MAR 2023'!BX71+'APR-JUN 2023'!BX71</f>
        <v>0</v>
      </c>
      <c r="BY71" s="39">
        <f t="shared" si="238"/>
        <v>0</v>
      </c>
      <c r="BZ71" s="36">
        <f t="shared" si="239"/>
        <v>0</v>
      </c>
      <c r="CA71" s="40">
        <f t="shared" si="240"/>
        <v>0</v>
      </c>
      <c r="CB71" s="116">
        <f t="shared" si="241"/>
        <v>0</v>
      </c>
      <c r="CC71" s="117">
        <f t="shared" si="242"/>
        <v>0</v>
      </c>
      <c r="CD71" s="118">
        <f t="shared" si="243"/>
        <v>0</v>
      </c>
      <c r="CE71" s="32"/>
      <c r="CF71" s="35">
        <f>+'OCT-DEC 2022'!CF71+'JUL-SEP 2022'!CF71+'JAN-MAR 2023'!CF71+'APR-JUN 2023'!CF71</f>
        <v>0</v>
      </c>
      <c r="CG71" s="39">
        <f t="shared" si="244"/>
        <v>0</v>
      </c>
      <c r="CH71" s="36">
        <f>+'OCT-DEC 2022'!CH71+'JUL-SEP 2022'!CH71+'JAN-MAR 2023'!CH71+'APR-JUN 2023'!CH71</f>
        <v>0</v>
      </c>
      <c r="CI71" s="39">
        <f t="shared" si="245"/>
        <v>0</v>
      </c>
      <c r="CJ71" s="36">
        <f t="shared" si="246"/>
        <v>0</v>
      </c>
      <c r="CK71" s="40">
        <f t="shared" si="247"/>
        <v>0</v>
      </c>
      <c r="CL71" s="38">
        <f>+'OCT-DEC 2022'!CL71+'JUL-SEP 2022'!CL71+'JAN-MAR 2023'!CL71+'APR-JUN 2023'!CL71</f>
        <v>0</v>
      </c>
      <c r="CM71" s="39">
        <f t="shared" si="248"/>
        <v>0</v>
      </c>
      <c r="CN71" s="36">
        <f>+'OCT-DEC 2022'!CN71+'JUL-SEP 2022'!CN71+'JAN-MAR 2023'!CN71+'APR-JUN 2023'!CN71</f>
        <v>0</v>
      </c>
      <c r="CO71" s="39">
        <f t="shared" si="249"/>
        <v>0</v>
      </c>
      <c r="CP71" s="36">
        <f t="shared" si="250"/>
        <v>0</v>
      </c>
      <c r="CQ71" s="40">
        <f t="shared" si="251"/>
        <v>0</v>
      </c>
      <c r="CR71" s="116">
        <f t="shared" si="252"/>
        <v>0</v>
      </c>
      <c r="CS71" s="117">
        <f t="shared" si="253"/>
        <v>0</v>
      </c>
      <c r="CT71" s="118">
        <f t="shared" si="254"/>
        <v>0</v>
      </c>
      <c r="CU71" s="32"/>
      <c r="CV71" s="38">
        <f t="shared" si="255"/>
        <v>0</v>
      </c>
      <c r="CW71" s="39">
        <f t="shared" si="268"/>
        <v>0</v>
      </c>
      <c r="CX71" s="39">
        <f t="shared" si="256"/>
        <v>0</v>
      </c>
      <c r="CY71" s="39">
        <f t="shared" si="257"/>
        <v>0</v>
      </c>
      <c r="CZ71" s="36">
        <f t="shared" si="258"/>
        <v>0</v>
      </c>
      <c r="DA71" s="40">
        <f t="shared" si="259"/>
        <v>0</v>
      </c>
      <c r="DB71" s="38">
        <f t="shared" si="260"/>
        <v>0</v>
      </c>
      <c r="DC71" s="39">
        <f t="shared" si="261"/>
        <v>0</v>
      </c>
      <c r="DD71" s="36">
        <f t="shared" si="262"/>
        <v>0</v>
      </c>
      <c r="DE71" s="39">
        <f t="shared" si="263"/>
        <v>0</v>
      </c>
      <c r="DF71" s="36">
        <f t="shared" si="264"/>
        <v>0</v>
      </c>
      <c r="DG71" s="40">
        <f t="shared" si="265"/>
        <v>0</v>
      </c>
      <c r="DH71" s="152"/>
      <c r="DI71" s="161" t="s">
        <v>71</v>
      </c>
      <c r="DJ71" s="38">
        <f t="shared" si="269"/>
        <v>0</v>
      </c>
      <c r="DK71" s="36">
        <f t="shared" si="266"/>
        <v>0</v>
      </c>
      <c r="DL71" s="37">
        <f t="shared" si="267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f>+'JUL-SEP 2022'!D72+'OCT-DEC 2022'!D72+'JAN-MAR 2023'!D72+'APR-JUN 2023'!D72</f>
        <v>0</v>
      </c>
      <c r="E72" s="39">
        <f t="shared" si="196"/>
        <v>0</v>
      </c>
      <c r="F72" s="36">
        <f>+'JUL-SEP 2022'!F72+'OCT-DEC 2022'!F72+'JAN-MAR 2023'!F72+'APR-JUN 2023'!F72</f>
        <v>0</v>
      </c>
      <c r="G72" s="39">
        <f t="shared" si="197"/>
        <v>0</v>
      </c>
      <c r="H72" s="36">
        <f t="shared" si="198"/>
        <v>0</v>
      </c>
      <c r="I72" s="202">
        <f t="shared" si="199"/>
        <v>0</v>
      </c>
      <c r="J72" s="38">
        <f>+'JUL-SEP 2022'!J72+'OCT-DEC 2022'!J72+'JAN-MAR 2023'!J72+'APR-JUN 2023'!J72</f>
        <v>0</v>
      </c>
      <c r="K72" s="39">
        <f t="shared" si="200"/>
        <v>0</v>
      </c>
      <c r="L72" s="36">
        <f>+'JUL-SEP 2022'!L72+'OCT-DEC 2022'!L72+'JAN-MAR 2023'!L72+'APR-JUN 2023'!L72</f>
        <v>0</v>
      </c>
      <c r="M72" s="39">
        <f t="shared" si="201"/>
        <v>0</v>
      </c>
      <c r="N72" s="36">
        <f t="shared" si="202"/>
        <v>0</v>
      </c>
      <c r="O72" s="40">
        <f t="shared" si="203"/>
        <v>0</v>
      </c>
      <c r="P72" s="116">
        <f t="shared" si="204"/>
        <v>0</v>
      </c>
      <c r="Q72" s="117">
        <f t="shared" si="205"/>
        <v>0</v>
      </c>
      <c r="R72" s="118">
        <f t="shared" si="206"/>
        <v>0</v>
      </c>
      <c r="S72" s="32"/>
      <c r="T72" s="38">
        <f>+'JUL-SEP 2022'!T72+'OCT-DEC 2022'!T72+'JAN-MAR 2023'!T72+'APR-JUN 2023'!T72</f>
        <v>0</v>
      </c>
      <c r="U72" s="39">
        <f t="shared" si="207"/>
        <v>0</v>
      </c>
      <c r="V72" s="36">
        <f>+'JUL-SEP 2022'!V72+'OCT-DEC 2022'!V72+'JAN-MAR 2023'!V72+'APR-JUN 2023'!V72</f>
        <v>0</v>
      </c>
      <c r="W72" s="39">
        <f t="shared" si="208"/>
        <v>0</v>
      </c>
      <c r="X72" s="36">
        <f t="shared" si="209"/>
        <v>0</v>
      </c>
      <c r="Y72" s="40">
        <f t="shared" si="210"/>
        <v>0</v>
      </c>
      <c r="Z72" s="244">
        <f>+'OCT-DEC 2022'!Z72+'JUL-SEP 2022'!Z72+'JAN-MAR 2023'!Z72+'APR-JUN 2023'!Z72</f>
        <v>0</v>
      </c>
      <c r="AA72" s="39">
        <f t="shared" si="211"/>
        <v>0</v>
      </c>
      <c r="AB72" s="36">
        <f>+'OCT-DEC 2022'!AB72+'JUL-SEP 2022'!AB72+'JAN-MAR 2023'!AB72+'APR-JUN 2023'!AB72</f>
        <v>0</v>
      </c>
      <c r="AC72" s="39">
        <f t="shared" si="212"/>
        <v>0</v>
      </c>
      <c r="AD72" s="36">
        <f t="shared" si="213"/>
        <v>0</v>
      </c>
      <c r="AE72" s="40">
        <f t="shared" si="214"/>
        <v>0</v>
      </c>
      <c r="AF72" s="116">
        <f t="shared" si="215"/>
        <v>0</v>
      </c>
      <c r="AG72" s="117">
        <f t="shared" si="216"/>
        <v>0</v>
      </c>
      <c r="AH72" s="118">
        <f t="shared" si="217"/>
        <v>0</v>
      </c>
      <c r="AI72" s="32"/>
      <c r="AJ72" s="35">
        <f>+'OCT-DEC 2022'!AJ72+'JUL-SEP 2022'!AJ72+'JAN-MAR 2023'!AJ72+'APR-JUN 2023'!AJ72</f>
        <v>0</v>
      </c>
      <c r="AK72" s="39">
        <f t="shared" si="218"/>
        <v>0</v>
      </c>
      <c r="AL72" s="36">
        <f>+'OCT-DEC 2022'!AL72+'JUL-SEP 2022'!AL72+'JAN-MAR 2023'!AL72+'APR-JUN 2023'!AL72</f>
        <v>0</v>
      </c>
      <c r="AM72" s="39">
        <f t="shared" si="219"/>
        <v>0</v>
      </c>
      <c r="AN72" s="36">
        <f t="shared" si="220"/>
        <v>0</v>
      </c>
      <c r="AO72" s="40">
        <f t="shared" si="221"/>
        <v>0</v>
      </c>
      <c r="AP72" s="36">
        <f>+'OCT-DEC 2022'!AP72+'JUL-SEP 2022'!AP72+'JAN-MAR 2023'!AP72+'APR-JUN 2023'!AP72</f>
        <v>0</v>
      </c>
      <c r="AQ72" s="39">
        <f t="shared" si="222"/>
        <v>0</v>
      </c>
      <c r="AR72" s="36">
        <f>+'OCT-DEC 2022'!AR72+'JUL-SEP 2022'!AR72+'JAN-MAR 2023'!AR72+'APR-JUN 2023'!AR72</f>
        <v>0</v>
      </c>
      <c r="AS72" s="39">
        <f t="shared" si="223"/>
        <v>0</v>
      </c>
      <c r="AT72" s="36">
        <f t="shared" si="224"/>
        <v>0</v>
      </c>
      <c r="AU72" s="40">
        <f t="shared" si="225"/>
        <v>0</v>
      </c>
      <c r="AV72" s="116">
        <f t="shared" si="226"/>
        <v>0</v>
      </c>
      <c r="AW72" s="117">
        <f t="shared" si="227"/>
        <v>0</v>
      </c>
      <c r="AX72" s="118">
        <f t="shared" si="228"/>
        <v>0</v>
      </c>
      <c r="AY72" s="32"/>
      <c r="AZ72" s="35">
        <f>+'OCT-DEC 2022'!AZ72+'JUL-SEP 2022'!AZ72+'JAN-MAR 2023'!AZ72+'APR-JUN 2023'!AZ72</f>
        <v>1606954.163764338</v>
      </c>
      <c r="BA72" s="39">
        <f t="shared" si="229"/>
        <v>7.2454186806574628</v>
      </c>
      <c r="BB72" s="36">
        <f>+'OCT-DEC 2022'!BB72+'JUL-SEP 2022'!BB72+'JAN-MAR 2023'!BB72+'APR-JUN 2023'!BB72</f>
        <v>431381.95623566187</v>
      </c>
      <c r="BC72" s="39">
        <f t="shared" si="230"/>
        <v>6.446522650980496</v>
      </c>
      <c r="BD72" s="36">
        <f t="shared" si="231"/>
        <v>2038336.1199999999</v>
      </c>
      <c r="BE72" s="40">
        <v>11.440481248885627</v>
      </c>
      <c r="BF72" s="38">
        <f>+'OCT-DEC 2022'!BF72+'JUL-SEP 2022'!BF72+'JAN-MAR 2023'!BF72+'APR-JUN 2023'!BF72</f>
        <v>0</v>
      </c>
      <c r="BG72" s="39">
        <v>0</v>
      </c>
      <c r="BH72" s="36">
        <f>+'OCT-DEC 2022'!BH72+'JUL-SEP 2022'!BH72+'JAN-MAR 2023'!BH72+'APR-JUN 2023'!BH72</f>
        <v>0</v>
      </c>
      <c r="BI72" s="39">
        <v>0</v>
      </c>
      <c r="BJ72" s="36">
        <f t="shared" si="232"/>
        <v>0</v>
      </c>
      <c r="BK72" s="40">
        <v>0</v>
      </c>
      <c r="BL72" s="116">
        <f t="shared" si="233"/>
        <v>1606954.163764338</v>
      </c>
      <c r="BM72" s="117">
        <f t="shared" si="234"/>
        <v>431381.95623566187</v>
      </c>
      <c r="BN72" s="118">
        <f t="shared" si="235"/>
        <v>2038336.1199999999</v>
      </c>
      <c r="BO72" s="32"/>
      <c r="BP72" s="35">
        <f>+'OCT-DEC 2022'!BP72+'JUL-SEP 2022'!BP72+'JAN-MAR 2023'!BP72+'APR-JUN 2023'!BP72</f>
        <v>0</v>
      </c>
      <c r="BQ72" s="39">
        <v>0</v>
      </c>
      <c r="BR72" s="36">
        <f>+'OCT-DEC 2022'!BR72+'JUL-SEP 2022'!BR72+'JAN-MAR 2023'!BR72+'APR-JUN 2023'!BR72</f>
        <v>0</v>
      </c>
      <c r="BS72" s="39">
        <v>0</v>
      </c>
      <c r="BT72" s="36">
        <f t="shared" si="236"/>
        <v>0</v>
      </c>
      <c r="BU72" s="40">
        <v>0</v>
      </c>
      <c r="BV72" s="38">
        <f>+'OCT-DEC 2022'!BV72+'JUL-SEP 2022'!BV72+'JAN-MAR 2023'!BV72+'APR-JUN 2023'!BV72</f>
        <v>0</v>
      </c>
      <c r="BW72" s="39">
        <f t="shared" si="237"/>
        <v>0</v>
      </c>
      <c r="BX72" s="36">
        <f>+'OCT-DEC 2022'!BX72+'JUL-SEP 2022'!BX72+'JAN-MAR 2023'!BX72+'APR-JUN 2023'!BX72</f>
        <v>0</v>
      </c>
      <c r="BY72" s="39">
        <f t="shared" si="238"/>
        <v>0</v>
      </c>
      <c r="BZ72" s="36">
        <f t="shared" si="239"/>
        <v>0</v>
      </c>
      <c r="CA72" s="40">
        <f t="shared" si="240"/>
        <v>0</v>
      </c>
      <c r="CB72" s="116">
        <f t="shared" si="241"/>
        <v>0</v>
      </c>
      <c r="CC72" s="117">
        <f t="shared" si="242"/>
        <v>0</v>
      </c>
      <c r="CD72" s="118">
        <f t="shared" si="243"/>
        <v>0</v>
      </c>
      <c r="CE72" s="32"/>
      <c r="CF72" s="35">
        <f>+'OCT-DEC 2022'!CF72+'JUL-SEP 2022'!CF72+'JAN-MAR 2023'!CF72+'APR-JUN 2023'!CF72</f>
        <v>0</v>
      </c>
      <c r="CG72" s="39">
        <f t="shared" si="244"/>
        <v>0</v>
      </c>
      <c r="CH72" s="36">
        <f>+'OCT-DEC 2022'!CH72+'JUL-SEP 2022'!CH72+'JAN-MAR 2023'!CH72+'APR-JUN 2023'!CH72</f>
        <v>0</v>
      </c>
      <c r="CI72" s="39">
        <f t="shared" si="245"/>
        <v>0</v>
      </c>
      <c r="CJ72" s="36">
        <f t="shared" si="246"/>
        <v>0</v>
      </c>
      <c r="CK72" s="40">
        <f t="shared" si="247"/>
        <v>0</v>
      </c>
      <c r="CL72" s="38">
        <f>+'OCT-DEC 2022'!CL72+'JUL-SEP 2022'!CL72+'JAN-MAR 2023'!CL72+'APR-JUN 2023'!CL72</f>
        <v>0</v>
      </c>
      <c r="CM72" s="39">
        <f t="shared" si="248"/>
        <v>0</v>
      </c>
      <c r="CN72" s="36">
        <f>+'OCT-DEC 2022'!CN72+'JUL-SEP 2022'!CN72+'JAN-MAR 2023'!CN72+'APR-JUN 2023'!CN72</f>
        <v>0</v>
      </c>
      <c r="CO72" s="39">
        <f t="shared" si="249"/>
        <v>0</v>
      </c>
      <c r="CP72" s="36">
        <f t="shared" si="250"/>
        <v>0</v>
      </c>
      <c r="CQ72" s="40">
        <f t="shared" si="251"/>
        <v>0</v>
      </c>
      <c r="CR72" s="116">
        <f t="shared" si="252"/>
        <v>0</v>
      </c>
      <c r="CS72" s="117">
        <f t="shared" si="253"/>
        <v>0</v>
      </c>
      <c r="CT72" s="118">
        <f t="shared" si="254"/>
        <v>0</v>
      </c>
      <c r="CU72" s="32"/>
      <c r="CV72" s="38">
        <f t="shared" si="255"/>
        <v>1606954.163764338</v>
      </c>
      <c r="CW72" s="39">
        <f t="shared" si="268"/>
        <v>1.1564224032570289</v>
      </c>
      <c r="CX72" s="39">
        <f t="shared" si="256"/>
        <v>431381.95623566187</v>
      </c>
      <c r="CY72" s="39">
        <f t="shared" si="257"/>
        <v>1.13189623964789</v>
      </c>
      <c r="CZ72" s="36">
        <f t="shared" si="258"/>
        <v>2038336.1199999999</v>
      </c>
      <c r="DA72" s="40">
        <f t="shared" si="259"/>
        <v>1.1511435612044782</v>
      </c>
      <c r="DB72" s="38">
        <f t="shared" si="260"/>
        <v>0</v>
      </c>
      <c r="DC72" s="39">
        <f t="shared" si="261"/>
        <v>0</v>
      </c>
      <c r="DD72" s="36">
        <f t="shared" si="262"/>
        <v>0</v>
      </c>
      <c r="DE72" s="39">
        <f t="shared" si="263"/>
        <v>0</v>
      </c>
      <c r="DF72" s="36">
        <f t="shared" si="264"/>
        <v>0</v>
      </c>
      <c r="DG72" s="40">
        <f t="shared" si="265"/>
        <v>0</v>
      </c>
      <c r="DH72" s="152"/>
      <c r="DI72" s="161" t="s">
        <v>72</v>
      </c>
      <c r="DJ72" s="38">
        <f t="shared" si="269"/>
        <v>2038336.1199999999</v>
      </c>
      <c r="DK72" s="36">
        <f t="shared" si="266"/>
        <v>0</v>
      </c>
      <c r="DL72" s="37">
        <f t="shared" si="267"/>
        <v>2038336.1199999999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>
        <f>SUM(D66:D72)</f>
        <v>13578117.019618403</v>
      </c>
      <c r="E73" s="46">
        <f t="shared" si="196"/>
        <v>61.767285272593462</v>
      </c>
      <c r="F73" s="43">
        <f>SUM(F66:F72)</f>
        <v>136312.26456803796</v>
      </c>
      <c r="G73" s="46">
        <f t="shared" si="197"/>
        <v>2.3819988216551562</v>
      </c>
      <c r="H73" s="43">
        <f>SUM(H66:H72)</f>
        <v>13714429.284186443</v>
      </c>
      <c r="I73" s="201">
        <f t="shared" si="199"/>
        <v>49.501103702852681</v>
      </c>
      <c r="J73" s="45">
        <f>SUM(J66:J72)</f>
        <v>1951270.1162348934</v>
      </c>
      <c r="K73" s="46">
        <f t="shared" si="200"/>
        <v>2.7988159624240234</v>
      </c>
      <c r="L73" s="43">
        <f>SUM(L66:L72)</f>
        <v>1462695.7738576147</v>
      </c>
      <c r="M73" s="46">
        <f t="shared" si="201"/>
        <v>2.3820001463331306</v>
      </c>
      <c r="N73" s="43">
        <f>SUM(N66:N72)</f>
        <v>3413965.8900925084</v>
      </c>
      <c r="O73" s="47">
        <f t="shared" si="203"/>
        <v>2.603618325944018</v>
      </c>
      <c r="P73" s="122">
        <f>SUM(P66:P72)</f>
        <v>15529387.135853296</v>
      </c>
      <c r="Q73" s="123">
        <f>SUM(Q66:Q72)</f>
        <v>1599008.038425653</v>
      </c>
      <c r="R73" s="124">
        <f t="shared" si="206"/>
        <v>17128395.174278948</v>
      </c>
      <c r="S73" s="32"/>
      <c r="T73" s="45">
        <f>SUM(T66:T72)</f>
        <v>21872113.820717134</v>
      </c>
      <c r="U73" s="201">
        <f t="shared" si="207"/>
        <v>57.081712183346212</v>
      </c>
      <c r="V73" s="43">
        <f>SUM(V66:V72)</f>
        <v>6071099.60814704</v>
      </c>
      <c r="W73" s="201">
        <f t="shared" si="208"/>
        <v>54.484995630745154</v>
      </c>
      <c r="X73" s="43">
        <f>SUM(X66:X72)</f>
        <v>27943213.42886417</v>
      </c>
      <c r="Y73" s="47">
        <f t="shared" si="210"/>
        <v>56.496704257113684</v>
      </c>
      <c r="Z73" s="245">
        <f>SUM(Z66:Z72)</f>
        <v>8014257.8385786843</v>
      </c>
      <c r="AA73" s="201">
        <f t="shared" si="211"/>
        <v>3.9683403762813798</v>
      </c>
      <c r="AB73" s="43">
        <f>SUM(AB66:AB72)</f>
        <v>3412308.3089310182</v>
      </c>
      <c r="AC73" s="46">
        <f t="shared" si="212"/>
        <v>3.886849930039626</v>
      </c>
      <c r="AD73" s="43">
        <f>SUM(AD66:AD72)</f>
        <v>11426566.147509702</v>
      </c>
      <c r="AE73" s="47">
        <f t="shared" si="214"/>
        <v>3.9436493161285062</v>
      </c>
      <c r="AF73" s="122">
        <f>SUM(AF66:AF72)</f>
        <v>29886371.65929582</v>
      </c>
      <c r="AG73" s="123">
        <f>SUM(AG66:AG72)</f>
        <v>9483407.9170780573</v>
      </c>
      <c r="AH73" s="124">
        <f t="shared" si="217"/>
        <v>39369779.576373875</v>
      </c>
      <c r="AI73" s="32"/>
      <c r="AJ73" s="42">
        <f>SUM(AJ66:AJ72)</f>
        <v>6165123.4782175431</v>
      </c>
      <c r="AK73" s="46">
        <f t="shared" si="218"/>
        <v>50.138852792491463</v>
      </c>
      <c r="AL73" s="43">
        <f>SUM(AL66:AL72)</f>
        <v>2608272.1189405611</v>
      </c>
      <c r="AM73" s="46">
        <f t="shared" si="219"/>
        <v>51.44074516098329</v>
      </c>
      <c r="AN73" s="43">
        <f>SUM(AN66:AN72)</f>
        <v>8773395.597158106</v>
      </c>
      <c r="AO73" s="47">
        <f t="shared" si="221"/>
        <v>50.518961158400614</v>
      </c>
      <c r="AP73" s="45">
        <f>SUM(AP66:AP72)</f>
        <v>1046522.6299305593</v>
      </c>
      <c r="AQ73" s="39">
        <f t="shared" si="222"/>
        <v>3.3053747418943771</v>
      </c>
      <c r="AR73" s="43">
        <f>SUM(AR66:AR72)</f>
        <v>1719466.4463605739</v>
      </c>
      <c r="AS73" s="46">
        <f t="shared" si="223"/>
        <v>5.6306037269808726</v>
      </c>
      <c r="AT73" s="43">
        <f>SUM(AT66:AT72)</f>
        <v>2765989.0762911336</v>
      </c>
      <c r="AU73" s="47">
        <f t="shared" si="225"/>
        <v>4.4469914059721001</v>
      </c>
      <c r="AV73" s="122">
        <f>SUM(AV66:AV72)</f>
        <v>7211646.1081481036</v>
      </c>
      <c r="AW73" s="123">
        <f>SUM(AW66:AW72)</f>
        <v>4327738.5653011352</v>
      </c>
      <c r="AX73" s="124">
        <f t="shared" si="228"/>
        <v>11539384.673449239</v>
      </c>
      <c r="AY73" s="32"/>
      <c r="AZ73" s="42">
        <f>SUM(AZ66:AZ72)</f>
        <v>13527955.033905417</v>
      </c>
      <c r="BA73" s="46">
        <f t="shared" si="229"/>
        <v>60.994706833546374</v>
      </c>
      <c r="BB73" s="43">
        <f>SUM(BB66:BB72)</f>
        <v>3649326.2985945856</v>
      </c>
      <c r="BC73" s="46">
        <f t="shared" si="230"/>
        <v>54.535115121637034</v>
      </c>
      <c r="BD73" s="43">
        <f>SUM(BD66:BD72)</f>
        <v>17177281.3325</v>
      </c>
      <c r="BE73" s="47">
        <v>49.787464151990015</v>
      </c>
      <c r="BF73" s="45">
        <f>SUM(BF66:BF72)</f>
        <v>8458037.0662922878</v>
      </c>
      <c r="BG73" s="46">
        <v>4.3774178890557192</v>
      </c>
      <c r="BH73" s="43">
        <f>SUM(BH66:BH72)</f>
        <v>8309096.3407077119</v>
      </c>
      <c r="BI73" s="46">
        <v>7.9584714389355078</v>
      </c>
      <c r="BJ73" s="43">
        <f>SUM(BJ66:BJ72)</f>
        <v>16767133.407000002</v>
      </c>
      <c r="BK73" s="47">
        <v>5.3728180642937176</v>
      </c>
      <c r="BL73" s="122">
        <f>SUM(BL66:BL72)</f>
        <v>21985992.100197706</v>
      </c>
      <c r="BM73" s="123">
        <f>SUM(BM66:BM72)</f>
        <v>11958422.639302298</v>
      </c>
      <c r="BN73" s="124">
        <f t="shared" si="235"/>
        <v>33944414.739500001</v>
      </c>
      <c r="BO73" s="32"/>
      <c r="BP73" s="42">
        <f>SUM(BP66:BP72)</f>
        <v>5998888.6400000006</v>
      </c>
      <c r="BQ73" s="46">
        <v>61.609082999701997</v>
      </c>
      <c r="BR73" s="43">
        <f>SUM(BR66:BR72)</f>
        <v>1559843.45</v>
      </c>
      <c r="BS73" s="46">
        <v>64.115625316688934</v>
      </c>
      <c r="BT73" s="43">
        <f>SUM(BT66:BT72)</f>
        <v>7558732.0900000017</v>
      </c>
      <c r="BU73" s="47">
        <v>61.918131776385657</v>
      </c>
      <c r="BV73" s="45">
        <f>SUM(BV66:BV72)</f>
        <v>1633865.19</v>
      </c>
      <c r="BW73" s="46">
        <f t="shared" si="237"/>
        <v>2.6827643455173287</v>
      </c>
      <c r="BX73" s="43">
        <f>SUM(BX66:BX72)</f>
        <v>2223980.7300000004</v>
      </c>
      <c r="BY73" s="46">
        <f t="shared" si="238"/>
        <v>5.3752319780735052</v>
      </c>
      <c r="BZ73" s="43">
        <f>SUM(BZ66:BZ72)</f>
        <v>3857845.92</v>
      </c>
      <c r="CA73" s="47">
        <f t="shared" si="240"/>
        <v>3.7719621146123905</v>
      </c>
      <c r="CB73" s="122">
        <f>SUM(CB66:CB72)</f>
        <v>7632753.830000001</v>
      </c>
      <c r="CC73" s="123">
        <f>SUM(CC66:CC72)</f>
        <v>3783824.18</v>
      </c>
      <c r="CD73" s="124">
        <f t="shared" si="243"/>
        <v>11416578.010000002</v>
      </c>
      <c r="CE73" s="32"/>
      <c r="CF73" s="42">
        <f>SUM(CF66:CF72)</f>
        <v>18342457.779146526</v>
      </c>
      <c r="CG73" s="46">
        <f t="shared" si="244"/>
        <v>72.929627882686205</v>
      </c>
      <c r="CH73" s="43">
        <f>SUM(CH66:CH72)</f>
        <v>3892081.0545723015</v>
      </c>
      <c r="CI73" s="46">
        <f t="shared" si="245"/>
        <v>75.756794117336923</v>
      </c>
      <c r="CJ73" s="43">
        <f>SUM(CJ66:CJ72)</f>
        <v>22234538.833718825</v>
      </c>
      <c r="CK73" s="47">
        <f t="shared" si="247"/>
        <v>73.409177852052181</v>
      </c>
      <c r="CL73" s="45">
        <f>SUM(CL66:CL72)</f>
        <v>7408541.9092199598</v>
      </c>
      <c r="CM73" s="46">
        <f t="shared" si="248"/>
        <v>5.9610259723533865</v>
      </c>
      <c r="CN73" s="43">
        <f>SUM(CN66:CN72)</f>
        <v>7425329.8395487536</v>
      </c>
      <c r="CO73" s="46">
        <f t="shared" si="249"/>
        <v>11.574804740624829</v>
      </c>
      <c r="CP73" s="43">
        <f>SUM(CP66:CP72)</f>
        <v>14833871.748768713</v>
      </c>
      <c r="CQ73" s="47">
        <f t="shared" si="251"/>
        <v>7.8721926473746819</v>
      </c>
      <c r="CR73" s="122">
        <f>SUM(CR66:CR72)</f>
        <v>25750999.688366484</v>
      </c>
      <c r="CS73" s="123">
        <f>SUM(CS66:CS72)</f>
        <v>11317410.894121055</v>
      </c>
      <c r="CT73" s="124">
        <f t="shared" si="254"/>
        <v>37068410.582487538</v>
      </c>
      <c r="CU73" s="32"/>
      <c r="CV73" s="45">
        <f>SUM(CV66:CV72)</f>
        <v>79484655.77160503</v>
      </c>
      <c r="CW73" s="46">
        <f t="shared" si="268"/>
        <v>57.20003639315815</v>
      </c>
      <c r="CX73" s="46">
        <f>SUM(CX66:CX72)</f>
        <v>17916934.794822525</v>
      </c>
      <c r="CY73" s="46">
        <f t="shared" si="257"/>
        <v>47.011959649969995</v>
      </c>
      <c r="CZ73" s="43">
        <f t="shared" si="258"/>
        <v>97401590.566427559</v>
      </c>
      <c r="DA73" s="47">
        <f t="shared" si="259"/>
        <v>55.007225124194889</v>
      </c>
      <c r="DB73" s="45">
        <f>SUM(DB66:DB72)</f>
        <v>28512494.750256386</v>
      </c>
      <c r="DC73" s="46">
        <f t="shared" si="261"/>
        <v>4.6698522749602294</v>
      </c>
      <c r="DD73" s="43">
        <f>SUM(DD66:DD72)</f>
        <v>24552877.439405672</v>
      </c>
      <c r="DE73" s="46">
        <f t="shared" si="263"/>
        <v>7.063326749839316</v>
      </c>
      <c r="DF73" s="43">
        <f>SUM(DF66:DF72)</f>
        <v>53065372.189662054</v>
      </c>
      <c r="DG73" s="47">
        <f t="shared" si="265"/>
        <v>5.5381659709710345</v>
      </c>
      <c r="DH73" s="153"/>
      <c r="DI73" s="161" t="s">
        <v>174</v>
      </c>
      <c r="DJ73" s="45">
        <f t="shared" ref="DJ73:DK73" si="270">SUM(DJ66:DJ72)</f>
        <v>97401590.566427574</v>
      </c>
      <c r="DK73" s="43">
        <f t="shared" si="270"/>
        <v>53065372.189662054</v>
      </c>
      <c r="DL73" s="44">
        <f>SUM(DL66:DL72)</f>
        <v>150466962.75608963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202"/>
      <c r="J74" s="38"/>
      <c r="K74" s="39"/>
      <c r="L74" s="39"/>
      <c r="M74" s="39"/>
      <c r="N74" s="39"/>
      <c r="O74" s="40"/>
      <c r="P74" s="125"/>
      <c r="Q74" s="126"/>
      <c r="R74" s="127"/>
      <c r="S74" s="32"/>
      <c r="T74" s="38"/>
      <c r="U74" s="39"/>
      <c r="V74" s="39"/>
      <c r="W74" s="39"/>
      <c r="X74" s="39"/>
      <c r="Y74" s="40"/>
      <c r="Z74" s="244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f>+'JUL-SEP 2022'!D75+'OCT-DEC 2022'!D75+'JAN-MAR 2023'!D75+'APR-JUN 2023'!D75</f>
        <v>2762205.5887254449</v>
      </c>
      <c r="E75" s="39">
        <f t="shared" ref="E75:E96" si="271">+D75/$D$111</f>
        <v>12.56536089163499</v>
      </c>
      <c r="F75" s="36">
        <f>+'JUL-SEP 2022'!F75+'OCT-DEC 2022'!F75+'JAN-MAR 2023'!F75+'APR-JUN 2023'!F75</f>
        <v>629649.06390355458</v>
      </c>
      <c r="G75" s="39">
        <f t="shared" ref="G75:G96" si="272">+F75/$F$111</f>
        <v>11.002849472329965</v>
      </c>
      <c r="H75" s="36">
        <f t="shared" ref="H75:H94" si="273">+D75+F75</f>
        <v>3391854.6526289992</v>
      </c>
      <c r="I75" s="202">
        <f t="shared" ref="I75:I96" si="274">+H75/$H$111</f>
        <v>12.242620194074776</v>
      </c>
      <c r="J75" s="38">
        <f>+'JUL-SEP 2022'!J75+'OCT-DEC 2022'!J75+'JAN-MAR 2023'!J75+'APR-JUN 2023'!J75</f>
        <v>773979.24506804359</v>
      </c>
      <c r="K75" s="39">
        <f t="shared" ref="K75:K96" si="275">+J75/$J$111</f>
        <v>1.1101617595933939</v>
      </c>
      <c r="L75" s="36">
        <f>+'JUL-SEP 2022'!L75+'OCT-DEC 2022'!L75+'JAN-MAR 2023'!L75+'APR-JUN 2023'!L75</f>
        <v>968223.24997050921</v>
      </c>
      <c r="M75" s="39">
        <f t="shared" ref="M75:M96" si="276">+L75/$L$111</f>
        <v>1.5767516146097775</v>
      </c>
      <c r="N75" s="36">
        <f t="shared" ref="N75:N94" si="277">+J75+L75</f>
        <v>1742202.4950385527</v>
      </c>
      <c r="O75" s="40">
        <f t="shared" ref="O75:O96" si="278">+N75/$N$111</f>
        <v>1.3286689116465822</v>
      </c>
      <c r="P75" s="116">
        <f t="shared" ref="P75:P94" si="279">+D75+J75</f>
        <v>3536184.8337934883</v>
      </c>
      <c r="Q75" s="117">
        <f t="shared" ref="Q75:Q94" si="280">+F75+L75</f>
        <v>1597872.3138740638</v>
      </c>
      <c r="R75" s="118">
        <f t="shared" ref="R75:R94" si="281">+P75+Q75</f>
        <v>5134057.1476675523</v>
      </c>
      <c r="S75" s="32"/>
      <c r="T75" s="38">
        <f>+'JUL-SEP 2022'!T75+'OCT-DEC 2022'!T75+'JAN-MAR 2023'!T75+'APR-JUN 2023'!T75</f>
        <v>2571031.9015236595</v>
      </c>
      <c r="U75" s="39">
        <f t="shared" ref="U75:U96" si="282">+T75/$T$111</f>
        <v>6.7098637205319269</v>
      </c>
      <c r="V75" s="36">
        <f>+'JUL-SEP 2022'!V75+'OCT-DEC 2022'!V75+'JAN-MAR 2023'!V75+'APR-JUN 2023'!V75</f>
        <v>781178.67711652862</v>
      </c>
      <c r="W75" s="39">
        <f t="shared" ref="W75:W96" si="283">+V75/$V$111</f>
        <v>7.0106767400767191</v>
      </c>
      <c r="X75" s="36">
        <f t="shared" ref="X75:X94" si="284">+T75+V75</f>
        <v>3352210.5786401881</v>
      </c>
      <c r="Y75" s="40">
        <f t="shared" ref="Y75:Y96" si="285">+X75/$X$111</f>
        <v>6.7776331505728642</v>
      </c>
      <c r="Z75" s="244">
        <f>+'OCT-DEC 2022'!Z75+'JUL-SEP 2022'!Z75+'JAN-MAR 2023'!Z75+'APR-JUN 2023'!Z75</f>
        <v>784074.25180635625</v>
      </c>
      <c r="AA75" s="39">
        <f t="shared" ref="AA75:AA96" si="286">+Z75/$Z$111</f>
        <v>0.38824225201089763</v>
      </c>
      <c r="AB75" s="36">
        <f>+'OCT-DEC 2022'!AB75+'JUL-SEP 2022'!AB75+'JAN-MAR 2023'!AB75+'APR-JUN 2023'!AB75</f>
        <v>502512.4612257469</v>
      </c>
      <c r="AC75" s="39">
        <f t="shared" ref="AC75:AC95" si="287">+AB75/$AB$111</f>
        <v>0.57239567703986727</v>
      </c>
      <c r="AD75" s="36">
        <f t="shared" ref="AD75:AD94" si="288">+Z75+AB75</f>
        <v>1286586.7130321031</v>
      </c>
      <c r="AE75" s="40">
        <f t="shared" ref="AE75:AE96" si="289">+AD75/$AD$111</f>
        <v>0.44403950806295966</v>
      </c>
      <c r="AF75" s="116">
        <f t="shared" ref="AF75:AF94" si="290">+T75+Z75</f>
        <v>3355106.1533300159</v>
      </c>
      <c r="AG75" s="117">
        <f t="shared" ref="AG75:AG94" si="291">+V75+AB75</f>
        <v>1283691.1383422755</v>
      </c>
      <c r="AH75" s="118">
        <f t="shared" ref="AH75:AH94" si="292">+AF75+AG75</f>
        <v>4638797.2916722912</v>
      </c>
      <c r="AI75" s="32"/>
      <c r="AJ75" s="35">
        <f>+'OCT-DEC 2022'!AJ75+'JUL-SEP 2022'!AJ75+'JAN-MAR 2023'!AJ75+'APR-JUN 2023'!AJ75</f>
        <v>1451262.7377581461</v>
      </c>
      <c r="AK75" s="39">
        <f t="shared" ref="AK75:AK96" si="293">+AJ75/$AJ$111</f>
        <v>11.802626342971724</v>
      </c>
      <c r="AL75" s="36">
        <f>+'OCT-DEC 2022'!AL75+'JUL-SEP 2022'!AL75+'JAN-MAR 2023'!AL75+'APR-JUN 2023'!AL75</f>
        <v>613984.73587808525</v>
      </c>
      <c r="AM75" s="39">
        <f t="shared" ref="AM75:AM96" si="294">+AL75/$AL$111</f>
        <v>12.109101692911961</v>
      </c>
      <c r="AN75" s="36">
        <f>+AJ75+AL75</f>
        <v>2065247.4736362314</v>
      </c>
      <c r="AO75" s="40">
        <f t="shared" ref="AO75:AO96" si="295">+AN75/$AN$111</f>
        <v>11.892106738799043</v>
      </c>
      <c r="AP75" s="36">
        <f>+'OCT-DEC 2022'!AP75+'JUL-SEP 2022'!AP75+'JAN-MAR 2023'!AP75+'APR-JUN 2023'!AP75</f>
        <v>444089.58607093734</v>
      </c>
      <c r="AQ75" s="39">
        <f t="shared" ref="AQ75:AQ96" si="296">+AP75/$AP$111</f>
        <v>1.4026285327767873</v>
      </c>
      <c r="AR75" s="36">
        <f>+'OCT-DEC 2022'!AR75+'JUL-SEP 2022'!AR75+'JAN-MAR 2023'!AR75+'APR-JUN 2023'!AR75</f>
        <v>729652.21282635466</v>
      </c>
      <c r="AS75" s="39">
        <f t="shared" ref="AS75:AS96" si="297">+AR75/$AR$111</f>
        <v>2.3893356439933586</v>
      </c>
      <c r="AT75" s="36">
        <f>+AP75+AR75</f>
        <v>1173741.798897292</v>
      </c>
      <c r="AU75" s="40">
        <f t="shared" ref="AU75:AU96" si="298">+AT75/$AT$111</f>
        <v>1.8870716942690848</v>
      </c>
      <c r="AV75" s="116">
        <f t="shared" ref="AV75:AV94" si="299">+AJ75+AP75</f>
        <v>1895352.3238290835</v>
      </c>
      <c r="AW75" s="117">
        <f t="shared" ref="AW75:AW94" si="300">+AL75+AR75</f>
        <v>1343636.9487044399</v>
      </c>
      <c r="AX75" s="118">
        <f t="shared" ref="AX75:AX94" si="301">+AV75+AW75</f>
        <v>3238989.2725335234</v>
      </c>
      <c r="AY75" s="32"/>
      <c r="AZ75" s="35">
        <f>+'OCT-DEC 2022'!AZ75+'JUL-SEP 2022'!AZ75+'JAN-MAR 2023'!AZ75+'APR-JUN 2023'!AZ75</f>
        <v>2534970.9710101625</v>
      </c>
      <c r="BA75" s="39">
        <f t="shared" ref="BA75:BA102" si="302">+AZ75/$AZ$111</f>
        <v>11.429651475096431</v>
      </c>
      <c r="BB75" s="36">
        <f>+'OCT-DEC 2022'!BB75+'JUL-SEP 2022'!BB75+'JAN-MAR 2023'!BB75+'APR-JUN 2023'!BB75</f>
        <v>667711.08148983889</v>
      </c>
      <c r="BC75" s="39">
        <f t="shared" ref="BC75:BC102" si="303">+BB75/$BB$111</f>
        <v>9.978198088525172</v>
      </c>
      <c r="BD75" s="36">
        <f>+AZ75+BB75</f>
        <v>3202682.0525000012</v>
      </c>
      <c r="BE75" s="40">
        <v>20.699012407353116</v>
      </c>
      <c r="BF75" s="38">
        <f>+'OCT-DEC 2022'!BF75+'JUL-SEP 2022'!BF75+'JAN-MAR 2023'!BF75+'APR-JUN 2023'!BF75</f>
        <v>170873.29577925531</v>
      </c>
      <c r="BG75" s="39">
        <v>0.97547624969955071</v>
      </c>
      <c r="BH75" s="36">
        <f>+'OCT-DEC 2022'!BH75+'JUL-SEP 2022'!BH75+'JAN-MAR 2023'!BH75+'APR-JUN 2023'!BH75</f>
        <v>167963.60822074293</v>
      </c>
      <c r="BI75" s="39">
        <v>1.7734884055742892</v>
      </c>
      <c r="BJ75" s="36">
        <f>+BF75+BH75</f>
        <v>338836.90399999823</v>
      </c>
      <c r="BK75" s="40">
        <v>1.1972940551960456</v>
      </c>
      <c r="BL75" s="116">
        <f t="shared" ref="BL75:BL94" si="304">+AZ75+BF75</f>
        <v>2705844.2667894177</v>
      </c>
      <c r="BM75" s="117">
        <f t="shared" ref="BM75:BM94" si="305">+BB75+BH75</f>
        <v>835674.68971058179</v>
      </c>
      <c r="BN75" s="118">
        <f t="shared" ref="BN75:BN94" si="306">+BL75+BM75</f>
        <v>3541518.9564999994</v>
      </c>
      <c r="BO75" s="32"/>
      <c r="BP75" s="35">
        <f>+'OCT-DEC 2022'!BP75+'JUL-SEP 2022'!BP75+'JAN-MAR 2023'!BP75+'APR-JUN 2023'!BP75</f>
        <v>0</v>
      </c>
      <c r="BQ75" s="39">
        <v>0</v>
      </c>
      <c r="BR75" s="36">
        <f>+'OCT-DEC 2022'!BR75+'JUL-SEP 2022'!BR75+'JAN-MAR 2023'!BR75+'APR-JUN 2023'!BR75</f>
        <v>0</v>
      </c>
      <c r="BS75" s="39">
        <v>0</v>
      </c>
      <c r="BT75" s="36">
        <f>+BP75+BR75</f>
        <v>0</v>
      </c>
      <c r="BU75" s="40">
        <v>0</v>
      </c>
      <c r="BV75" s="38">
        <f>+'OCT-DEC 2022'!BV75+'JUL-SEP 2022'!BV75+'JAN-MAR 2023'!BV75+'APR-JUN 2023'!BV75</f>
        <v>0</v>
      </c>
      <c r="BW75" s="39">
        <f t="shared" ref="BW75:BW96" si="307">+BV75/$BV$111</f>
        <v>0</v>
      </c>
      <c r="BX75" s="36">
        <f>+'OCT-DEC 2022'!BX75+'JUL-SEP 2022'!BX75+'JAN-MAR 2023'!BX75+'APR-JUN 2023'!BX75</f>
        <v>0</v>
      </c>
      <c r="BY75" s="39">
        <f t="shared" ref="BY75:BY96" si="308">+BX75/$BX$111</f>
        <v>0</v>
      </c>
      <c r="BZ75" s="36">
        <f>+BV75+BX75</f>
        <v>0</v>
      </c>
      <c r="CA75" s="40">
        <f t="shared" ref="CA75:CA96" si="309">+BZ75/$BZ$111</f>
        <v>0</v>
      </c>
      <c r="CB75" s="116">
        <f t="shared" ref="CB75:CB94" si="310">+BP75+BV75</f>
        <v>0</v>
      </c>
      <c r="CC75" s="117">
        <f t="shared" ref="CC75:CC94" si="311">+BR75+BX75</f>
        <v>0</v>
      </c>
      <c r="CD75" s="118">
        <f t="shared" ref="CD75:CD94" si="312">+CB75+CC75</f>
        <v>0</v>
      </c>
      <c r="CE75" s="32"/>
      <c r="CF75" s="35">
        <f>+'OCT-DEC 2022'!CF75+'JUL-SEP 2022'!CF75+'JAN-MAR 2023'!CF75+'APR-JUN 2023'!CF75</f>
        <v>20725.889269362197</v>
      </c>
      <c r="CG75" s="39">
        <f t="shared" ref="CG75:CG96" si="313">+CF75/$CF$111</f>
        <v>8.2406153534713256E-2</v>
      </c>
      <c r="CH75" s="36">
        <f>+'OCT-DEC 2022'!CH75+'JUL-SEP 2022'!CH75+'JAN-MAR 2023'!CH75+'APR-JUN 2023'!CH75</f>
        <v>4002.4260118133438</v>
      </c>
      <c r="CI75" s="39">
        <f t="shared" ref="CI75:CI96" si="314">+CH75/$CH$111</f>
        <v>7.7904586028755524E-2</v>
      </c>
      <c r="CJ75" s="36">
        <f>+CF75+CH75</f>
        <v>24728.315281175539</v>
      </c>
      <c r="CK75" s="40">
        <f t="shared" ref="CK75:CK96" si="315">+CJ75/$CJ$111</f>
        <v>8.1642588048848705E-2</v>
      </c>
      <c r="CL75" s="38">
        <f>+'OCT-DEC 2022'!CL75+'JUL-SEP 2022'!CL75+'JAN-MAR 2023'!CL75+'APR-JUN 2023'!CL75</f>
        <v>174025.64358134865</v>
      </c>
      <c r="CM75" s="39">
        <f t="shared" ref="CM75:CM96" si="316">+CL75/$CL$111</f>
        <v>0.14002369075525103</v>
      </c>
      <c r="CN75" s="36">
        <f>+'OCT-DEC 2022'!CN75+'JUL-SEP 2022'!CN75+'JAN-MAR 2023'!CN75+'APR-JUN 2023'!CN75</f>
        <v>169762.56064993696</v>
      </c>
      <c r="CO75" s="39">
        <f t="shared" ref="CO75:CO96" si="317">+CN75/$CN$111</f>
        <v>0.26463046548123637</v>
      </c>
      <c r="CP75" s="36">
        <f>+CL75+CN75</f>
        <v>343788.20423128561</v>
      </c>
      <c r="CQ75" s="40">
        <f t="shared" ref="CQ75:CQ96" si="318">+CP75/$CP$111</f>
        <v>0.18244508375423391</v>
      </c>
      <c r="CR75" s="116">
        <f t="shared" ref="CR75:CR94" si="319">+CF75+CL75</f>
        <v>194751.53285071085</v>
      </c>
      <c r="CS75" s="117">
        <f t="shared" ref="CS75:CS94" si="320">+CH75+CN75</f>
        <v>173764.9866617503</v>
      </c>
      <c r="CT75" s="118">
        <f t="shared" ref="CT75:CT94" si="321">+CR75+CS75</f>
        <v>368516.51951246115</v>
      </c>
      <c r="CU75" s="32"/>
      <c r="CV75" s="38">
        <f t="shared" ref="CV75:CV94" si="322">+D75+T75+AJ75+AZ75+BP75+CF75</f>
        <v>9340197.0882867742</v>
      </c>
      <c r="CW75" s="39">
        <f t="shared" si="268"/>
        <v>6.7215440286291246</v>
      </c>
      <c r="CX75" s="39">
        <f t="shared" ref="CX75:CX94" si="323">+F75+V75+AL75+BB75+BR75+CH75</f>
        <v>2696525.9843998207</v>
      </c>
      <c r="CY75" s="39">
        <f t="shared" ref="CY75:CY96" si="324">+CX75/$CX$111</f>
        <v>7.0753715535278134</v>
      </c>
      <c r="CZ75" s="36">
        <f t="shared" ref="CZ75:CZ96" si="325">+CV75+CX75</f>
        <v>12036723.072686594</v>
      </c>
      <c r="DA75" s="40">
        <f t="shared" ref="DA75:DA96" si="326">+CZ75/$CZ$111</f>
        <v>6.7976994211948494</v>
      </c>
      <c r="DB75" s="38">
        <f t="shared" ref="DB75:DB94" si="327">+J75+Z75+AP75+BF75+BV75+CL75</f>
        <v>2347042.0223059412</v>
      </c>
      <c r="DC75" s="39">
        <f t="shared" ref="DC75:DC96" si="328">+DB75/$DB$111</f>
        <v>0.38440478896341052</v>
      </c>
      <c r="DD75" s="36">
        <f t="shared" ref="DD75:DD94" si="329">+L75+AB75+AR75+BH75+BX75+CN75</f>
        <v>2538114.0928932908</v>
      </c>
      <c r="DE75" s="39">
        <f t="shared" ref="DE75:DE96" si="330">+DD75/$DD$111</f>
        <v>0.73016000714054341</v>
      </c>
      <c r="DF75" s="36">
        <f t="shared" ref="DF75:DF94" si="331">+DB75+DD75</f>
        <v>4885156.1151992325</v>
      </c>
      <c r="DG75" s="40">
        <f t="shared" ref="DG75:DG96" si="332">+DF75/$DF$111</f>
        <v>0.50983917088869746</v>
      </c>
      <c r="DH75" s="152"/>
      <c r="DI75" s="161" t="s">
        <v>74</v>
      </c>
      <c r="DJ75" s="38">
        <f t="shared" ref="DJ75:DJ94" si="333">+CZ75</f>
        <v>12036723.072686594</v>
      </c>
      <c r="DK75" s="36">
        <f t="shared" ref="DK75:DK94" si="334">+DF75</f>
        <v>4885156.1151992325</v>
      </c>
      <c r="DL75" s="37">
        <f t="shared" ref="DL75:DL94" si="335">+DJ75+DK75</f>
        <v>16921879.187885828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f>+'JUL-SEP 2022'!D76+'OCT-DEC 2022'!D76+'JAN-MAR 2023'!D76+'APR-JUN 2023'!D76</f>
        <v>2525287.5574005754</v>
      </c>
      <c r="E76" s="39">
        <f t="shared" si="271"/>
        <v>11.487613247692847</v>
      </c>
      <c r="F76" s="36">
        <f>+'JUL-SEP 2022'!F76+'OCT-DEC 2022'!F76+'JAN-MAR 2023'!F76+'APR-JUN 2023'!F76</f>
        <v>583081.86879542493</v>
      </c>
      <c r="G76" s="39">
        <f t="shared" si="272"/>
        <v>10.18910755243115</v>
      </c>
      <c r="H76" s="36">
        <f t="shared" si="273"/>
        <v>3108369.4261960005</v>
      </c>
      <c r="I76" s="202">
        <f t="shared" si="274"/>
        <v>11.219403602184421</v>
      </c>
      <c r="J76" s="38">
        <f>+'JUL-SEP 2022'!J76+'OCT-DEC 2022'!J76+'JAN-MAR 2023'!J76+'APR-JUN 2023'!J76</f>
        <v>758649.27889550268</v>
      </c>
      <c r="K76" s="39">
        <f t="shared" si="275"/>
        <v>1.0881731309201288</v>
      </c>
      <c r="L76" s="36">
        <f>+'JUL-SEP 2022'!L76+'OCT-DEC 2022'!L76+'JAN-MAR 2023'!L76+'APR-JUN 2023'!L76</f>
        <v>1979945.3204730568</v>
      </c>
      <c r="M76" s="39">
        <f t="shared" si="276"/>
        <v>3.2243410607936278</v>
      </c>
      <c r="N76" s="36">
        <f t="shared" si="277"/>
        <v>2738594.5993685592</v>
      </c>
      <c r="O76" s="40">
        <f t="shared" si="278"/>
        <v>2.088554870140805</v>
      </c>
      <c r="P76" s="116">
        <f t="shared" si="279"/>
        <v>3283936.8362960778</v>
      </c>
      <c r="Q76" s="117">
        <f t="shared" si="280"/>
        <v>2563027.1892684819</v>
      </c>
      <c r="R76" s="118">
        <f t="shared" si="281"/>
        <v>5846964.0255645597</v>
      </c>
      <c r="S76" s="32"/>
      <c r="T76" s="38">
        <f>+'JUL-SEP 2022'!T76+'OCT-DEC 2022'!T76+'JAN-MAR 2023'!T76+'APR-JUN 2023'!T76</f>
        <v>525778.88476149319</v>
      </c>
      <c r="U76" s="39">
        <f t="shared" si="282"/>
        <v>1.3721745972082855</v>
      </c>
      <c r="V76" s="36">
        <f>+'JUL-SEP 2022'!V76+'OCT-DEC 2022'!V76+'JAN-MAR 2023'!V76+'APR-JUN 2023'!V76</f>
        <v>145938.10234996202</v>
      </c>
      <c r="W76" s="39">
        <f t="shared" si="283"/>
        <v>1.309719388926939</v>
      </c>
      <c r="X76" s="36">
        <f t="shared" si="284"/>
        <v>671716.98711145518</v>
      </c>
      <c r="Y76" s="40">
        <f t="shared" si="285"/>
        <v>1.3581042159637509</v>
      </c>
      <c r="Z76" s="244">
        <f>+'OCT-DEC 2022'!Z76+'JUL-SEP 2022'!Z76+'JAN-MAR 2023'!Z76+'APR-JUN 2023'!Z76</f>
        <v>2724328.0507046552</v>
      </c>
      <c r="AA76" s="39">
        <f t="shared" si="286"/>
        <v>1.3489784356332306</v>
      </c>
      <c r="AB76" s="36">
        <f>+'OCT-DEC 2022'!AB76+'JUL-SEP 2022'!AB76+'JAN-MAR 2023'!AB76+'APR-JUN 2023'!AB76</f>
        <v>1152274.8129494409</v>
      </c>
      <c r="AC76" s="39">
        <f t="shared" si="287"/>
        <v>1.3125189375112523</v>
      </c>
      <c r="AD76" s="36">
        <f t="shared" si="288"/>
        <v>3876602.8636540961</v>
      </c>
      <c r="AE76" s="40">
        <f t="shared" si="289"/>
        <v>1.3379314515658873</v>
      </c>
      <c r="AF76" s="116">
        <f t="shared" si="290"/>
        <v>3250106.9354661484</v>
      </c>
      <c r="AG76" s="117">
        <f t="shared" si="291"/>
        <v>1298212.915299403</v>
      </c>
      <c r="AH76" s="118">
        <f t="shared" si="292"/>
        <v>4548319.8507655514</v>
      </c>
      <c r="AI76" s="32"/>
      <c r="AJ76" s="35">
        <f>+'OCT-DEC 2022'!AJ76+'JUL-SEP 2022'!AJ76+'JAN-MAR 2023'!AJ76+'APR-JUN 2023'!AJ76</f>
        <v>384534.41181975947</v>
      </c>
      <c r="AK76" s="39">
        <f t="shared" si="293"/>
        <v>3.1272876100532647</v>
      </c>
      <c r="AL76" s="36">
        <f>+'OCT-DEC 2022'!AL76+'JUL-SEP 2022'!AL76+'JAN-MAR 2023'!AL76+'APR-JUN 2023'!AL76</f>
        <v>162684.71830266918</v>
      </c>
      <c r="AM76" s="39">
        <f t="shared" si="294"/>
        <v>3.2084931150485789</v>
      </c>
      <c r="AN76" s="36">
        <f t="shared" ref="AN76:AN94" si="336">+AJ76+AL76</f>
        <v>547219.13012242864</v>
      </c>
      <c r="AO76" s="40">
        <f t="shared" si="295"/>
        <v>3.1509968601830223</v>
      </c>
      <c r="AP76" s="36">
        <f>+'OCT-DEC 2022'!AP76+'JUL-SEP 2022'!AP76+'JAN-MAR 2023'!AP76+'APR-JUN 2023'!AP76</f>
        <v>141918.95470408589</v>
      </c>
      <c r="AQ76" s="39">
        <f t="shared" si="296"/>
        <v>0.44824193463075318</v>
      </c>
      <c r="AR76" s="36">
        <f>+'OCT-DEC 2022'!AR76+'JUL-SEP 2022'!AR76+'JAN-MAR 2023'!AR76+'APR-JUN 2023'!AR76</f>
        <v>233177.58394475066</v>
      </c>
      <c r="AS76" s="39">
        <f t="shared" si="297"/>
        <v>0.76356859186561032</v>
      </c>
      <c r="AT76" s="36">
        <f t="shared" ref="AT76:AT94" si="337">+AP76+AR76</f>
        <v>375096.53864883655</v>
      </c>
      <c r="AU76" s="40">
        <f t="shared" si="298"/>
        <v>0.6030577264672059</v>
      </c>
      <c r="AV76" s="116">
        <f t="shared" si="299"/>
        <v>526453.36652384535</v>
      </c>
      <c r="AW76" s="117">
        <f t="shared" si="300"/>
        <v>395862.30224741984</v>
      </c>
      <c r="AX76" s="118">
        <f t="shared" si="301"/>
        <v>922315.66877126519</v>
      </c>
      <c r="AY76" s="32"/>
      <c r="AZ76" s="35">
        <f>+'OCT-DEC 2022'!AZ76+'JUL-SEP 2022'!AZ76+'JAN-MAR 2023'!AZ76+'APR-JUN 2023'!AZ76</f>
        <v>1082150.9385397143</v>
      </c>
      <c r="BA76" s="39">
        <f t="shared" si="302"/>
        <v>4.8791912066861487</v>
      </c>
      <c r="BB76" s="36">
        <f>+'OCT-DEC 2022'!BB76+'JUL-SEP 2022'!BB76+'JAN-MAR 2023'!BB76+'APR-JUN 2023'!BB76</f>
        <v>291289.09146028571</v>
      </c>
      <c r="BC76" s="39">
        <f t="shared" si="303"/>
        <v>4.3529908911081741</v>
      </c>
      <c r="BD76" s="36">
        <f t="shared" ref="BD76:BD94" si="338">+AZ76+BB76</f>
        <v>1373440.03</v>
      </c>
      <c r="BE76" s="40">
        <v>2.5705820939890156</v>
      </c>
      <c r="BF76" s="38">
        <f>+'OCT-DEC 2022'!BF76+'JUL-SEP 2022'!BF76+'JAN-MAR 2023'!BF76+'APR-JUN 2023'!BF76</f>
        <v>1459156.6049458715</v>
      </c>
      <c r="BG76" s="39">
        <v>0.66064389936234991</v>
      </c>
      <c r="BH76" s="36">
        <f>+'OCT-DEC 2022'!BH76+'JUL-SEP 2022'!BH76+'JAN-MAR 2023'!BH76+'APR-JUN 2023'!BH76</f>
        <v>1433509.9350541285</v>
      </c>
      <c r="BI76" s="39">
        <v>1.2010997664918899</v>
      </c>
      <c r="BJ76" s="36">
        <f t="shared" ref="BJ76:BJ94" si="339">+BF76+BH76</f>
        <v>2892666.54</v>
      </c>
      <c r="BK76" s="40">
        <v>0.81087060146436329</v>
      </c>
      <c r="BL76" s="116">
        <f t="shared" si="304"/>
        <v>2541307.5434855856</v>
      </c>
      <c r="BM76" s="117">
        <f t="shared" si="305"/>
        <v>1724799.0265144142</v>
      </c>
      <c r="BN76" s="118">
        <f t="shared" si="306"/>
        <v>4266106.57</v>
      </c>
      <c r="BO76" s="32"/>
      <c r="BP76" s="35">
        <f>+'OCT-DEC 2022'!BP76+'JUL-SEP 2022'!BP76+'JAN-MAR 2023'!BP76+'APR-JUN 2023'!BP76</f>
        <v>0</v>
      </c>
      <c r="BQ76" s="39">
        <v>0</v>
      </c>
      <c r="BR76" s="36">
        <f>+'OCT-DEC 2022'!BR76+'JUL-SEP 2022'!BR76+'JAN-MAR 2023'!BR76+'APR-JUN 2023'!BR76</f>
        <v>0</v>
      </c>
      <c r="BS76" s="39">
        <v>0</v>
      </c>
      <c r="BT76" s="36">
        <f t="shared" ref="BT76:BT94" si="340">+BP76+BR76</f>
        <v>0</v>
      </c>
      <c r="BU76" s="40">
        <v>0</v>
      </c>
      <c r="BV76" s="38">
        <f>+'OCT-DEC 2022'!BV76+'JUL-SEP 2022'!BV76+'JAN-MAR 2023'!BV76+'APR-JUN 2023'!BV76</f>
        <v>0</v>
      </c>
      <c r="BW76" s="39">
        <f t="shared" si="307"/>
        <v>0</v>
      </c>
      <c r="BX76" s="36">
        <f>+'OCT-DEC 2022'!BX76+'JUL-SEP 2022'!BX76+'JAN-MAR 2023'!BX76+'APR-JUN 2023'!BX76</f>
        <v>0</v>
      </c>
      <c r="BY76" s="39">
        <f t="shared" si="308"/>
        <v>0</v>
      </c>
      <c r="BZ76" s="36">
        <f t="shared" ref="BZ76:BZ94" si="341">+BV76+BX76</f>
        <v>0</v>
      </c>
      <c r="CA76" s="40">
        <f t="shared" si="309"/>
        <v>0</v>
      </c>
      <c r="CB76" s="116">
        <f t="shared" si="310"/>
        <v>0</v>
      </c>
      <c r="CC76" s="117">
        <f t="shared" si="311"/>
        <v>0</v>
      </c>
      <c r="CD76" s="118">
        <f t="shared" si="312"/>
        <v>0</v>
      </c>
      <c r="CE76" s="32"/>
      <c r="CF76" s="35">
        <f>+'OCT-DEC 2022'!CF76+'JUL-SEP 2022'!CF76+'JAN-MAR 2023'!CF76+'APR-JUN 2023'!CF76</f>
        <v>821844.79457348911</v>
      </c>
      <c r="CG76" s="39">
        <f t="shared" si="313"/>
        <v>3.2676556090378042</v>
      </c>
      <c r="CH76" s="36">
        <f>+'OCT-DEC 2022'!CH76+'JUL-SEP 2022'!CH76+'JAN-MAR 2023'!CH76+'APR-JUN 2023'!CH76</f>
        <v>175826.28542651091</v>
      </c>
      <c r="CI76" s="39">
        <f t="shared" si="314"/>
        <v>3.4223428337455406</v>
      </c>
      <c r="CJ76" s="36">
        <f t="shared" ref="CJ76:CJ94" si="342">+CF76+CH76</f>
        <v>997671.08000000007</v>
      </c>
      <c r="CK76" s="40">
        <f t="shared" si="315"/>
        <v>3.293893986166367</v>
      </c>
      <c r="CL76" s="38">
        <f>+'OCT-DEC 2022'!CL76+'JUL-SEP 2022'!CL76+'JAN-MAR 2023'!CL76+'APR-JUN 2023'!CL76</f>
        <v>1419433.1890720413</v>
      </c>
      <c r="CM76" s="39">
        <f t="shared" si="316"/>
        <v>1.1420976232244484</v>
      </c>
      <c r="CN76" s="36">
        <f>+'OCT-DEC 2022'!CN76+'JUL-SEP 2022'!CN76+'JAN-MAR 2023'!CN76+'APR-JUN 2023'!CN76</f>
        <v>1408123.2609279584</v>
      </c>
      <c r="CO76" s="39">
        <f t="shared" si="317"/>
        <v>2.1950205779631093</v>
      </c>
      <c r="CP76" s="36">
        <f t="shared" ref="CP76:CP94" si="343">+CL76+CN76</f>
        <v>2827556.4499999997</v>
      </c>
      <c r="CQ76" s="40">
        <f t="shared" si="318"/>
        <v>1.5005569329918516</v>
      </c>
      <c r="CR76" s="116">
        <f t="shared" si="319"/>
        <v>2241277.9836455304</v>
      </c>
      <c r="CS76" s="117">
        <f t="shared" si="320"/>
        <v>1583949.5463544694</v>
      </c>
      <c r="CT76" s="118">
        <f t="shared" si="321"/>
        <v>3825227.53</v>
      </c>
      <c r="CU76" s="32"/>
      <c r="CV76" s="38">
        <f t="shared" si="322"/>
        <v>5339596.5870950315</v>
      </c>
      <c r="CW76" s="39">
        <f t="shared" si="268"/>
        <v>3.8425670482142094</v>
      </c>
      <c r="CX76" s="39">
        <f t="shared" si="323"/>
        <v>1358820.0663348527</v>
      </c>
      <c r="CY76" s="39">
        <f t="shared" si="324"/>
        <v>3.5653863153290786</v>
      </c>
      <c r="CZ76" s="36">
        <f t="shared" si="325"/>
        <v>6698416.6534298845</v>
      </c>
      <c r="DA76" s="40">
        <f t="shared" si="326"/>
        <v>3.7829085817606276</v>
      </c>
      <c r="DB76" s="38">
        <f t="shared" si="327"/>
        <v>6503486.0783221573</v>
      </c>
      <c r="DC76" s="39">
        <f t="shared" si="328"/>
        <v>1.0651582586526145</v>
      </c>
      <c r="DD76" s="36">
        <f t="shared" si="329"/>
        <v>6207030.9133493351</v>
      </c>
      <c r="DE76" s="39">
        <f t="shared" si="330"/>
        <v>1.7856272689642509</v>
      </c>
      <c r="DF76" s="36">
        <f t="shared" si="331"/>
        <v>12710516.991671491</v>
      </c>
      <c r="DG76" s="40">
        <f t="shared" si="332"/>
        <v>1.3265327231689106</v>
      </c>
      <c r="DH76" s="152"/>
      <c r="DI76" s="161" t="s">
        <v>75</v>
      </c>
      <c r="DJ76" s="38">
        <f t="shared" si="333"/>
        <v>6698416.6534298845</v>
      </c>
      <c r="DK76" s="36">
        <f t="shared" si="334"/>
        <v>12710516.991671491</v>
      </c>
      <c r="DL76" s="37">
        <f t="shared" si="335"/>
        <v>19408933.645101376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f>+'JUL-SEP 2022'!D77+'OCT-DEC 2022'!D77+'JAN-MAR 2023'!D77+'APR-JUN 2023'!D77</f>
        <v>266146.18456160265</v>
      </c>
      <c r="E77" s="39">
        <f t="shared" si="271"/>
        <v>1.2107074406765441</v>
      </c>
      <c r="F77" s="36">
        <f>+'JUL-SEP 2022'!F77+'OCT-DEC 2022'!F77+'JAN-MAR 2023'!F77+'APR-JUN 2023'!F77</f>
        <v>60073.573326397345</v>
      </c>
      <c r="G77" s="39">
        <f t="shared" si="272"/>
        <v>1.049760132219574</v>
      </c>
      <c r="H77" s="36">
        <f t="shared" si="273"/>
        <v>326219.75788799999</v>
      </c>
      <c r="I77" s="202">
        <f t="shared" si="274"/>
        <v>1.1774633658108737</v>
      </c>
      <c r="J77" s="38">
        <f>+'JUL-SEP 2022'!J77+'OCT-DEC 2022'!J77+'JAN-MAR 2023'!J77+'APR-JUN 2023'!J77</f>
        <v>239584.60563737317</v>
      </c>
      <c r="K77" s="39">
        <f t="shared" si="275"/>
        <v>0.34364961213203127</v>
      </c>
      <c r="L77" s="36">
        <f>+'JUL-SEP 2022'!L77+'OCT-DEC 2022'!L77+'JAN-MAR 2023'!L77+'APR-JUN 2023'!L77</f>
        <v>695405.41728407179</v>
      </c>
      <c r="M77" s="39">
        <f t="shared" si="276"/>
        <v>1.132467759418547</v>
      </c>
      <c r="N77" s="36">
        <f t="shared" si="277"/>
        <v>934990.02292144496</v>
      </c>
      <c r="O77" s="40">
        <f t="shared" si="278"/>
        <v>0.71305843017287085</v>
      </c>
      <c r="P77" s="116">
        <f t="shared" si="279"/>
        <v>505730.79019897582</v>
      </c>
      <c r="Q77" s="117">
        <f t="shared" si="280"/>
        <v>755478.99061046913</v>
      </c>
      <c r="R77" s="118">
        <f t="shared" si="281"/>
        <v>1261209.7808094448</v>
      </c>
      <c r="S77" s="32"/>
      <c r="T77" s="38">
        <f>+'JUL-SEP 2022'!T77+'OCT-DEC 2022'!T77+'JAN-MAR 2023'!T77+'APR-JUN 2023'!T77</f>
        <v>524563.16771253664</v>
      </c>
      <c r="U77" s="39">
        <f t="shared" si="282"/>
        <v>1.3690018261056043</v>
      </c>
      <c r="V77" s="36">
        <f>+'JUL-SEP 2022'!V77+'OCT-DEC 2022'!V77+'JAN-MAR 2023'!V77+'APR-JUN 2023'!V77</f>
        <v>142925.32461443293</v>
      </c>
      <c r="W77" s="39">
        <f t="shared" si="283"/>
        <v>1.2826812587113798</v>
      </c>
      <c r="X77" s="36">
        <f t="shared" si="284"/>
        <v>667488.49232696951</v>
      </c>
      <c r="Y77" s="40">
        <f t="shared" si="285"/>
        <v>1.3495548764291265</v>
      </c>
      <c r="Z77" s="244">
        <f>+'OCT-DEC 2022'!Z77+'JUL-SEP 2022'!Z77+'JAN-MAR 2023'!Z77+'APR-JUN 2023'!Z77</f>
        <v>2427461.8942028601</v>
      </c>
      <c r="AA77" s="39">
        <f t="shared" si="286"/>
        <v>1.2019821723577195</v>
      </c>
      <c r="AB77" s="36">
        <f>+'OCT-DEC 2022'!AB77+'JUL-SEP 2022'!AB77+'JAN-MAR 2023'!AB77+'APR-JUN 2023'!AB77</f>
        <v>1025309.1731594133</v>
      </c>
      <c r="AC77" s="39">
        <f t="shared" si="287"/>
        <v>1.1678964874109259</v>
      </c>
      <c r="AD77" s="36">
        <f t="shared" si="288"/>
        <v>3452771.0673622731</v>
      </c>
      <c r="AE77" s="40">
        <f t="shared" si="289"/>
        <v>1.1916544378049303</v>
      </c>
      <c r="AF77" s="116">
        <f t="shared" si="290"/>
        <v>2952025.0619153967</v>
      </c>
      <c r="AG77" s="117">
        <f t="shared" si="291"/>
        <v>1168234.4977738461</v>
      </c>
      <c r="AH77" s="118">
        <f t="shared" si="292"/>
        <v>4120259.5596892429</v>
      </c>
      <c r="AI77" s="32"/>
      <c r="AJ77" s="35">
        <f>+'OCT-DEC 2022'!AJ77+'JUL-SEP 2022'!AJ77+'JAN-MAR 2023'!AJ77+'APR-JUN 2023'!AJ77</f>
        <v>303107.47399456665</v>
      </c>
      <c r="AK77" s="39">
        <f t="shared" si="293"/>
        <v>2.4650700140253141</v>
      </c>
      <c r="AL77" s="36">
        <f>+'OCT-DEC 2022'!AL77+'JUL-SEP 2022'!AL77+'JAN-MAR 2023'!AL77+'APR-JUN 2023'!AL77</f>
        <v>128234.95231100955</v>
      </c>
      <c r="AM77" s="39">
        <f t="shared" si="294"/>
        <v>2.5290695148943589</v>
      </c>
      <c r="AN77" s="36">
        <f t="shared" si="336"/>
        <v>431342.42630557623</v>
      </c>
      <c r="AO77" s="40">
        <f t="shared" si="295"/>
        <v>2.4837556951792137</v>
      </c>
      <c r="AP77" s="36">
        <f>+'OCT-DEC 2022'!AP77+'JUL-SEP 2022'!AP77+'JAN-MAR 2023'!AP77+'APR-JUN 2023'!AP77</f>
        <v>111867.14331468251</v>
      </c>
      <c r="AQ77" s="39">
        <f t="shared" si="296"/>
        <v>0.35332521188267579</v>
      </c>
      <c r="AR77" s="36">
        <f>+'OCT-DEC 2022'!AR77+'JUL-SEP 2022'!AR77+'JAN-MAR 2023'!AR77+'APR-JUN 2023'!AR77</f>
        <v>183800.89479121027</v>
      </c>
      <c r="AS77" s="39">
        <f t="shared" si="297"/>
        <v>0.60187856845028898</v>
      </c>
      <c r="AT77" s="36">
        <f t="shared" si="337"/>
        <v>295668.03810589277</v>
      </c>
      <c r="AU77" s="40">
        <f t="shared" si="298"/>
        <v>0.47535734531554025</v>
      </c>
      <c r="AV77" s="116">
        <f t="shared" si="299"/>
        <v>414974.61730924918</v>
      </c>
      <c r="AW77" s="117">
        <f t="shared" si="300"/>
        <v>312035.84710221982</v>
      </c>
      <c r="AX77" s="118">
        <f t="shared" si="301"/>
        <v>727010.46441146894</v>
      </c>
      <c r="AY77" s="32"/>
      <c r="AZ77" s="35">
        <f>+'OCT-DEC 2022'!AZ77+'JUL-SEP 2022'!AZ77+'JAN-MAR 2023'!AZ77+'APR-JUN 2023'!AZ77</f>
        <v>1074353.673742627</v>
      </c>
      <c r="BA77" s="39">
        <f t="shared" si="302"/>
        <v>4.8440349780314937</v>
      </c>
      <c r="BB77" s="36">
        <f>+'OCT-DEC 2022'!BB77+'JUL-SEP 2022'!BB77+'JAN-MAR 2023'!BB77+'APR-JUN 2023'!BB77</f>
        <v>287477.5162573728</v>
      </c>
      <c r="BC77" s="39">
        <f t="shared" si="303"/>
        <v>4.2960311469039674</v>
      </c>
      <c r="BD77" s="36">
        <f t="shared" si="338"/>
        <v>1361831.19</v>
      </c>
      <c r="BE77" s="40">
        <v>3.7649134285262273</v>
      </c>
      <c r="BF77" s="38">
        <f>+'OCT-DEC 2022'!BF77+'JUL-SEP 2022'!BF77+'JAN-MAR 2023'!BF77+'APR-JUN 2023'!BF77</f>
        <v>1320783.7738763925</v>
      </c>
      <c r="BG77" s="39">
        <v>0.812988482682512</v>
      </c>
      <c r="BH77" s="36">
        <f>+'OCT-DEC 2022'!BH77+'JUL-SEP 2022'!BH77+'JAN-MAR 2023'!BH77+'APR-JUN 2023'!BH77</f>
        <v>1294182.2061236075</v>
      </c>
      <c r="BI77" s="39">
        <v>1.4780735546836277</v>
      </c>
      <c r="BJ77" s="36">
        <f t="shared" si="339"/>
        <v>2614965.98</v>
      </c>
      <c r="BK77" s="40">
        <v>0.99785748505761207</v>
      </c>
      <c r="BL77" s="116">
        <f t="shared" si="304"/>
        <v>2395137.4476190195</v>
      </c>
      <c r="BM77" s="117">
        <f t="shared" si="305"/>
        <v>1581659.7223809804</v>
      </c>
      <c r="BN77" s="118">
        <f t="shared" si="306"/>
        <v>3976797.17</v>
      </c>
      <c r="BO77" s="32"/>
      <c r="BP77" s="35">
        <f>+'OCT-DEC 2022'!BP77+'JUL-SEP 2022'!BP77+'JAN-MAR 2023'!BP77+'APR-JUN 2023'!BP77</f>
        <v>0</v>
      </c>
      <c r="BQ77" s="39">
        <v>0</v>
      </c>
      <c r="BR77" s="36">
        <f>+'OCT-DEC 2022'!BR77+'JUL-SEP 2022'!BR77+'JAN-MAR 2023'!BR77+'APR-JUN 2023'!BR77</f>
        <v>0</v>
      </c>
      <c r="BS77" s="39">
        <v>0</v>
      </c>
      <c r="BT77" s="36">
        <f t="shared" si="340"/>
        <v>0</v>
      </c>
      <c r="BU77" s="40">
        <v>0</v>
      </c>
      <c r="BV77" s="38">
        <f>+'OCT-DEC 2022'!BV77+'JUL-SEP 2022'!BV77+'JAN-MAR 2023'!BV77+'APR-JUN 2023'!BV77</f>
        <v>0</v>
      </c>
      <c r="BW77" s="39">
        <f t="shared" si="307"/>
        <v>0</v>
      </c>
      <c r="BX77" s="36">
        <f>+'OCT-DEC 2022'!BX77+'JUL-SEP 2022'!BX77+'JAN-MAR 2023'!BX77+'APR-JUN 2023'!BX77</f>
        <v>538.59</v>
      </c>
      <c r="BY77" s="39">
        <f t="shared" si="308"/>
        <v>1.3017406814809086E-3</v>
      </c>
      <c r="BZ77" s="36">
        <f t="shared" si="341"/>
        <v>538.59</v>
      </c>
      <c r="CA77" s="40">
        <f t="shared" si="309"/>
        <v>5.2659984805953253E-4</v>
      </c>
      <c r="CB77" s="116">
        <f t="shared" si="310"/>
        <v>0</v>
      </c>
      <c r="CC77" s="117">
        <f t="shared" si="311"/>
        <v>538.59</v>
      </c>
      <c r="CD77" s="118">
        <f t="shared" si="312"/>
        <v>538.59</v>
      </c>
      <c r="CE77" s="32"/>
      <c r="CF77" s="35">
        <f>+'OCT-DEC 2022'!CF77+'JUL-SEP 2022'!CF77+'JAN-MAR 2023'!CF77+'APR-JUN 2023'!CF77</f>
        <v>577236.65489731845</v>
      </c>
      <c r="CG77" s="39">
        <f t="shared" si="313"/>
        <v>2.2950934356119204</v>
      </c>
      <c r="CH77" s="36">
        <f>+'OCT-DEC 2022'!CH77+'JUL-SEP 2022'!CH77+'JAN-MAR 2023'!CH77+'APR-JUN 2023'!CH77</f>
        <v>122842.37510268159</v>
      </c>
      <c r="CI77" s="39">
        <f t="shared" si="314"/>
        <v>2.3910459183798189</v>
      </c>
      <c r="CJ77" s="36">
        <f t="shared" si="342"/>
        <v>700079.03</v>
      </c>
      <c r="CK77" s="40">
        <f t="shared" si="315"/>
        <v>2.3113691004836818</v>
      </c>
      <c r="CL77" s="38">
        <f>+'OCT-DEC 2022'!CL77+'JUL-SEP 2022'!CL77+'JAN-MAR 2023'!CL77+'APR-JUN 2023'!CL77</f>
        <v>1173874.6873616059</v>
      </c>
      <c r="CM77" s="39">
        <f t="shared" si="316"/>
        <v>0.94451750228237641</v>
      </c>
      <c r="CN77" s="36">
        <f>+'OCT-DEC 2022'!CN77+'JUL-SEP 2022'!CN77+'JAN-MAR 2023'!CN77+'APR-JUN 2023'!CN77</f>
        <v>1182663.722638394</v>
      </c>
      <c r="CO77" s="39">
        <f t="shared" si="317"/>
        <v>1.8435681591474993</v>
      </c>
      <c r="CP77" s="36">
        <f t="shared" si="343"/>
        <v>2356538.41</v>
      </c>
      <c r="CQ77" s="40">
        <f t="shared" si="318"/>
        <v>1.2505922026727689</v>
      </c>
      <c r="CR77" s="116">
        <f t="shared" si="319"/>
        <v>1751111.3422589244</v>
      </c>
      <c r="CS77" s="117">
        <f t="shared" si="320"/>
        <v>1305506.0977410756</v>
      </c>
      <c r="CT77" s="118">
        <f t="shared" si="321"/>
        <v>3056617.44</v>
      </c>
      <c r="CU77" s="32"/>
      <c r="CV77" s="38">
        <f t="shared" si="322"/>
        <v>2745407.1549086515</v>
      </c>
      <c r="CW77" s="39">
        <f t="shared" si="268"/>
        <v>1.9756943985018984</v>
      </c>
      <c r="CX77" s="39">
        <f t="shared" si="323"/>
        <v>741553.74161189422</v>
      </c>
      <c r="CY77" s="39">
        <f t="shared" si="324"/>
        <v>1.9457510438122889</v>
      </c>
      <c r="CZ77" s="36">
        <f t="shared" si="325"/>
        <v>3486960.8965205457</v>
      </c>
      <c r="DA77" s="40">
        <f t="shared" si="326"/>
        <v>1.9692495976578295</v>
      </c>
      <c r="DB77" s="38">
        <f t="shared" si="327"/>
        <v>5273572.1043929141</v>
      </c>
      <c r="DC77" s="39">
        <f t="shared" si="328"/>
        <v>0.86371967463999655</v>
      </c>
      <c r="DD77" s="36">
        <f t="shared" si="329"/>
        <v>4381900.0039966963</v>
      </c>
      <c r="DE77" s="39">
        <f t="shared" si="330"/>
        <v>1.2605769563968494</v>
      </c>
      <c r="DF77" s="36">
        <f t="shared" si="331"/>
        <v>9655472.1083896104</v>
      </c>
      <c r="DG77" s="40">
        <f t="shared" si="332"/>
        <v>1.0076930559013542</v>
      </c>
      <c r="DH77" s="152"/>
      <c r="DI77" s="161" t="s">
        <v>76</v>
      </c>
      <c r="DJ77" s="38">
        <f t="shared" si="333"/>
        <v>3486960.8965205457</v>
      </c>
      <c r="DK77" s="36">
        <f t="shared" si="334"/>
        <v>9655472.1083896104</v>
      </c>
      <c r="DL77" s="37">
        <f t="shared" si="335"/>
        <v>13142433.004910156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f>+'JUL-SEP 2022'!D78+'OCT-DEC 2022'!D78+'JAN-MAR 2023'!D78+'APR-JUN 2023'!D78</f>
        <v>478068.50451941666</v>
      </c>
      <c r="E78" s="39">
        <f t="shared" si="271"/>
        <v>2.1747488002812059</v>
      </c>
      <c r="F78" s="36">
        <f>+'JUL-SEP 2022'!F78+'OCT-DEC 2022'!F78+'JAN-MAR 2023'!F78+'APR-JUN 2023'!F78</f>
        <v>117333.26552458333</v>
      </c>
      <c r="G78" s="39">
        <f t="shared" si="272"/>
        <v>2.0503488890466453</v>
      </c>
      <c r="H78" s="36">
        <f t="shared" si="273"/>
        <v>595401.770044</v>
      </c>
      <c r="I78" s="202">
        <f t="shared" si="274"/>
        <v>2.149053683028157</v>
      </c>
      <c r="J78" s="38">
        <f>+'JUL-SEP 2022'!J78+'OCT-DEC 2022'!J78+'JAN-MAR 2023'!J78+'APR-JUN 2023'!J78</f>
        <v>421156.92916202347</v>
      </c>
      <c r="K78" s="39">
        <f t="shared" si="275"/>
        <v>0.60408896042471782</v>
      </c>
      <c r="L78" s="36">
        <f>+'JUL-SEP 2022'!L78+'OCT-DEC 2022'!L78+'JAN-MAR 2023'!L78+'APR-JUN 2023'!L78</f>
        <v>445133.34463944496</v>
      </c>
      <c r="M78" s="39">
        <f t="shared" si="276"/>
        <v>0.7248996756670254</v>
      </c>
      <c r="N78" s="36">
        <f t="shared" si="277"/>
        <v>866290.27380146843</v>
      </c>
      <c r="O78" s="40">
        <f t="shared" si="278"/>
        <v>0.66066542697514974</v>
      </c>
      <c r="P78" s="116">
        <f t="shared" si="279"/>
        <v>899225.43368144007</v>
      </c>
      <c r="Q78" s="117">
        <f t="shared" si="280"/>
        <v>562466.61016402824</v>
      </c>
      <c r="R78" s="118">
        <f t="shared" si="281"/>
        <v>1461692.0438454682</v>
      </c>
      <c r="S78" s="32"/>
      <c r="T78" s="38">
        <f>+'JUL-SEP 2022'!T78+'OCT-DEC 2022'!T78+'JAN-MAR 2023'!T78+'APR-JUN 2023'!T78</f>
        <v>3181299.2937259278</v>
      </c>
      <c r="U78" s="39">
        <f t="shared" si="282"/>
        <v>8.3025359204898272</v>
      </c>
      <c r="V78" s="36">
        <f>+'JUL-SEP 2022'!V78+'OCT-DEC 2022'!V78+'JAN-MAR 2023'!V78+'APR-JUN 2023'!V78</f>
        <v>826797.05432362529</v>
      </c>
      <c r="W78" s="39">
        <f t="shared" si="283"/>
        <v>7.4200782065713451</v>
      </c>
      <c r="X78" s="36">
        <f t="shared" si="284"/>
        <v>4008096.3480495531</v>
      </c>
      <c r="Y78" s="40">
        <f t="shared" si="285"/>
        <v>8.1037291786872867</v>
      </c>
      <c r="Z78" s="244">
        <f>+'OCT-DEC 2022'!Z78+'JUL-SEP 2022'!Z78+'JAN-MAR 2023'!Z78+'APR-JUN 2023'!Z78</f>
        <v>2853234.2215455845</v>
      </c>
      <c r="AA78" s="39">
        <f t="shared" si="286"/>
        <v>1.4128076226650528</v>
      </c>
      <c r="AB78" s="36">
        <f>+'OCT-DEC 2022'!AB78+'JUL-SEP 2022'!AB78+'JAN-MAR 2023'!AB78+'APR-JUN 2023'!AB78</f>
        <v>1692634.5668130089</v>
      </c>
      <c r="AC78" s="39">
        <f t="shared" si="287"/>
        <v>1.9280252403865641</v>
      </c>
      <c r="AD78" s="36">
        <f t="shared" si="288"/>
        <v>4545868.7883585934</v>
      </c>
      <c r="AE78" s="40">
        <f t="shared" si="289"/>
        <v>1.568915114741392</v>
      </c>
      <c r="AF78" s="116">
        <f t="shared" si="290"/>
        <v>6034533.5152715128</v>
      </c>
      <c r="AG78" s="117">
        <f t="shared" si="291"/>
        <v>2519431.6211366341</v>
      </c>
      <c r="AH78" s="118">
        <f t="shared" si="292"/>
        <v>8553965.1364081465</v>
      </c>
      <c r="AI78" s="32"/>
      <c r="AJ78" s="35">
        <f>+'OCT-DEC 2022'!AJ78+'JUL-SEP 2022'!AJ78+'JAN-MAR 2023'!AJ78+'APR-JUN 2023'!AJ78</f>
        <v>0</v>
      </c>
      <c r="AK78" s="39">
        <f t="shared" si="293"/>
        <v>0</v>
      </c>
      <c r="AL78" s="36">
        <f>+'OCT-DEC 2022'!AL78+'JUL-SEP 2022'!AL78+'JAN-MAR 2023'!AL78+'APR-JUN 2023'!AL78</f>
        <v>0</v>
      </c>
      <c r="AM78" s="39">
        <f t="shared" si="294"/>
        <v>0</v>
      </c>
      <c r="AN78" s="36">
        <f t="shared" si="336"/>
        <v>0</v>
      </c>
      <c r="AO78" s="40">
        <f t="shared" si="295"/>
        <v>0</v>
      </c>
      <c r="AP78" s="36">
        <f>+'OCT-DEC 2022'!AP78+'JUL-SEP 2022'!AP78+'JAN-MAR 2023'!AP78+'APR-JUN 2023'!AP78</f>
        <v>0</v>
      </c>
      <c r="AQ78" s="39">
        <f t="shared" si="296"/>
        <v>0</v>
      </c>
      <c r="AR78" s="36">
        <f>+'OCT-DEC 2022'!AR78+'JUL-SEP 2022'!AR78+'JAN-MAR 2023'!AR78+'APR-JUN 2023'!AR78</f>
        <v>0</v>
      </c>
      <c r="AS78" s="39">
        <f t="shared" si="297"/>
        <v>0</v>
      </c>
      <c r="AT78" s="36">
        <f t="shared" si="337"/>
        <v>0</v>
      </c>
      <c r="AU78" s="40">
        <f t="shared" si="298"/>
        <v>0</v>
      </c>
      <c r="AV78" s="116">
        <f t="shared" si="299"/>
        <v>0</v>
      </c>
      <c r="AW78" s="117">
        <f t="shared" si="300"/>
        <v>0</v>
      </c>
      <c r="AX78" s="118">
        <f t="shared" si="301"/>
        <v>0</v>
      </c>
      <c r="AY78" s="32"/>
      <c r="AZ78" s="35">
        <f>+'OCT-DEC 2022'!AZ78+'JUL-SEP 2022'!AZ78+'JAN-MAR 2023'!AZ78+'APR-JUN 2023'!AZ78</f>
        <v>1881124.8353663962</v>
      </c>
      <c r="BA78" s="39">
        <f t="shared" si="302"/>
        <v>8.4815966317824429</v>
      </c>
      <c r="BB78" s="36">
        <f>+'OCT-DEC 2022'!BB78+'JUL-SEP 2022'!BB78+'JAN-MAR 2023'!BB78+'APR-JUN 2023'!BB78</f>
        <v>508029.96463360375</v>
      </c>
      <c r="BC78" s="39">
        <f t="shared" si="303"/>
        <v>7.5919417283142367</v>
      </c>
      <c r="BD78" s="36">
        <f t="shared" si="338"/>
        <v>2389154.7999999998</v>
      </c>
      <c r="BE78" s="40">
        <v>1.8574215889200789</v>
      </c>
      <c r="BF78" s="38">
        <f>+'OCT-DEC 2022'!BF78+'JUL-SEP 2022'!BF78+'JAN-MAR 2023'!BF78+'APR-JUN 2023'!BF78</f>
        <v>1636419.052674466</v>
      </c>
      <c r="BG78" s="39">
        <v>0.47025039227474036</v>
      </c>
      <c r="BH78" s="36">
        <f>+'OCT-DEC 2022'!BH78+'JUL-SEP 2022'!BH78+'JAN-MAR 2023'!BH78+'APR-JUN 2023'!BH78</f>
        <v>1605595.027325534</v>
      </c>
      <c r="BI78" s="39">
        <v>0.85495020373164621</v>
      </c>
      <c r="BJ78" s="36">
        <f t="shared" si="339"/>
        <v>3242014.08</v>
      </c>
      <c r="BK78" s="40">
        <v>0.57718268312280196</v>
      </c>
      <c r="BL78" s="116">
        <f t="shared" si="304"/>
        <v>3517543.888040862</v>
      </c>
      <c r="BM78" s="117">
        <f t="shared" si="305"/>
        <v>2113624.9919591378</v>
      </c>
      <c r="BN78" s="118">
        <f t="shared" si="306"/>
        <v>5631168.8799999999</v>
      </c>
      <c r="BO78" s="32"/>
      <c r="BP78" s="35">
        <f>+'OCT-DEC 2022'!BP78+'JUL-SEP 2022'!BP78+'JAN-MAR 2023'!BP78+'APR-JUN 2023'!BP78</f>
        <v>39039.789999999994</v>
      </c>
      <c r="BQ78" s="39">
        <v>0.12313529236470114</v>
      </c>
      <c r="BR78" s="36">
        <f>+'OCT-DEC 2022'!BR78+'JUL-SEP 2022'!BR78+'JAN-MAR 2023'!BR78+'APR-JUN 2023'!BR78</f>
        <v>9409.510000000002</v>
      </c>
      <c r="BS78" s="39">
        <v>7.4865723893316152E-2</v>
      </c>
      <c r="BT78" s="36">
        <f t="shared" si="340"/>
        <v>48449.299999999996</v>
      </c>
      <c r="BU78" s="40">
        <v>0.11718380653259196</v>
      </c>
      <c r="BV78" s="38">
        <f>+'OCT-DEC 2022'!BV78+'JUL-SEP 2022'!BV78+'JAN-MAR 2023'!BV78+'APR-JUN 2023'!BV78</f>
        <v>126599.69000000002</v>
      </c>
      <c r="BW78" s="39">
        <f t="shared" si="307"/>
        <v>0.20787341364776046</v>
      </c>
      <c r="BX78" s="36">
        <f>+'OCT-DEC 2022'!BX78+'JUL-SEP 2022'!BX78+'JAN-MAR 2023'!BX78+'APR-JUN 2023'!BX78</f>
        <v>71351.009999999995</v>
      </c>
      <c r="BY78" s="39">
        <f t="shared" si="308"/>
        <v>0.17245123819928168</v>
      </c>
      <c r="BZ78" s="36">
        <f t="shared" si="341"/>
        <v>197950.7</v>
      </c>
      <c r="CA78" s="40">
        <f t="shared" si="309"/>
        <v>0.19354389896447782</v>
      </c>
      <c r="CB78" s="116">
        <f t="shared" si="310"/>
        <v>165639.48000000001</v>
      </c>
      <c r="CC78" s="117">
        <f t="shared" si="311"/>
        <v>80760.51999999999</v>
      </c>
      <c r="CD78" s="118">
        <f t="shared" si="312"/>
        <v>246400</v>
      </c>
      <c r="CE78" s="32"/>
      <c r="CF78" s="35">
        <f>+'OCT-DEC 2022'!CF78+'JUL-SEP 2022'!CF78+'JAN-MAR 2023'!CF78+'APR-JUN 2023'!CF78</f>
        <v>227159.44517022453</v>
      </c>
      <c r="CG78" s="39">
        <f t="shared" si="313"/>
        <v>0.90318614908502093</v>
      </c>
      <c r="CH78" s="36">
        <f>+'OCT-DEC 2022'!CH78+'JUL-SEP 2022'!CH78+'JAN-MAR 2023'!CH78+'APR-JUN 2023'!CH78</f>
        <v>48092.904829775478</v>
      </c>
      <c r="CI78" s="39">
        <f t="shared" si="314"/>
        <v>0.93609671499874414</v>
      </c>
      <c r="CJ78" s="36">
        <f t="shared" si="342"/>
        <v>275252.34999999998</v>
      </c>
      <c r="CK78" s="40">
        <f t="shared" si="315"/>
        <v>0.9087685095003053</v>
      </c>
      <c r="CL78" s="38">
        <f>+'OCT-DEC 2022'!CL78+'JUL-SEP 2022'!CL78+'JAN-MAR 2023'!CL78+'APR-JUN 2023'!CL78</f>
        <v>513952.82230684871</v>
      </c>
      <c r="CM78" s="39">
        <f t="shared" si="316"/>
        <v>0.41353429053599344</v>
      </c>
      <c r="CN78" s="36">
        <f>+'OCT-DEC 2022'!CN78+'JUL-SEP 2022'!CN78+'JAN-MAR 2023'!CN78+'APR-JUN 2023'!CN78</f>
        <v>507631.98769315128</v>
      </c>
      <c r="CO78" s="39">
        <f t="shared" si="317"/>
        <v>0.79131045550975398</v>
      </c>
      <c r="CP78" s="36">
        <f t="shared" si="343"/>
        <v>1021584.81</v>
      </c>
      <c r="CQ78" s="40">
        <f t="shared" si="318"/>
        <v>0.54214520431047941</v>
      </c>
      <c r="CR78" s="116">
        <f t="shared" si="319"/>
        <v>741112.26747707324</v>
      </c>
      <c r="CS78" s="117">
        <f t="shared" si="320"/>
        <v>555724.89252292679</v>
      </c>
      <c r="CT78" s="118">
        <f t="shared" si="321"/>
        <v>1296837.1600000001</v>
      </c>
      <c r="CU78" s="32"/>
      <c r="CV78" s="38">
        <f t="shared" si="322"/>
        <v>5806691.8687819652</v>
      </c>
      <c r="CW78" s="39">
        <f t="shared" si="268"/>
        <v>4.1787057262043046</v>
      </c>
      <c r="CX78" s="39">
        <f t="shared" si="323"/>
        <v>1509662.6993115877</v>
      </c>
      <c r="CY78" s="39">
        <f t="shared" si="324"/>
        <v>3.9611798958831983</v>
      </c>
      <c r="CZ78" s="36">
        <f t="shared" si="325"/>
        <v>7316354.5680935532</v>
      </c>
      <c r="DA78" s="40">
        <f t="shared" si="326"/>
        <v>4.1318869689410525</v>
      </c>
      <c r="DB78" s="38">
        <f t="shared" si="327"/>
        <v>5551362.7156889234</v>
      </c>
      <c r="DC78" s="39">
        <f t="shared" si="328"/>
        <v>0.90921696028567278</v>
      </c>
      <c r="DD78" s="36">
        <f t="shared" si="329"/>
        <v>4322345.9364711391</v>
      </c>
      <c r="DE78" s="39">
        <f t="shared" si="330"/>
        <v>1.2434445514779908</v>
      </c>
      <c r="DF78" s="36">
        <f t="shared" si="331"/>
        <v>9873708.6521600634</v>
      </c>
      <c r="DG78" s="40">
        <f t="shared" si="332"/>
        <v>1.0304693062216583</v>
      </c>
      <c r="DH78" s="152"/>
      <c r="DI78" s="161" t="s">
        <v>77</v>
      </c>
      <c r="DJ78" s="38">
        <f t="shared" si="333"/>
        <v>7316354.5680935532</v>
      </c>
      <c r="DK78" s="36">
        <f t="shared" si="334"/>
        <v>9873708.6521600634</v>
      </c>
      <c r="DL78" s="37">
        <f t="shared" si="335"/>
        <v>17190063.220253617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f>+'JUL-SEP 2022'!D79+'OCT-DEC 2022'!D79+'JAN-MAR 2023'!D79+'APR-JUN 2023'!D79</f>
        <v>1018456.5613932486</v>
      </c>
      <c r="E79" s="39">
        <f t="shared" si="271"/>
        <v>4.6329912221576448</v>
      </c>
      <c r="F79" s="36">
        <f>+'JUL-SEP 2022'!F79+'OCT-DEC 2022'!F79+'JAN-MAR 2023'!F79+'APR-JUN 2023'!F79</f>
        <v>240807.07182075141</v>
      </c>
      <c r="G79" s="39">
        <f t="shared" si="272"/>
        <v>4.2080011152404753</v>
      </c>
      <c r="H79" s="36">
        <f t="shared" si="273"/>
        <v>1259263.6332140001</v>
      </c>
      <c r="I79" s="202">
        <f t="shared" si="274"/>
        <v>4.5452084374253303</v>
      </c>
      <c r="J79" s="38">
        <f>+'JUL-SEP 2022'!J79+'OCT-DEC 2022'!J79+'JAN-MAR 2023'!J79+'APR-JUN 2023'!J79</f>
        <v>906019.33462686499</v>
      </c>
      <c r="K79" s="39">
        <f t="shared" si="275"/>
        <v>1.2995542518282517</v>
      </c>
      <c r="L79" s="36">
        <f>+'JUL-SEP 2022'!L79+'OCT-DEC 2022'!L79+'JAN-MAR 2023'!L79+'APR-JUN 2023'!L79</f>
        <v>3529739.0294360989</v>
      </c>
      <c r="M79" s="39">
        <f t="shared" si="276"/>
        <v>5.7481801991266339</v>
      </c>
      <c r="N79" s="36">
        <f t="shared" si="277"/>
        <v>4435758.364062964</v>
      </c>
      <c r="O79" s="40">
        <f t="shared" si="278"/>
        <v>3.3828755582033208</v>
      </c>
      <c r="P79" s="116">
        <f t="shared" si="279"/>
        <v>1924475.8960201135</v>
      </c>
      <c r="Q79" s="117">
        <f t="shared" si="280"/>
        <v>3770546.1012568502</v>
      </c>
      <c r="R79" s="118">
        <f t="shared" si="281"/>
        <v>5695021.9972769637</v>
      </c>
      <c r="S79" s="32"/>
      <c r="T79" s="38">
        <f>+'JUL-SEP 2022'!T79+'OCT-DEC 2022'!T79+'JAN-MAR 2023'!T79+'APR-JUN 2023'!T79</f>
        <v>2172382.5726954485</v>
      </c>
      <c r="U79" s="39">
        <f t="shared" si="282"/>
        <v>5.6694710800774812</v>
      </c>
      <c r="V79" s="36">
        <f>+'JUL-SEP 2022'!V79+'OCT-DEC 2022'!V79+'JAN-MAR 2023'!V79+'APR-JUN 2023'!V79</f>
        <v>586553.94742123433</v>
      </c>
      <c r="W79" s="39">
        <f t="shared" si="283"/>
        <v>5.2640199181637692</v>
      </c>
      <c r="X79" s="36">
        <f t="shared" si="284"/>
        <v>2758936.5201166831</v>
      </c>
      <c r="Y79" s="40">
        <f t="shared" si="285"/>
        <v>5.5781279786588387</v>
      </c>
      <c r="Z79" s="244">
        <f>+'OCT-DEC 2022'!Z79+'JUL-SEP 2022'!Z79+'JAN-MAR 2023'!Z79+'APR-JUN 2023'!Z79</f>
        <v>7570143.2612092067</v>
      </c>
      <c r="AA79" s="39">
        <f t="shared" si="286"/>
        <v>3.7484325763867115</v>
      </c>
      <c r="AB79" s="36">
        <f>+'OCT-DEC 2022'!AB79+'JUL-SEP 2022'!AB79+'JAN-MAR 2023'!AB79+'APR-JUN 2023'!AB79</f>
        <v>3196478.1523142043</v>
      </c>
      <c r="AC79" s="39">
        <f t="shared" si="287"/>
        <v>3.6410047855810035</v>
      </c>
      <c r="AD79" s="36">
        <f t="shared" si="288"/>
        <v>10766621.413523411</v>
      </c>
      <c r="AE79" s="40">
        <f t="shared" si="289"/>
        <v>3.7158826743159219</v>
      </c>
      <c r="AF79" s="116">
        <f t="shared" si="290"/>
        <v>9742525.8339046557</v>
      </c>
      <c r="AG79" s="117">
        <f t="shared" si="291"/>
        <v>3783032.0997354388</v>
      </c>
      <c r="AH79" s="118">
        <f t="shared" si="292"/>
        <v>13525557.933640094</v>
      </c>
      <c r="AI79" s="32"/>
      <c r="AJ79" s="35">
        <f>+'OCT-DEC 2022'!AJ79+'JUL-SEP 2022'!AJ79+'JAN-MAR 2023'!AJ79+'APR-JUN 2023'!AJ79</f>
        <v>1258976.2458809465</v>
      </c>
      <c r="AK79" s="39">
        <f t="shared" si="293"/>
        <v>10.23882569173109</v>
      </c>
      <c r="AL79" s="36">
        <f>+'OCT-DEC 2022'!AL79+'JUL-SEP 2022'!AL79+'JAN-MAR 2023'!AL79+'APR-JUN 2023'!AL79</f>
        <v>532517.04352385574</v>
      </c>
      <c r="AM79" s="39">
        <f t="shared" si="294"/>
        <v>10.502383294622472</v>
      </c>
      <c r="AN79" s="36">
        <f t="shared" si="336"/>
        <v>1791493.2894048023</v>
      </c>
      <c r="AO79" s="40">
        <f t="shared" si="295"/>
        <v>10.315775562690106</v>
      </c>
      <c r="AP79" s="36">
        <f>+'OCT-DEC 2022'!AP79+'JUL-SEP 2022'!AP79+'JAN-MAR 2023'!AP79+'APR-JUN 2023'!AP79</f>
        <v>349450.72096676403</v>
      </c>
      <c r="AQ79" s="39">
        <f t="shared" si="296"/>
        <v>1.1037177348921394</v>
      </c>
      <c r="AR79" s="36">
        <f>+'OCT-DEC 2022'!AR79+'JUL-SEP 2022'!AR79+'JAN-MAR 2023'!AR79+'APR-JUN 2023'!AR79</f>
        <v>573938.65538554708</v>
      </c>
      <c r="AS79" s="39">
        <f t="shared" si="297"/>
        <v>1.8794325058871069</v>
      </c>
      <c r="AT79" s="36">
        <f t="shared" si="337"/>
        <v>923389.37635231111</v>
      </c>
      <c r="AU79" s="40">
        <f t="shared" si="298"/>
        <v>1.4845700788199558</v>
      </c>
      <c r="AV79" s="116">
        <f t="shared" si="299"/>
        <v>1608426.9668477105</v>
      </c>
      <c r="AW79" s="117">
        <f t="shared" si="300"/>
        <v>1106455.6989094028</v>
      </c>
      <c r="AX79" s="118">
        <f t="shared" si="301"/>
        <v>2714882.6657571131</v>
      </c>
      <c r="AY79" s="32"/>
      <c r="AZ79" s="35">
        <f>+'OCT-DEC 2022'!AZ79+'JUL-SEP 2022'!AZ79+'JAN-MAR 2023'!AZ79+'APR-JUN 2023'!AZ79</f>
        <v>3691195.6259760885</v>
      </c>
      <c r="BA79" s="39">
        <f t="shared" si="302"/>
        <v>16.642825505214816</v>
      </c>
      <c r="BB79" s="36">
        <f>+'OCT-DEC 2022'!BB79+'JUL-SEP 2022'!BB79+'JAN-MAR 2023'!BB79+'APR-JUN 2023'!BB79</f>
        <v>998369.01402391144</v>
      </c>
      <c r="BC79" s="39">
        <f t="shared" si="303"/>
        <v>14.919512441142183</v>
      </c>
      <c r="BD79" s="36">
        <f t="shared" si="338"/>
        <v>4689564.6399999997</v>
      </c>
      <c r="BE79" s="40">
        <v>6.374235708084151</v>
      </c>
      <c r="BF79" s="38">
        <f>+'OCT-DEC 2022'!BF79+'JUL-SEP 2022'!BF79+'JAN-MAR 2023'!BF79+'APR-JUN 2023'!BF79</f>
        <v>3970431.3319264348</v>
      </c>
      <c r="BG79" s="39">
        <v>0.8656214583255043</v>
      </c>
      <c r="BH79" s="36">
        <f>+'OCT-DEC 2022'!BH79+'JUL-SEP 2022'!BH79+'JAN-MAR 2023'!BH79+'APR-JUN 2023'!BH79</f>
        <v>3889510.1880735653</v>
      </c>
      <c r="BI79" s="39">
        <v>1.5737642207377431</v>
      </c>
      <c r="BJ79" s="36">
        <f t="shared" si="339"/>
        <v>7859941.5199999996</v>
      </c>
      <c r="BK79" s="40">
        <v>1.0624589029435343</v>
      </c>
      <c r="BL79" s="116">
        <f t="shared" si="304"/>
        <v>7661626.9579025228</v>
      </c>
      <c r="BM79" s="117">
        <f t="shared" si="305"/>
        <v>4887879.2020974765</v>
      </c>
      <c r="BN79" s="118">
        <f t="shared" si="306"/>
        <v>12549506.16</v>
      </c>
      <c r="BO79" s="32"/>
      <c r="BP79" s="35">
        <f>+'OCT-DEC 2022'!BP79+'JUL-SEP 2022'!BP79+'JAN-MAR 2023'!BP79+'APR-JUN 2023'!BP79</f>
        <v>13222.709999999997</v>
      </c>
      <c r="BQ79" s="39">
        <v>8.9881350332335658E-2</v>
      </c>
      <c r="BR79" s="36">
        <f>+'OCT-DEC 2022'!BR79+'JUL-SEP 2022'!BR79+'JAN-MAR 2023'!BR79+'APR-JUN 2023'!BR79</f>
        <v>3590.420000000001</v>
      </c>
      <c r="BS79" s="39">
        <v>0</v>
      </c>
      <c r="BT79" s="36">
        <f t="shared" si="340"/>
        <v>16813.129999999997</v>
      </c>
      <c r="BU79" s="40">
        <v>7.8799262797394215E-2</v>
      </c>
      <c r="BV79" s="38">
        <f>+'OCT-DEC 2022'!BV79+'JUL-SEP 2022'!BV79+'JAN-MAR 2023'!BV79+'APR-JUN 2023'!BV79</f>
        <v>209157.65000000002</v>
      </c>
      <c r="BW79" s="39">
        <f t="shared" si="307"/>
        <v>0.34343144675981041</v>
      </c>
      <c r="BX79" s="36">
        <f>+'OCT-DEC 2022'!BX79+'JUL-SEP 2022'!BX79+'JAN-MAR 2023'!BX79+'APR-JUN 2023'!BX79</f>
        <v>317664.67000000004</v>
      </c>
      <c r="BY79" s="39">
        <f t="shared" si="308"/>
        <v>0.76777701778385787</v>
      </c>
      <c r="BZ79" s="36">
        <f t="shared" si="341"/>
        <v>526822.32000000007</v>
      </c>
      <c r="CA79" s="40">
        <f t="shared" si="309"/>
        <v>0.51509414149236055</v>
      </c>
      <c r="CB79" s="116">
        <f t="shared" si="310"/>
        <v>222380.36000000002</v>
      </c>
      <c r="CC79" s="117">
        <f t="shared" si="311"/>
        <v>321255.09000000003</v>
      </c>
      <c r="CD79" s="118">
        <f t="shared" si="312"/>
        <v>543635.45000000007</v>
      </c>
      <c r="CE79" s="32"/>
      <c r="CF79" s="35">
        <f>+'OCT-DEC 2022'!CF79+'JUL-SEP 2022'!CF79+'JAN-MAR 2023'!CF79+'APR-JUN 2023'!CF79</f>
        <v>4092400.6048190133</v>
      </c>
      <c r="CG79" s="39">
        <f t="shared" si="313"/>
        <v>16.271388319380275</v>
      </c>
      <c r="CH79" s="36">
        <f>+'OCT-DEC 2022'!CH79+'JUL-SEP 2022'!CH79+'JAN-MAR 2023'!CH79+'APR-JUN 2023'!CH79</f>
        <v>872914.10518098669</v>
      </c>
      <c r="CI79" s="39">
        <f t="shared" si="314"/>
        <v>16.990698092124468</v>
      </c>
      <c r="CJ79" s="36">
        <f t="shared" si="342"/>
        <v>4965314.71</v>
      </c>
      <c r="CK79" s="40">
        <f t="shared" si="315"/>
        <v>16.393399177905806</v>
      </c>
      <c r="CL79" s="38">
        <f>+'OCT-DEC 2022'!CL79+'JUL-SEP 2022'!CL79+'JAN-MAR 2023'!CL79+'APR-JUN 2023'!CL79</f>
        <v>4698280.1498264801</v>
      </c>
      <c r="CM79" s="39">
        <f t="shared" si="316"/>
        <v>3.7803079663562031</v>
      </c>
      <c r="CN79" s="36">
        <f>+'OCT-DEC 2022'!CN79+'JUL-SEP 2022'!CN79+'JAN-MAR 2023'!CN79+'APR-JUN 2023'!CN79</f>
        <v>4775756.6701735202</v>
      </c>
      <c r="CO79" s="39">
        <f t="shared" si="317"/>
        <v>7.4445785090342138</v>
      </c>
      <c r="CP79" s="36">
        <f t="shared" si="343"/>
        <v>9474036.8200000003</v>
      </c>
      <c r="CQ79" s="40">
        <f t="shared" si="318"/>
        <v>5.0277799524289168</v>
      </c>
      <c r="CR79" s="116">
        <f t="shared" si="319"/>
        <v>8790680.7546454929</v>
      </c>
      <c r="CS79" s="117">
        <f t="shared" si="320"/>
        <v>5648670.7753545064</v>
      </c>
      <c r="CT79" s="118">
        <f t="shared" si="321"/>
        <v>14439351.529999999</v>
      </c>
      <c r="CU79" s="32"/>
      <c r="CV79" s="38">
        <f t="shared" si="322"/>
        <v>12246634.320764745</v>
      </c>
      <c r="CW79" s="39">
        <f t="shared" si="268"/>
        <v>8.8131215017690412</v>
      </c>
      <c r="CX79" s="39">
        <f t="shared" si="323"/>
        <v>3234751.6019707392</v>
      </c>
      <c r="CY79" s="39">
        <f t="shared" si="324"/>
        <v>8.4876131732905886</v>
      </c>
      <c r="CZ79" s="36">
        <f t="shared" si="325"/>
        <v>15481385.922735484</v>
      </c>
      <c r="DA79" s="40">
        <f t="shared" si="326"/>
        <v>8.7430613374395794</v>
      </c>
      <c r="DB79" s="38">
        <f t="shared" si="327"/>
        <v>17703482.448555753</v>
      </c>
      <c r="DC79" s="39">
        <f t="shared" si="328"/>
        <v>2.8995234724721231</v>
      </c>
      <c r="DD79" s="36">
        <f t="shared" si="329"/>
        <v>16283087.365382936</v>
      </c>
      <c r="DE79" s="39">
        <f t="shared" si="330"/>
        <v>4.6842887087968084</v>
      </c>
      <c r="DF79" s="36">
        <f t="shared" si="331"/>
        <v>33986569.813938692</v>
      </c>
      <c r="DG79" s="40">
        <f t="shared" si="332"/>
        <v>3.5470073354211844</v>
      </c>
      <c r="DH79" s="152"/>
      <c r="DI79" s="161" t="s">
        <v>78</v>
      </c>
      <c r="DJ79" s="38">
        <f t="shared" si="333"/>
        <v>15481385.922735484</v>
      </c>
      <c r="DK79" s="36">
        <f t="shared" si="334"/>
        <v>33986569.813938692</v>
      </c>
      <c r="DL79" s="37">
        <f t="shared" si="335"/>
        <v>49467955.736674175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f>+'JUL-SEP 2022'!D80+'OCT-DEC 2022'!D80+'JAN-MAR 2023'!D80+'APR-JUN 2023'!D80</f>
        <v>0</v>
      </c>
      <c r="E80" s="39">
        <f t="shared" si="271"/>
        <v>0</v>
      </c>
      <c r="F80" s="36">
        <f>+'JUL-SEP 2022'!F80+'OCT-DEC 2022'!F80+'JAN-MAR 2023'!F80+'APR-JUN 2023'!F80</f>
        <v>0</v>
      </c>
      <c r="G80" s="39">
        <f t="shared" si="272"/>
        <v>0</v>
      </c>
      <c r="H80" s="36">
        <f t="shared" si="273"/>
        <v>0</v>
      </c>
      <c r="I80" s="202">
        <f t="shared" si="274"/>
        <v>0</v>
      </c>
      <c r="J80" s="38">
        <f>+'JUL-SEP 2022'!J80+'OCT-DEC 2022'!J80+'JAN-MAR 2023'!J80+'APR-JUN 2023'!J80</f>
        <v>0</v>
      </c>
      <c r="K80" s="39">
        <f t="shared" si="275"/>
        <v>0</v>
      </c>
      <c r="L80" s="36">
        <f>+'JUL-SEP 2022'!L80+'OCT-DEC 2022'!L80+'JAN-MAR 2023'!L80+'APR-JUN 2023'!L80</f>
        <v>0</v>
      </c>
      <c r="M80" s="39">
        <f t="shared" si="276"/>
        <v>0</v>
      </c>
      <c r="N80" s="36">
        <f t="shared" si="277"/>
        <v>0</v>
      </c>
      <c r="O80" s="40">
        <f t="shared" si="278"/>
        <v>0</v>
      </c>
      <c r="P80" s="116">
        <f t="shared" si="279"/>
        <v>0</v>
      </c>
      <c r="Q80" s="117">
        <f t="shared" si="280"/>
        <v>0</v>
      </c>
      <c r="R80" s="118">
        <f t="shared" si="281"/>
        <v>0</v>
      </c>
      <c r="S80" s="32"/>
      <c r="T80" s="38">
        <f>+'JUL-SEP 2022'!T80+'OCT-DEC 2022'!T80+'JAN-MAR 2023'!T80+'APR-JUN 2023'!T80</f>
        <v>391087.59365612321</v>
      </c>
      <c r="U80" s="39">
        <f t="shared" si="282"/>
        <v>1.0206580691076677</v>
      </c>
      <c r="V80" s="36">
        <f>+'JUL-SEP 2022'!V80+'OCT-DEC 2022'!V80+'JAN-MAR 2023'!V80+'APR-JUN 2023'!V80</f>
        <v>107921.27117081721</v>
      </c>
      <c r="W80" s="39">
        <f t="shared" si="283"/>
        <v>0.96853788732369361</v>
      </c>
      <c r="X80" s="36">
        <f t="shared" si="284"/>
        <v>499008.86482694041</v>
      </c>
      <c r="Y80" s="40">
        <f t="shared" si="285"/>
        <v>1.0089160407258009</v>
      </c>
      <c r="Z80" s="244">
        <f>+'OCT-DEC 2022'!Z80+'JUL-SEP 2022'!Z80+'JAN-MAR 2023'!Z80+'APR-JUN 2023'!Z80</f>
        <v>1040716.9196099178</v>
      </c>
      <c r="AA80" s="39">
        <f t="shared" si="286"/>
        <v>0.51532145028910803</v>
      </c>
      <c r="AB80" s="36">
        <f>+'OCT-DEC 2022'!AB80+'JUL-SEP 2022'!AB80+'JAN-MAR 2023'!AB80+'APR-JUN 2023'!AB80</f>
        <v>447483.42841192079</v>
      </c>
      <c r="AC80" s="39">
        <f t="shared" si="287"/>
        <v>0.50971388718437383</v>
      </c>
      <c r="AD80" s="36">
        <f t="shared" si="288"/>
        <v>1488200.3480218386</v>
      </c>
      <c r="AE80" s="40">
        <f t="shared" si="289"/>
        <v>0.51362239617521499</v>
      </c>
      <c r="AF80" s="116">
        <f t="shared" si="290"/>
        <v>1431804.5132660409</v>
      </c>
      <c r="AG80" s="117">
        <f t="shared" si="291"/>
        <v>555404.69958273799</v>
      </c>
      <c r="AH80" s="118">
        <f t="shared" si="292"/>
        <v>1987209.2128487788</v>
      </c>
      <c r="AI80" s="32"/>
      <c r="AJ80" s="35">
        <f>+'OCT-DEC 2022'!AJ80+'JUL-SEP 2022'!AJ80+'JAN-MAR 2023'!AJ80+'APR-JUN 2023'!AJ80</f>
        <v>0</v>
      </c>
      <c r="AK80" s="39">
        <f t="shared" si="293"/>
        <v>0</v>
      </c>
      <c r="AL80" s="36">
        <f>+'OCT-DEC 2022'!AL80+'JUL-SEP 2022'!AL80+'JAN-MAR 2023'!AL80+'APR-JUN 2023'!AL80</f>
        <v>0</v>
      </c>
      <c r="AM80" s="39">
        <f t="shared" si="294"/>
        <v>0</v>
      </c>
      <c r="AN80" s="36">
        <f t="shared" si="336"/>
        <v>0</v>
      </c>
      <c r="AO80" s="40">
        <f t="shared" si="295"/>
        <v>0</v>
      </c>
      <c r="AP80" s="36">
        <f>+'OCT-DEC 2022'!AP80+'JUL-SEP 2022'!AP80+'JAN-MAR 2023'!AP80+'APR-JUN 2023'!AP80</f>
        <v>0</v>
      </c>
      <c r="AQ80" s="39">
        <f t="shared" si="296"/>
        <v>0</v>
      </c>
      <c r="AR80" s="36">
        <f>+'OCT-DEC 2022'!AR80+'JUL-SEP 2022'!AR80+'JAN-MAR 2023'!AR80+'APR-JUN 2023'!AR80</f>
        <v>0</v>
      </c>
      <c r="AS80" s="39">
        <f t="shared" si="297"/>
        <v>0</v>
      </c>
      <c r="AT80" s="36">
        <f t="shared" si="337"/>
        <v>0</v>
      </c>
      <c r="AU80" s="40">
        <f t="shared" si="298"/>
        <v>0</v>
      </c>
      <c r="AV80" s="116">
        <f t="shared" si="299"/>
        <v>0</v>
      </c>
      <c r="AW80" s="117">
        <f t="shared" si="300"/>
        <v>0</v>
      </c>
      <c r="AX80" s="118">
        <f t="shared" si="301"/>
        <v>0</v>
      </c>
      <c r="AY80" s="32"/>
      <c r="AZ80" s="35">
        <f>+'OCT-DEC 2022'!AZ80+'JUL-SEP 2022'!AZ80+'JAN-MAR 2023'!AZ80+'APR-JUN 2023'!AZ80</f>
        <v>2992474.0939703975</v>
      </c>
      <c r="BA80" s="39">
        <f t="shared" si="302"/>
        <v>13.49243692865921</v>
      </c>
      <c r="BB80" s="36">
        <f>+'OCT-DEC 2022'!BB80+'JUL-SEP 2022'!BB80+'JAN-MAR 2023'!BB80+'APR-JUN 2023'!BB80</f>
        <v>818285.41602960241</v>
      </c>
      <c r="BC80" s="39">
        <f t="shared" si="303"/>
        <v>12.228363734620537</v>
      </c>
      <c r="BD80" s="36">
        <f t="shared" si="338"/>
        <v>3810759.51</v>
      </c>
      <c r="BE80" s="40">
        <v>5.907945790397517</v>
      </c>
      <c r="BF80" s="38">
        <f>+'OCT-DEC 2022'!BF80+'JUL-SEP 2022'!BF80+'JAN-MAR 2023'!BF80+'APR-JUN 2023'!BF80</f>
        <v>2126353.6069715614</v>
      </c>
      <c r="BG80" s="39">
        <v>1.2184229343481403</v>
      </c>
      <c r="BH80" s="36">
        <f>+'OCT-DEC 2022'!BH80+'JUL-SEP 2022'!BH80+'JAN-MAR 2023'!BH80+'APR-JUN 2023'!BH80</f>
        <v>2075473.9530284386</v>
      </c>
      <c r="BI80" s="39">
        <v>2.2151835555379029</v>
      </c>
      <c r="BJ80" s="36">
        <f t="shared" si="339"/>
        <v>4201827.5600000005</v>
      </c>
      <c r="BK80" s="40">
        <v>1.4954854477070738</v>
      </c>
      <c r="BL80" s="116">
        <f t="shared" si="304"/>
        <v>5118827.7009419594</v>
      </c>
      <c r="BM80" s="117">
        <f t="shared" si="305"/>
        <v>2893759.3690580409</v>
      </c>
      <c r="BN80" s="118">
        <f t="shared" si="306"/>
        <v>8012587.0700000003</v>
      </c>
      <c r="BO80" s="32"/>
      <c r="BP80" s="35">
        <f>+'OCT-DEC 2022'!BP80+'JUL-SEP 2022'!BP80+'JAN-MAR 2023'!BP80+'APR-JUN 2023'!BP80</f>
        <v>0</v>
      </c>
      <c r="BQ80" s="39">
        <v>0</v>
      </c>
      <c r="BR80" s="36">
        <f>+'OCT-DEC 2022'!BR80+'JUL-SEP 2022'!BR80+'JAN-MAR 2023'!BR80+'APR-JUN 2023'!BR80</f>
        <v>0</v>
      </c>
      <c r="BS80" s="39">
        <v>0</v>
      </c>
      <c r="BT80" s="36">
        <f t="shared" si="340"/>
        <v>0</v>
      </c>
      <c r="BU80" s="40">
        <v>0</v>
      </c>
      <c r="BV80" s="38">
        <f>+'OCT-DEC 2022'!BV80+'JUL-SEP 2022'!BV80+'JAN-MAR 2023'!BV80+'APR-JUN 2023'!BV80</f>
        <v>0</v>
      </c>
      <c r="BW80" s="39">
        <f t="shared" si="307"/>
        <v>0</v>
      </c>
      <c r="BX80" s="36">
        <f>+'OCT-DEC 2022'!BX80+'JUL-SEP 2022'!BX80+'JAN-MAR 2023'!BX80+'APR-JUN 2023'!BX80</f>
        <v>0</v>
      </c>
      <c r="BY80" s="39">
        <f t="shared" si="308"/>
        <v>0</v>
      </c>
      <c r="BZ80" s="36">
        <f t="shared" si="341"/>
        <v>0</v>
      </c>
      <c r="CA80" s="40">
        <f t="shared" si="309"/>
        <v>0</v>
      </c>
      <c r="CB80" s="116">
        <f t="shared" si="310"/>
        <v>0</v>
      </c>
      <c r="CC80" s="117">
        <f t="shared" si="311"/>
        <v>0</v>
      </c>
      <c r="CD80" s="118">
        <f t="shared" si="312"/>
        <v>0</v>
      </c>
      <c r="CE80" s="32"/>
      <c r="CF80" s="35">
        <f>+'OCT-DEC 2022'!CF80+'JUL-SEP 2022'!CF80+'JAN-MAR 2023'!CF80+'APR-JUN 2023'!CF80</f>
        <v>2361626.1890666443</v>
      </c>
      <c r="CG80" s="39">
        <f t="shared" si="313"/>
        <v>9.3898277559317727</v>
      </c>
      <c r="CH80" s="36">
        <f>+'OCT-DEC 2022'!CH80+'JUL-SEP 2022'!CH80+'JAN-MAR 2023'!CH80+'APR-JUN 2023'!CH80</f>
        <v>493566.94655735593</v>
      </c>
      <c r="CI80" s="39">
        <f t="shared" si="314"/>
        <v>9.6069555153642927</v>
      </c>
      <c r="CJ80" s="36">
        <f t="shared" si="342"/>
        <v>2855193.1356240003</v>
      </c>
      <c r="CK80" s="40">
        <f t="shared" si="315"/>
        <v>9.4266574297967889</v>
      </c>
      <c r="CL80" s="38">
        <f>+'OCT-DEC 2022'!CL80+'JUL-SEP 2022'!CL80+'JAN-MAR 2023'!CL80+'APR-JUN 2023'!CL80</f>
        <v>890802.78424392384</v>
      </c>
      <c r="CM80" s="39">
        <f t="shared" si="316"/>
        <v>0.71675352561808436</v>
      </c>
      <c r="CN80" s="36">
        <f>+'OCT-DEC 2022'!CN80+'JUL-SEP 2022'!CN80+'JAN-MAR 2023'!CN80+'APR-JUN 2023'!CN80</f>
        <v>777233.08694807603</v>
      </c>
      <c r="CO80" s="39">
        <f t="shared" si="317"/>
        <v>1.2115719319916136</v>
      </c>
      <c r="CP80" s="36">
        <f t="shared" si="343"/>
        <v>1668035.8711919999</v>
      </c>
      <c r="CQ80" s="40">
        <f t="shared" si="318"/>
        <v>0.8852105467235708</v>
      </c>
      <c r="CR80" s="116">
        <f t="shared" si="319"/>
        <v>3252428.9733105684</v>
      </c>
      <c r="CS80" s="117">
        <f t="shared" si="320"/>
        <v>1270800.0335054318</v>
      </c>
      <c r="CT80" s="118">
        <f t="shared" si="321"/>
        <v>4523229.0068159997</v>
      </c>
      <c r="CU80" s="32"/>
      <c r="CV80" s="38">
        <f t="shared" si="322"/>
        <v>5745187.8766931649</v>
      </c>
      <c r="CW80" s="39">
        <f t="shared" si="268"/>
        <v>4.1344452264681948</v>
      </c>
      <c r="CX80" s="39">
        <f t="shared" si="323"/>
        <v>1419773.6337577756</v>
      </c>
      <c r="CY80" s="39">
        <f t="shared" si="324"/>
        <v>3.725321409418735</v>
      </c>
      <c r="CZ80" s="36">
        <f t="shared" si="325"/>
        <v>7164961.5104509406</v>
      </c>
      <c r="DA80" s="40">
        <f t="shared" si="326"/>
        <v>4.0463882419124833</v>
      </c>
      <c r="DB80" s="38">
        <f t="shared" si="327"/>
        <v>4057873.3108254028</v>
      </c>
      <c r="DC80" s="39">
        <f t="shared" si="328"/>
        <v>0.66460929070010644</v>
      </c>
      <c r="DD80" s="36">
        <f t="shared" si="329"/>
        <v>3300190.4683884354</v>
      </c>
      <c r="DE80" s="39">
        <f t="shared" si="330"/>
        <v>0.94939274113433725</v>
      </c>
      <c r="DF80" s="36">
        <f t="shared" si="331"/>
        <v>7358063.7792138383</v>
      </c>
      <c r="DG80" s="40">
        <f t="shared" si="332"/>
        <v>0.76792410479343376</v>
      </c>
      <c r="DH80" s="152"/>
      <c r="DI80" s="161" t="s">
        <v>79</v>
      </c>
      <c r="DJ80" s="38">
        <f t="shared" si="333"/>
        <v>7164961.5104509406</v>
      </c>
      <c r="DK80" s="36">
        <f t="shared" si="334"/>
        <v>7358063.7792138383</v>
      </c>
      <c r="DL80" s="37">
        <f t="shared" si="335"/>
        <v>14523025.289664779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f>+'JUL-SEP 2022'!D81+'OCT-DEC 2022'!D81+'JAN-MAR 2023'!D81+'APR-JUN 2023'!D81</f>
        <v>0</v>
      </c>
      <c r="E81" s="39">
        <f t="shared" si="271"/>
        <v>0</v>
      </c>
      <c r="F81" s="36">
        <f>+'JUL-SEP 2022'!F81+'OCT-DEC 2022'!F81+'JAN-MAR 2023'!F81+'APR-JUN 2023'!F81</f>
        <v>0</v>
      </c>
      <c r="G81" s="39">
        <f t="shared" si="272"/>
        <v>0</v>
      </c>
      <c r="H81" s="36">
        <f t="shared" si="273"/>
        <v>0</v>
      </c>
      <c r="I81" s="202">
        <f t="shared" si="274"/>
        <v>0</v>
      </c>
      <c r="J81" s="38">
        <f>+'JUL-SEP 2022'!J81+'OCT-DEC 2022'!J81+'JAN-MAR 2023'!J81+'APR-JUN 2023'!J81</f>
        <v>0</v>
      </c>
      <c r="K81" s="39">
        <f t="shared" si="275"/>
        <v>0</v>
      </c>
      <c r="L81" s="36">
        <f>+'JUL-SEP 2022'!L81+'OCT-DEC 2022'!L81+'JAN-MAR 2023'!L81+'APR-JUN 2023'!L81</f>
        <v>0</v>
      </c>
      <c r="M81" s="39">
        <f t="shared" si="276"/>
        <v>0</v>
      </c>
      <c r="N81" s="36">
        <f t="shared" si="277"/>
        <v>0</v>
      </c>
      <c r="O81" s="40">
        <f t="shared" si="278"/>
        <v>0</v>
      </c>
      <c r="P81" s="116">
        <f t="shared" si="279"/>
        <v>0</v>
      </c>
      <c r="Q81" s="117">
        <f t="shared" si="280"/>
        <v>0</v>
      </c>
      <c r="R81" s="118">
        <f t="shared" si="281"/>
        <v>0</v>
      </c>
      <c r="S81" s="32"/>
      <c r="T81" s="38">
        <f>+'JUL-SEP 2022'!T81+'OCT-DEC 2022'!T81+'JAN-MAR 2023'!T81+'APR-JUN 2023'!T81</f>
        <v>3055602.1674439758</v>
      </c>
      <c r="U81" s="39">
        <f t="shared" si="282"/>
        <v>7.9744923100956644</v>
      </c>
      <c r="V81" s="36">
        <f>+'JUL-SEP 2022'!V81+'OCT-DEC 2022'!V81+'JAN-MAR 2023'!V81+'APR-JUN 2023'!V81</f>
        <v>877533.28639029525</v>
      </c>
      <c r="W81" s="39">
        <f t="shared" si="283"/>
        <v>7.8754097874868325</v>
      </c>
      <c r="X81" s="36">
        <f t="shared" si="284"/>
        <v>3933135.4538342711</v>
      </c>
      <c r="Y81" s="40">
        <f t="shared" si="285"/>
        <v>7.9521702507167848</v>
      </c>
      <c r="Z81" s="244">
        <f>+'OCT-DEC 2022'!Z81+'JUL-SEP 2022'!Z81+'JAN-MAR 2023'!Z81+'APR-JUN 2023'!Z81</f>
        <v>3942562.1617992157</v>
      </c>
      <c r="AA81" s="39">
        <f t="shared" si="286"/>
        <v>1.9521993087561706</v>
      </c>
      <c r="AB81" s="36">
        <f>+'OCT-DEC 2022'!AB81+'JUL-SEP 2022'!AB81+'JAN-MAR 2023'!AB81+'APR-JUN 2023'!AB81</f>
        <v>1892767.2837655034</v>
      </c>
      <c r="AC81" s="39">
        <f t="shared" si="287"/>
        <v>2.1559899394876059</v>
      </c>
      <c r="AD81" s="36">
        <f t="shared" si="288"/>
        <v>5835329.4455647189</v>
      </c>
      <c r="AE81" s="40">
        <f t="shared" si="289"/>
        <v>2.013946506790333</v>
      </c>
      <c r="AF81" s="116">
        <f t="shared" si="290"/>
        <v>6998164.3292431915</v>
      </c>
      <c r="AG81" s="117">
        <f t="shared" si="291"/>
        <v>2770300.5701557985</v>
      </c>
      <c r="AH81" s="118">
        <f t="shared" si="292"/>
        <v>9768464.89939899</v>
      </c>
      <c r="AI81" s="32"/>
      <c r="AJ81" s="35">
        <f>+'OCT-DEC 2022'!AJ81+'JUL-SEP 2022'!AJ81+'JAN-MAR 2023'!AJ81+'APR-JUN 2023'!AJ81</f>
        <v>0</v>
      </c>
      <c r="AK81" s="39">
        <f t="shared" si="293"/>
        <v>0</v>
      </c>
      <c r="AL81" s="36">
        <f>+'OCT-DEC 2022'!AL81+'JUL-SEP 2022'!AL81+'JAN-MAR 2023'!AL81+'APR-JUN 2023'!AL81</f>
        <v>0</v>
      </c>
      <c r="AM81" s="39">
        <f t="shared" si="294"/>
        <v>0</v>
      </c>
      <c r="AN81" s="36">
        <f t="shared" si="336"/>
        <v>0</v>
      </c>
      <c r="AO81" s="40">
        <f t="shared" si="295"/>
        <v>0</v>
      </c>
      <c r="AP81" s="36">
        <f>+'OCT-DEC 2022'!AP81+'JUL-SEP 2022'!AP81+'JAN-MAR 2023'!AP81+'APR-JUN 2023'!AP81</f>
        <v>0</v>
      </c>
      <c r="AQ81" s="39">
        <f t="shared" si="296"/>
        <v>0</v>
      </c>
      <c r="AR81" s="36">
        <f>+'OCT-DEC 2022'!AR81+'JUL-SEP 2022'!AR81+'JAN-MAR 2023'!AR81+'APR-JUN 2023'!AR81</f>
        <v>0</v>
      </c>
      <c r="AS81" s="39">
        <f t="shared" si="297"/>
        <v>0</v>
      </c>
      <c r="AT81" s="36">
        <f t="shared" si="337"/>
        <v>0</v>
      </c>
      <c r="AU81" s="40">
        <f t="shared" si="298"/>
        <v>0</v>
      </c>
      <c r="AV81" s="116">
        <f t="shared" si="299"/>
        <v>0</v>
      </c>
      <c r="AW81" s="117">
        <f t="shared" si="300"/>
        <v>0</v>
      </c>
      <c r="AX81" s="118">
        <f t="shared" si="301"/>
        <v>0</v>
      </c>
      <c r="AY81" s="32"/>
      <c r="AZ81" s="35">
        <f>+'OCT-DEC 2022'!AZ81+'JUL-SEP 2022'!AZ81+'JAN-MAR 2023'!AZ81+'APR-JUN 2023'!AZ81</f>
        <v>1540180.6780942716</v>
      </c>
      <c r="BA81" s="39">
        <f t="shared" si="302"/>
        <v>6.9443510638231452</v>
      </c>
      <c r="BB81" s="36">
        <f>+'OCT-DEC 2022'!BB81+'JUL-SEP 2022'!BB81+'JAN-MAR 2023'!BB81+'APR-JUN 2023'!BB81</f>
        <v>415925.1869057283</v>
      </c>
      <c r="BC81" s="39">
        <f t="shared" si="303"/>
        <v>6.2155384566810872</v>
      </c>
      <c r="BD81" s="36">
        <f t="shared" si="338"/>
        <v>1956105.8649999998</v>
      </c>
      <c r="BE81" s="40">
        <v>5.0126654791868646</v>
      </c>
      <c r="BF81" s="38">
        <f>+'OCT-DEC 2022'!BF81+'JUL-SEP 2022'!BF81+'JAN-MAR 2023'!BF81+'APR-JUN 2023'!BF81</f>
        <v>2662076.2635505181</v>
      </c>
      <c r="BG81" s="39">
        <v>1.584997221169741E-2</v>
      </c>
      <c r="BH81" s="36">
        <f>+'OCT-DEC 2022'!BH81+'JUL-SEP 2022'!BH81+'JAN-MAR 2023'!BH81+'APR-JUN 2023'!BH81</f>
        <v>2616285.5854494823</v>
      </c>
      <c r="BI81" s="39">
        <v>2.881642885183271E-2</v>
      </c>
      <c r="BJ81" s="36">
        <f t="shared" si="339"/>
        <v>5278361.8490000004</v>
      </c>
      <c r="BK81" s="40">
        <v>1.9454166628795656E-2</v>
      </c>
      <c r="BL81" s="116">
        <f t="shared" si="304"/>
        <v>4202256.9416447897</v>
      </c>
      <c r="BM81" s="117">
        <f t="shared" si="305"/>
        <v>3032210.7723552105</v>
      </c>
      <c r="BN81" s="118">
        <f t="shared" si="306"/>
        <v>7234467.7139999997</v>
      </c>
      <c r="BO81" s="32"/>
      <c r="BP81" s="35">
        <f>+'OCT-DEC 2022'!BP81+'JUL-SEP 2022'!BP81+'JAN-MAR 2023'!BP81+'APR-JUN 2023'!BP81</f>
        <v>975198.60999999987</v>
      </c>
      <c r="BQ81" s="39">
        <v>4.6604495277335101</v>
      </c>
      <c r="BR81" s="36">
        <f>+'OCT-DEC 2022'!BR81+'JUL-SEP 2022'!BR81+'JAN-MAR 2023'!BR81+'APR-JUN 2023'!BR81</f>
        <v>13917.280000000013</v>
      </c>
      <c r="BS81" s="39">
        <v>4.8595513381546614E-2</v>
      </c>
      <c r="BT81" s="36">
        <f t="shared" si="340"/>
        <v>989115.8899999999</v>
      </c>
      <c r="BU81" s="40">
        <v>4.0918224466266446</v>
      </c>
      <c r="BV81" s="38">
        <f>+'OCT-DEC 2022'!BV81+'JUL-SEP 2022'!BV81+'JAN-MAR 2023'!BV81+'APR-JUN 2023'!BV81</f>
        <v>665937.29000000015</v>
      </c>
      <c r="BW81" s="39">
        <f t="shared" si="307"/>
        <v>1.0934517908190662</v>
      </c>
      <c r="BX81" s="36">
        <f>+'OCT-DEC 2022'!BX81+'JUL-SEP 2022'!BX81+'JAN-MAR 2023'!BX81+'APR-JUN 2023'!BX81</f>
        <v>43564.150000000038</v>
      </c>
      <c r="BY81" s="39">
        <f t="shared" si="308"/>
        <v>0.10529201490769709</v>
      </c>
      <c r="BZ81" s="36">
        <f t="shared" si="341"/>
        <v>709501.44000000018</v>
      </c>
      <c r="CA81" s="40">
        <f t="shared" si="309"/>
        <v>0.69370643811065857</v>
      </c>
      <c r="CB81" s="116">
        <f t="shared" si="310"/>
        <v>1641135.9</v>
      </c>
      <c r="CC81" s="117">
        <f t="shared" si="311"/>
        <v>57481.430000000051</v>
      </c>
      <c r="CD81" s="118">
        <f t="shared" si="312"/>
        <v>1698617.33</v>
      </c>
      <c r="CE81" s="32"/>
      <c r="CF81" s="35">
        <f>+'OCT-DEC 2022'!CF81+'JUL-SEP 2022'!CF81+'JAN-MAR 2023'!CF81+'APR-JUN 2023'!CF81</f>
        <v>1003251.7826355568</v>
      </c>
      <c r="CG81" s="39">
        <f t="shared" si="313"/>
        <v>3.9889299493678427</v>
      </c>
      <c r="CH81" s="36">
        <f>+'OCT-DEC 2022'!CH81+'JUL-SEP 2022'!CH81+'JAN-MAR 2023'!CH81+'APR-JUN 2023'!CH81</f>
        <v>212198.87836444314</v>
      </c>
      <c r="CI81" s="39">
        <f t="shared" si="314"/>
        <v>4.1303113976261896</v>
      </c>
      <c r="CJ81" s="36">
        <f t="shared" si="342"/>
        <v>1215450.6609999998</v>
      </c>
      <c r="CK81" s="40">
        <f t="shared" si="315"/>
        <v>4.0129113723030185</v>
      </c>
      <c r="CL81" s="38">
        <f>+'OCT-DEC 2022'!CL81+'JUL-SEP 2022'!CL81+'JAN-MAR 2023'!CL81+'APR-JUN 2023'!CL81</f>
        <v>2170609.094230053</v>
      </c>
      <c r="CM81" s="39">
        <f t="shared" si="316"/>
        <v>1.7465052293797647</v>
      </c>
      <c r="CN81" s="36">
        <f>+'OCT-DEC 2022'!CN81+'JUL-SEP 2022'!CN81+'JAN-MAR 2023'!CN81+'APR-JUN 2023'!CN81</f>
        <v>2150792.2427699473</v>
      </c>
      <c r="CO81" s="39">
        <f t="shared" si="317"/>
        <v>3.3527130492058514</v>
      </c>
      <c r="CP81" s="36">
        <f t="shared" si="343"/>
        <v>4321401.3370000003</v>
      </c>
      <c r="CQ81" s="40">
        <f t="shared" si="318"/>
        <v>2.2933260046764437</v>
      </c>
      <c r="CR81" s="116">
        <f t="shared" si="319"/>
        <v>3173860.8768656095</v>
      </c>
      <c r="CS81" s="117">
        <f t="shared" si="320"/>
        <v>2362991.1211343906</v>
      </c>
      <c r="CT81" s="118">
        <f t="shared" si="321"/>
        <v>5536851.9979999997</v>
      </c>
      <c r="CU81" s="32"/>
      <c r="CV81" s="38">
        <f t="shared" si="322"/>
        <v>6574233.2381738033</v>
      </c>
      <c r="CW81" s="39">
        <f t="shared" si="268"/>
        <v>4.7310562879104738</v>
      </c>
      <c r="CX81" s="39">
        <f t="shared" si="323"/>
        <v>1519574.6316604665</v>
      </c>
      <c r="CY81" s="39">
        <f t="shared" si="324"/>
        <v>3.9871876571981182</v>
      </c>
      <c r="CZ81" s="36">
        <f t="shared" si="325"/>
        <v>8093807.8698342703</v>
      </c>
      <c r="DA81" s="40">
        <f t="shared" si="326"/>
        <v>4.5709511417507791</v>
      </c>
      <c r="DB81" s="38">
        <f t="shared" si="327"/>
        <v>9441184.8095797859</v>
      </c>
      <c r="DC81" s="39">
        <f t="shared" si="328"/>
        <v>1.5463023754152441</v>
      </c>
      <c r="DD81" s="36">
        <f t="shared" si="329"/>
        <v>6703409.2619849332</v>
      </c>
      <c r="DE81" s="39">
        <f t="shared" si="330"/>
        <v>1.9284244819023917</v>
      </c>
      <c r="DF81" s="36">
        <f t="shared" si="331"/>
        <v>16144594.071564719</v>
      </c>
      <c r="DG81" s="40">
        <f t="shared" si="332"/>
        <v>1.6849300742245457</v>
      </c>
      <c r="DH81" s="152"/>
      <c r="DI81" s="161" t="s">
        <v>80</v>
      </c>
      <c r="DJ81" s="38">
        <f t="shared" si="333"/>
        <v>8093807.8698342703</v>
      </c>
      <c r="DK81" s="36">
        <f t="shared" si="334"/>
        <v>16144594.071564719</v>
      </c>
      <c r="DL81" s="37">
        <f t="shared" si="335"/>
        <v>24238401.941398989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f>+'JUL-SEP 2022'!D82+'OCT-DEC 2022'!D82+'JAN-MAR 2023'!D82+'APR-JUN 2023'!D82</f>
        <v>0</v>
      </c>
      <c r="E82" s="39">
        <f t="shared" si="271"/>
        <v>0</v>
      </c>
      <c r="F82" s="36">
        <f>+'JUL-SEP 2022'!F82+'OCT-DEC 2022'!F82+'JAN-MAR 2023'!F82+'APR-JUN 2023'!F82</f>
        <v>0</v>
      </c>
      <c r="G82" s="39">
        <f t="shared" si="272"/>
        <v>0</v>
      </c>
      <c r="H82" s="36">
        <f t="shared" si="273"/>
        <v>0</v>
      </c>
      <c r="I82" s="202">
        <f t="shared" si="274"/>
        <v>0</v>
      </c>
      <c r="J82" s="38">
        <f>+'JUL-SEP 2022'!J82+'OCT-DEC 2022'!J82+'JAN-MAR 2023'!J82+'APR-JUN 2023'!J82</f>
        <v>0</v>
      </c>
      <c r="K82" s="39">
        <f t="shared" si="275"/>
        <v>0</v>
      </c>
      <c r="L82" s="36">
        <f>+'JUL-SEP 2022'!L82+'OCT-DEC 2022'!L82+'JAN-MAR 2023'!L82+'APR-JUN 2023'!L82</f>
        <v>0</v>
      </c>
      <c r="M82" s="39">
        <f t="shared" si="276"/>
        <v>0</v>
      </c>
      <c r="N82" s="36">
        <f t="shared" si="277"/>
        <v>0</v>
      </c>
      <c r="O82" s="40">
        <f t="shared" si="278"/>
        <v>0</v>
      </c>
      <c r="P82" s="116">
        <f t="shared" si="279"/>
        <v>0</v>
      </c>
      <c r="Q82" s="117">
        <f t="shared" si="280"/>
        <v>0</v>
      </c>
      <c r="R82" s="118">
        <f t="shared" si="281"/>
        <v>0</v>
      </c>
      <c r="S82" s="32"/>
      <c r="T82" s="38">
        <f>+'JUL-SEP 2022'!T82+'OCT-DEC 2022'!T82+'JAN-MAR 2023'!T82+'APR-JUN 2023'!T82</f>
        <v>3431885.1189968106</v>
      </c>
      <c r="U82" s="39">
        <f t="shared" si="282"/>
        <v>8.9565133125510492</v>
      </c>
      <c r="V82" s="36">
        <f>+'JUL-SEP 2022'!V82+'OCT-DEC 2022'!V82+'JAN-MAR 2023'!V82+'APR-JUN 2023'!V82</f>
        <v>937341.02518827131</v>
      </c>
      <c r="W82" s="39">
        <f t="shared" si="283"/>
        <v>8.412153474366816</v>
      </c>
      <c r="X82" s="36">
        <f t="shared" si="284"/>
        <v>4369226.1441850821</v>
      </c>
      <c r="Y82" s="40">
        <f t="shared" si="285"/>
        <v>8.8338758149229619</v>
      </c>
      <c r="Z82" s="244">
        <f>+'OCT-DEC 2022'!Z82+'JUL-SEP 2022'!Z82+'JAN-MAR 2023'!Z82+'APR-JUN 2023'!Z82</f>
        <v>11284154.76772196</v>
      </c>
      <c r="AA82" s="39">
        <f t="shared" si="286"/>
        <v>5.5874627294123389</v>
      </c>
      <c r="AB82" s="36">
        <f>+'OCT-DEC 2022'!AB82+'JUL-SEP 2022'!AB82+'JAN-MAR 2023'!AB82+'APR-JUN 2023'!AB82</f>
        <v>4796660.1546350988</v>
      </c>
      <c r="AC82" s="39">
        <f t="shared" si="287"/>
        <v>5.4637203026674674</v>
      </c>
      <c r="AD82" s="36">
        <f t="shared" si="288"/>
        <v>16080814.92235706</v>
      </c>
      <c r="AE82" s="40">
        <f t="shared" si="289"/>
        <v>5.5499696017743334</v>
      </c>
      <c r="AF82" s="116">
        <f t="shared" si="290"/>
        <v>14716039.88671877</v>
      </c>
      <c r="AG82" s="117">
        <f t="shared" si="291"/>
        <v>5734001.1798233697</v>
      </c>
      <c r="AH82" s="118">
        <f t="shared" si="292"/>
        <v>20450041.066542141</v>
      </c>
      <c r="AI82" s="32"/>
      <c r="AJ82" s="35">
        <f>+'OCT-DEC 2022'!AJ82+'JUL-SEP 2022'!AJ82+'JAN-MAR 2023'!AJ82+'APR-JUN 2023'!AJ82</f>
        <v>0</v>
      </c>
      <c r="AK82" s="39">
        <f t="shared" si="293"/>
        <v>0</v>
      </c>
      <c r="AL82" s="36">
        <f>+'OCT-DEC 2022'!AL82+'JUL-SEP 2022'!AL82+'JAN-MAR 2023'!AL82+'APR-JUN 2023'!AL82</f>
        <v>0</v>
      </c>
      <c r="AM82" s="39">
        <f t="shared" si="294"/>
        <v>0</v>
      </c>
      <c r="AN82" s="36">
        <f t="shared" si="336"/>
        <v>0</v>
      </c>
      <c r="AO82" s="40">
        <f t="shared" si="295"/>
        <v>0</v>
      </c>
      <c r="AP82" s="36">
        <f>+'OCT-DEC 2022'!AP82+'JUL-SEP 2022'!AP82+'JAN-MAR 2023'!AP82+'APR-JUN 2023'!AP82</f>
        <v>0</v>
      </c>
      <c r="AQ82" s="39">
        <f t="shared" si="296"/>
        <v>0</v>
      </c>
      <c r="AR82" s="36">
        <f>+'OCT-DEC 2022'!AR82+'JUL-SEP 2022'!AR82+'JAN-MAR 2023'!AR82+'APR-JUN 2023'!AR82</f>
        <v>0</v>
      </c>
      <c r="AS82" s="39">
        <f t="shared" si="297"/>
        <v>0</v>
      </c>
      <c r="AT82" s="36">
        <f t="shared" si="337"/>
        <v>0</v>
      </c>
      <c r="AU82" s="40">
        <f t="shared" si="298"/>
        <v>0</v>
      </c>
      <c r="AV82" s="116">
        <f t="shared" si="299"/>
        <v>0</v>
      </c>
      <c r="AW82" s="117">
        <f t="shared" si="300"/>
        <v>0</v>
      </c>
      <c r="AX82" s="118">
        <f t="shared" si="301"/>
        <v>0</v>
      </c>
      <c r="AY82" s="32"/>
      <c r="AZ82" s="35">
        <f>+'OCT-DEC 2022'!AZ82+'JUL-SEP 2022'!AZ82+'JAN-MAR 2023'!AZ82+'APR-JUN 2023'!AZ82</f>
        <v>1098781.164283819</v>
      </c>
      <c r="BA82" s="39">
        <f t="shared" si="302"/>
        <v>4.9541734003211113</v>
      </c>
      <c r="BB82" s="36">
        <f>+'OCT-DEC 2022'!BB82+'JUL-SEP 2022'!BB82+'JAN-MAR 2023'!BB82+'APR-JUN 2023'!BB82</f>
        <v>300436.00571618095</v>
      </c>
      <c r="BC82" s="39">
        <f t="shared" si="303"/>
        <v>4.4896813323397788</v>
      </c>
      <c r="BD82" s="36">
        <f t="shared" si="338"/>
        <v>1399217.17</v>
      </c>
      <c r="BE82" s="40">
        <v>1.8822749136955823</v>
      </c>
      <c r="BF82" s="38">
        <f>+'OCT-DEC 2022'!BF82+'JUL-SEP 2022'!BF82+'JAN-MAR 2023'!BF82+'APR-JUN 2023'!BF82</f>
        <v>2539060.6406877572</v>
      </c>
      <c r="BG82" s="39">
        <v>1.795405780012733</v>
      </c>
      <c r="BH82" s="36">
        <f>+'OCT-DEC 2022'!BH82+'JUL-SEP 2022'!BH82+'JAN-MAR 2023'!BH82+'APR-JUN 2023'!BH82</f>
        <v>2486278.3293122435</v>
      </c>
      <c r="BI82" s="39">
        <v>3.2641813013226773</v>
      </c>
      <c r="BJ82" s="36">
        <f t="shared" si="339"/>
        <v>5025338.9700000007</v>
      </c>
      <c r="BK82" s="40">
        <v>2.2036709430249641</v>
      </c>
      <c r="BL82" s="116">
        <f t="shared" si="304"/>
        <v>3637841.8049715762</v>
      </c>
      <c r="BM82" s="117">
        <f t="shared" si="305"/>
        <v>2786714.3350284244</v>
      </c>
      <c r="BN82" s="118">
        <f t="shared" si="306"/>
        <v>6424556.1400000006</v>
      </c>
      <c r="BO82" s="32"/>
      <c r="BP82" s="35">
        <f>+'OCT-DEC 2022'!BP82+'JUL-SEP 2022'!BP82+'JAN-MAR 2023'!BP82+'APR-JUN 2023'!BP82</f>
        <v>0</v>
      </c>
      <c r="BQ82" s="39">
        <v>0</v>
      </c>
      <c r="BR82" s="36">
        <f>+'OCT-DEC 2022'!BR82+'JUL-SEP 2022'!BR82+'JAN-MAR 2023'!BR82+'APR-JUN 2023'!BR82</f>
        <v>0</v>
      </c>
      <c r="BS82" s="39">
        <v>0</v>
      </c>
      <c r="BT82" s="36">
        <f t="shared" si="340"/>
        <v>0</v>
      </c>
      <c r="BU82" s="40">
        <v>0</v>
      </c>
      <c r="BV82" s="38">
        <f>+'OCT-DEC 2022'!BV82+'JUL-SEP 2022'!BV82+'JAN-MAR 2023'!BV82+'APR-JUN 2023'!BV82</f>
        <v>0</v>
      </c>
      <c r="BW82" s="39">
        <f t="shared" si="307"/>
        <v>0</v>
      </c>
      <c r="BX82" s="36">
        <f>+'OCT-DEC 2022'!BX82+'JUL-SEP 2022'!BX82+'JAN-MAR 2023'!BX82+'APR-JUN 2023'!BX82</f>
        <v>0</v>
      </c>
      <c r="BY82" s="39">
        <f t="shared" si="308"/>
        <v>0</v>
      </c>
      <c r="BZ82" s="36">
        <f t="shared" si="341"/>
        <v>0</v>
      </c>
      <c r="CA82" s="40">
        <f t="shared" si="309"/>
        <v>0</v>
      </c>
      <c r="CB82" s="116">
        <f t="shared" si="310"/>
        <v>0</v>
      </c>
      <c r="CC82" s="117">
        <f t="shared" si="311"/>
        <v>0</v>
      </c>
      <c r="CD82" s="118">
        <f t="shared" si="312"/>
        <v>0</v>
      </c>
      <c r="CE82" s="32"/>
      <c r="CF82" s="35">
        <f>+'OCT-DEC 2022'!CF82+'JUL-SEP 2022'!CF82+'JAN-MAR 2023'!CF82+'APR-JUN 2023'!CF82</f>
        <v>960201.47622097877</v>
      </c>
      <c r="CG82" s="39">
        <f t="shared" si="313"/>
        <v>3.8177618940911806</v>
      </c>
      <c r="CH82" s="36">
        <f>+'OCT-DEC 2022'!CH82+'JUL-SEP 2022'!CH82+'JAN-MAR 2023'!CH82+'APR-JUN 2023'!CH82</f>
        <v>204380.18377902126</v>
      </c>
      <c r="CI82" s="39">
        <f t="shared" si="314"/>
        <v>3.9781256574863995</v>
      </c>
      <c r="CJ82" s="36">
        <f t="shared" si="342"/>
        <v>1164581.6600000001</v>
      </c>
      <c r="CK82" s="40">
        <f t="shared" si="315"/>
        <v>3.8449631378245872</v>
      </c>
      <c r="CL82" s="38">
        <f>+'OCT-DEC 2022'!CL82+'JUL-SEP 2022'!CL82+'JAN-MAR 2023'!CL82+'APR-JUN 2023'!CL82</f>
        <v>2284910.6036376311</v>
      </c>
      <c r="CM82" s="39">
        <f t="shared" si="316"/>
        <v>1.838473969599729</v>
      </c>
      <c r="CN82" s="36">
        <f>+'OCT-DEC 2022'!CN82+'JUL-SEP 2022'!CN82+'JAN-MAR 2023'!CN82+'APR-JUN 2023'!CN82</f>
        <v>2300054.5363623686</v>
      </c>
      <c r="CO82" s="39">
        <f t="shared" si="317"/>
        <v>3.5853871446067216</v>
      </c>
      <c r="CP82" s="36">
        <f t="shared" si="343"/>
        <v>4584965.1399999997</v>
      </c>
      <c r="CQ82" s="40">
        <f t="shared" si="318"/>
        <v>2.4331967725535439</v>
      </c>
      <c r="CR82" s="116">
        <f t="shared" si="319"/>
        <v>3245112.0798586099</v>
      </c>
      <c r="CS82" s="117">
        <f t="shared" si="320"/>
        <v>2504434.7201413899</v>
      </c>
      <c r="CT82" s="118">
        <f t="shared" si="321"/>
        <v>5749546.7999999998</v>
      </c>
      <c r="CU82" s="32"/>
      <c r="CV82" s="38">
        <f t="shared" si="322"/>
        <v>5490867.7595016081</v>
      </c>
      <c r="CW82" s="39">
        <f t="shared" si="268"/>
        <v>3.9514272613320092</v>
      </c>
      <c r="CX82" s="39">
        <f t="shared" si="323"/>
        <v>1442157.2146834736</v>
      </c>
      <c r="CY82" s="39">
        <f t="shared" si="324"/>
        <v>3.7840533306625872</v>
      </c>
      <c r="CZ82" s="36">
        <f t="shared" si="325"/>
        <v>6933024.9741850812</v>
      </c>
      <c r="DA82" s="40">
        <f t="shared" si="326"/>
        <v>3.9154028525496569</v>
      </c>
      <c r="DB82" s="38">
        <f t="shared" si="327"/>
        <v>16108126.01204735</v>
      </c>
      <c r="DC82" s="39">
        <f t="shared" si="328"/>
        <v>2.6382317493290888</v>
      </c>
      <c r="DD82" s="36">
        <f t="shared" si="329"/>
        <v>9582993.0203097109</v>
      </c>
      <c r="DE82" s="39">
        <f t="shared" si="330"/>
        <v>2.756817856111756</v>
      </c>
      <c r="DF82" s="36">
        <f t="shared" si="331"/>
        <v>25691119.032357059</v>
      </c>
      <c r="DG82" s="40">
        <f t="shared" si="332"/>
        <v>2.6812528643469085</v>
      </c>
      <c r="DH82" s="152"/>
      <c r="DI82" s="161" t="s">
        <v>81</v>
      </c>
      <c r="DJ82" s="38">
        <f t="shared" si="333"/>
        <v>6933024.9741850812</v>
      </c>
      <c r="DK82" s="36">
        <f t="shared" si="334"/>
        <v>25691119.032357059</v>
      </c>
      <c r="DL82" s="37">
        <f t="shared" si="335"/>
        <v>32624144.006542139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f>+'JUL-SEP 2022'!D83+'OCT-DEC 2022'!D83+'JAN-MAR 2023'!D83+'APR-JUN 2023'!D83</f>
        <v>0</v>
      </c>
      <c r="E83" s="39">
        <f t="shared" si="271"/>
        <v>0</v>
      </c>
      <c r="F83" s="36">
        <f>+'JUL-SEP 2022'!F83+'OCT-DEC 2022'!F83+'JAN-MAR 2023'!F83+'APR-JUN 2023'!F83</f>
        <v>0</v>
      </c>
      <c r="G83" s="39">
        <f t="shared" si="272"/>
        <v>0</v>
      </c>
      <c r="H83" s="36">
        <f t="shared" si="273"/>
        <v>0</v>
      </c>
      <c r="I83" s="202">
        <f t="shared" si="274"/>
        <v>0</v>
      </c>
      <c r="J83" s="38">
        <f>+'JUL-SEP 2022'!J83+'OCT-DEC 2022'!J83+'JAN-MAR 2023'!J83+'APR-JUN 2023'!J83</f>
        <v>0</v>
      </c>
      <c r="K83" s="39">
        <f t="shared" si="275"/>
        <v>0</v>
      </c>
      <c r="L83" s="36">
        <f>+'JUL-SEP 2022'!L83+'OCT-DEC 2022'!L83+'JAN-MAR 2023'!L83+'APR-JUN 2023'!L83</f>
        <v>0</v>
      </c>
      <c r="M83" s="39">
        <f t="shared" si="276"/>
        <v>0</v>
      </c>
      <c r="N83" s="36">
        <f t="shared" si="277"/>
        <v>0</v>
      </c>
      <c r="O83" s="40">
        <f t="shared" si="278"/>
        <v>0</v>
      </c>
      <c r="P83" s="116">
        <f t="shared" si="279"/>
        <v>0</v>
      </c>
      <c r="Q83" s="117">
        <f t="shared" si="280"/>
        <v>0</v>
      </c>
      <c r="R83" s="118">
        <f t="shared" si="281"/>
        <v>0</v>
      </c>
      <c r="S83" s="32"/>
      <c r="T83" s="38">
        <f>+'JUL-SEP 2022'!T83+'OCT-DEC 2022'!T83+'JAN-MAR 2023'!T83+'APR-JUN 2023'!T83</f>
        <v>0</v>
      </c>
      <c r="U83" s="39">
        <f t="shared" si="282"/>
        <v>0</v>
      </c>
      <c r="V83" s="36">
        <f>+'JUL-SEP 2022'!V83+'OCT-DEC 2022'!V83+'JAN-MAR 2023'!V83+'APR-JUN 2023'!V83</f>
        <v>0</v>
      </c>
      <c r="W83" s="39">
        <f t="shared" si="283"/>
        <v>0</v>
      </c>
      <c r="X83" s="36">
        <f t="shared" si="284"/>
        <v>0</v>
      </c>
      <c r="Y83" s="40">
        <f t="shared" si="285"/>
        <v>0</v>
      </c>
      <c r="Z83" s="244">
        <f>+'OCT-DEC 2022'!Z83+'JUL-SEP 2022'!Z83+'JAN-MAR 2023'!Z83+'APR-JUN 2023'!Z83</f>
        <v>0</v>
      </c>
      <c r="AA83" s="39">
        <f t="shared" si="286"/>
        <v>0</v>
      </c>
      <c r="AB83" s="36">
        <f>+'OCT-DEC 2022'!AB83+'JUL-SEP 2022'!AB83+'JAN-MAR 2023'!AB83+'APR-JUN 2023'!AB83</f>
        <v>0</v>
      </c>
      <c r="AC83" s="39">
        <f t="shared" si="287"/>
        <v>0</v>
      </c>
      <c r="AD83" s="36">
        <f t="shared" si="288"/>
        <v>0</v>
      </c>
      <c r="AE83" s="40">
        <f t="shared" si="289"/>
        <v>0</v>
      </c>
      <c r="AF83" s="116">
        <f t="shared" si="290"/>
        <v>0</v>
      </c>
      <c r="AG83" s="117">
        <f t="shared" si="291"/>
        <v>0</v>
      </c>
      <c r="AH83" s="118">
        <f t="shared" si="292"/>
        <v>0</v>
      </c>
      <c r="AI83" s="32"/>
      <c r="AJ83" s="35">
        <f>+'OCT-DEC 2022'!AJ83+'JUL-SEP 2022'!AJ83+'JAN-MAR 2023'!AJ83+'APR-JUN 2023'!AJ83</f>
        <v>0</v>
      </c>
      <c r="AK83" s="39">
        <f t="shared" si="293"/>
        <v>0</v>
      </c>
      <c r="AL83" s="36">
        <f>+'OCT-DEC 2022'!AL83+'JUL-SEP 2022'!AL83+'JAN-MAR 2023'!AL83+'APR-JUN 2023'!AL83</f>
        <v>0</v>
      </c>
      <c r="AM83" s="39">
        <f t="shared" si="294"/>
        <v>0</v>
      </c>
      <c r="AN83" s="36">
        <f t="shared" si="336"/>
        <v>0</v>
      </c>
      <c r="AO83" s="40">
        <f t="shared" si="295"/>
        <v>0</v>
      </c>
      <c r="AP83" s="36">
        <f>+'OCT-DEC 2022'!AP83+'JUL-SEP 2022'!AP83+'JAN-MAR 2023'!AP83+'APR-JUN 2023'!AP83</f>
        <v>0</v>
      </c>
      <c r="AQ83" s="39">
        <f t="shared" si="296"/>
        <v>0</v>
      </c>
      <c r="AR83" s="36">
        <f>+'OCT-DEC 2022'!AR83+'JUL-SEP 2022'!AR83+'JAN-MAR 2023'!AR83+'APR-JUN 2023'!AR83</f>
        <v>0</v>
      </c>
      <c r="AS83" s="39">
        <f t="shared" si="297"/>
        <v>0</v>
      </c>
      <c r="AT83" s="36">
        <f t="shared" si="337"/>
        <v>0</v>
      </c>
      <c r="AU83" s="40">
        <f t="shared" si="298"/>
        <v>0</v>
      </c>
      <c r="AV83" s="116">
        <f t="shared" si="299"/>
        <v>0</v>
      </c>
      <c r="AW83" s="117">
        <f t="shared" si="300"/>
        <v>0</v>
      </c>
      <c r="AX83" s="118">
        <f t="shared" si="301"/>
        <v>0</v>
      </c>
      <c r="AY83" s="32"/>
      <c r="AZ83" s="35">
        <f>+'OCT-DEC 2022'!AZ83+'JUL-SEP 2022'!AZ83+'JAN-MAR 2023'!AZ83+'APR-JUN 2023'!AZ83</f>
        <v>0</v>
      </c>
      <c r="BA83" s="39">
        <f t="shared" si="302"/>
        <v>0</v>
      </c>
      <c r="BB83" s="36">
        <f>+'OCT-DEC 2022'!BB83+'JUL-SEP 2022'!BB83+'JAN-MAR 2023'!BB83+'APR-JUN 2023'!BB83</f>
        <v>0</v>
      </c>
      <c r="BC83" s="39">
        <f t="shared" si="303"/>
        <v>0</v>
      </c>
      <c r="BD83" s="36">
        <f t="shared" si="338"/>
        <v>0</v>
      </c>
      <c r="BE83" s="40">
        <v>0</v>
      </c>
      <c r="BF83" s="38">
        <f>+'OCT-DEC 2022'!BF83+'JUL-SEP 2022'!BF83+'JAN-MAR 2023'!BF83+'APR-JUN 2023'!BF83</f>
        <v>0</v>
      </c>
      <c r="BG83" s="39">
        <v>0</v>
      </c>
      <c r="BH83" s="36">
        <f>+'OCT-DEC 2022'!BH83+'JUL-SEP 2022'!BH83+'JAN-MAR 2023'!BH83+'APR-JUN 2023'!BH83</f>
        <v>0</v>
      </c>
      <c r="BI83" s="39">
        <v>0</v>
      </c>
      <c r="BJ83" s="36">
        <f t="shared" si="339"/>
        <v>0</v>
      </c>
      <c r="BK83" s="40">
        <v>0</v>
      </c>
      <c r="BL83" s="116">
        <f t="shared" si="304"/>
        <v>0</v>
      </c>
      <c r="BM83" s="117">
        <f t="shared" si="305"/>
        <v>0</v>
      </c>
      <c r="BN83" s="118">
        <f t="shared" si="306"/>
        <v>0</v>
      </c>
      <c r="BO83" s="32"/>
      <c r="BP83" s="35">
        <f>+'OCT-DEC 2022'!BP83+'JUL-SEP 2022'!BP83+'JAN-MAR 2023'!BP83+'APR-JUN 2023'!BP83</f>
        <v>58114.34</v>
      </c>
      <c r="BQ83" s="39">
        <v>1.3134899781034197</v>
      </c>
      <c r="BR83" s="36">
        <f>+'OCT-DEC 2022'!BR83+'JUL-SEP 2022'!BR83+'JAN-MAR 2023'!BR83+'APR-JUN 2023'!BR83</f>
        <v>13217.21</v>
      </c>
      <c r="BS83" s="39">
        <v>1.9635109862269096</v>
      </c>
      <c r="BT83" s="36">
        <f t="shared" si="340"/>
        <v>71331.549999999988</v>
      </c>
      <c r="BU83" s="40">
        <v>1.3936355220337253</v>
      </c>
      <c r="BV83" s="38">
        <f>+'OCT-DEC 2022'!BV83+'JUL-SEP 2022'!BV83+'JAN-MAR 2023'!BV83+'APR-JUN 2023'!BV83</f>
        <v>182580.21</v>
      </c>
      <c r="BW83" s="39">
        <f t="shared" si="307"/>
        <v>0.29979197829967014</v>
      </c>
      <c r="BX83" s="36">
        <f>+'OCT-DEC 2022'!BX83+'JUL-SEP 2022'!BX83+'JAN-MAR 2023'!BX83+'APR-JUN 2023'!BX83</f>
        <v>125153.16999999995</v>
      </c>
      <c r="BY83" s="39">
        <f t="shared" si="308"/>
        <v>0.30248792737573282</v>
      </c>
      <c r="BZ83" s="36">
        <f t="shared" si="341"/>
        <v>307733.37999999995</v>
      </c>
      <c r="CA83" s="40">
        <f t="shared" si="309"/>
        <v>0.30088258443499943</v>
      </c>
      <c r="CB83" s="116">
        <f t="shared" si="310"/>
        <v>240694.55</v>
      </c>
      <c r="CC83" s="117">
        <f t="shared" si="311"/>
        <v>138370.37999999995</v>
      </c>
      <c r="CD83" s="118">
        <f t="shared" si="312"/>
        <v>379064.92999999993</v>
      </c>
      <c r="CE83" s="32"/>
      <c r="CF83" s="35">
        <f>+'OCT-DEC 2022'!CF83+'JUL-SEP 2022'!CF83+'JAN-MAR 2023'!CF83+'APR-JUN 2023'!CF83</f>
        <v>0</v>
      </c>
      <c r="CG83" s="39">
        <f t="shared" si="313"/>
        <v>0</v>
      </c>
      <c r="CH83" s="36">
        <f>+'OCT-DEC 2022'!CH83+'JUL-SEP 2022'!CH83+'JAN-MAR 2023'!CH83+'APR-JUN 2023'!CH83</f>
        <v>0</v>
      </c>
      <c r="CI83" s="39">
        <f t="shared" si="314"/>
        <v>0</v>
      </c>
      <c r="CJ83" s="36">
        <f t="shared" si="342"/>
        <v>0</v>
      </c>
      <c r="CK83" s="40">
        <f t="shared" si="315"/>
        <v>0</v>
      </c>
      <c r="CL83" s="38">
        <f>+'OCT-DEC 2022'!CL83+'JUL-SEP 2022'!CL83+'JAN-MAR 2023'!CL83+'APR-JUN 2023'!CL83</f>
        <v>0</v>
      </c>
      <c r="CM83" s="39">
        <f t="shared" si="316"/>
        <v>0</v>
      </c>
      <c r="CN83" s="36">
        <f>+'OCT-DEC 2022'!CN83+'JUL-SEP 2022'!CN83+'JAN-MAR 2023'!CN83+'APR-JUN 2023'!CN83</f>
        <v>0</v>
      </c>
      <c r="CO83" s="39">
        <f t="shared" si="317"/>
        <v>0</v>
      </c>
      <c r="CP83" s="36">
        <f t="shared" si="343"/>
        <v>0</v>
      </c>
      <c r="CQ83" s="40">
        <f t="shared" si="318"/>
        <v>0</v>
      </c>
      <c r="CR83" s="116">
        <f t="shared" si="319"/>
        <v>0</v>
      </c>
      <c r="CS83" s="117">
        <f t="shared" si="320"/>
        <v>0</v>
      </c>
      <c r="CT83" s="118">
        <f t="shared" si="321"/>
        <v>0</v>
      </c>
      <c r="CU83" s="32"/>
      <c r="CV83" s="38">
        <f t="shared" si="322"/>
        <v>58114.34</v>
      </c>
      <c r="CW83" s="39">
        <f t="shared" si="268"/>
        <v>4.182118335539018E-2</v>
      </c>
      <c r="CX83" s="39">
        <f t="shared" si="323"/>
        <v>13217.21</v>
      </c>
      <c r="CY83" s="39">
        <f t="shared" si="324"/>
        <v>3.468042666453957E-2</v>
      </c>
      <c r="CZ83" s="36">
        <f t="shared" si="325"/>
        <v>71331.549999999988</v>
      </c>
      <c r="DA83" s="40">
        <f t="shared" si="326"/>
        <v>4.0284256206594274E-2</v>
      </c>
      <c r="DB83" s="38">
        <f t="shared" si="327"/>
        <v>182580.21</v>
      </c>
      <c r="DC83" s="39">
        <f t="shared" si="328"/>
        <v>2.9903472723078698E-2</v>
      </c>
      <c r="DD83" s="36">
        <f t="shared" si="329"/>
        <v>125153.16999999995</v>
      </c>
      <c r="DE83" s="39">
        <f t="shared" si="330"/>
        <v>3.6003834404737908E-2</v>
      </c>
      <c r="DF83" s="36">
        <f t="shared" si="331"/>
        <v>307733.37999999995</v>
      </c>
      <c r="DG83" s="40">
        <f t="shared" si="332"/>
        <v>3.2116584938980557E-2</v>
      </c>
      <c r="DH83" s="152"/>
      <c r="DI83" s="161" t="s">
        <v>82</v>
      </c>
      <c r="DJ83" s="38">
        <f t="shared" si="333"/>
        <v>71331.549999999988</v>
      </c>
      <c r="DK83" s="36">
        <f t="shared" si="334"/>
        <v>307733.37999999995</v>
      </c>
      <c r="DL83" s="37">
        <f t="shared" si="335"/>
        <v>379064.92999999993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f>+'JUL-SEP 2022'!D84+'OCT-DEC 2022'!D84+'JAN-MAR 2023'!D84+'APR-JUN 2023'!D84</f>
        <v>0</v>
      </c>
      <c r="E84" s="39">
        <f t="shared" si="271"/>
        <v>0</v>
      </c>
      <c r="F84" s="36">
        <f>+'JUL-SEP 2022'!F84+'OCT-DEC 2022'!F84+'JAN-MAR 2023'!F84+'APR-JUN 2023'!F84</f>
        <v>0</v>
      </c>
      <c r="G84" s="39">
        <f t="shared" si="272"/>
        <v>0</v>
      </c>
      <c r="H84" s="36">
        <f t="shared" si="273"/>
        <v>0</v>
      </c>
      <c r="I84" s="202">
        <f t="shared" si="274"/>
        <v>0</v>
      </c>
      <c r="J84" s="38">
        <f>+'JUL-SEP 2022'!J84+'OCT-DEC 2022'!J84+'JAN-MAR 2023'!J84+'APR-JUN 2023'!J84</f>
        <v>0</v>
      </c>
      <c r="K84" s="39">
        <f t="shared" si="275"/>
        <v>0</v>
      </c>
      <c r="L84" s="36">
        <f>+'JUL-SEP 2022'!L84+'OCT-DEC 2022'!L84+'JAN-MAR 2023'!L84+'APR-JUN 2023'!L84</f>
        <v>0</v>
      </c>
      <c r="M84" s="39">
        <f t="shared" si="276"/>
        <v>0</v>
      </c>
      <c r="N84" s="36">
        <f t="shared" si="277"/>
        <v>0</v>
      </c>
      <c r="O84" s="40">
        <f t="shared" si="278"/>
        <v>0</v>
      </c>
      <c r="P84" s="116">
        <f t="shared" si="279"/>
        <v>0</v>
      </c>
      <c r="Q84" s="117">
        <f t="shared" si="280"/>
        <v>0</v>
      </c>
      <c r="R84" s="118">
        <f t="shared" si="281"/>
        <v>0</v>
      </c>
      <c r="S84" s="32"/>
      <c r="T84" s="38">
        <f>+'JUL-SEP 2022'!T84+'OCT-DEC 2022'!T84+'JAN-MAR 2023'!T84+'APR-JUN 2023'!T84</f>
        <v>0</v>
      </c>
      <c r="U84" s="39">
        <f t="shared" si="282"/>
        <v>0</v>
      </c>
      <c r="V84" s="36">
        <f>+'JUL-SEP 2022'!V84+'OCT-DEC 2022'!V84+'JAN-MAR 2023'!V84+'APR-JUN 2023'!V84</f>
        <v>0</v>
      </c>
      <c r="W84" s="39">
        <f t="shared" si="283"/>
        <v>0</v>
      </c>
      <c r="X84" s="36">
        <f t="shared" si="284"/>
        <v>0</v>
      </c>
      <c r="Y84" s="40">
        <f t="shared" si="285"/>
        <v>0</v>
      </c>
      <c r="Z84" s="244">
        <f>+'OCT-DEC 2022'!Z84+'JUL-SEP 2022'!Z84+'JAN-MAR 2023'!Z84+'APR-JUN 2023'!Z84</f>
        <v>-91.55231084655631</v>
      </c>
      <c r="AA84" s="39">
        <f t="shared" si="286"/>
        <v>-4.5333047550000674E-5</v>
      </c>
      <c r="AB84" s="36">
        <f>+'OCT-DEC 2022'!AB84+'JUL-SEP 2022'!AB84+'JAN-MAR 2023'!AB84+'APR-JUN 2023'!AB84</f>
        <v>0</v>
      </c>
      <c r="AC84" s="39">
        <f t="shared" si="287"/>
        <v>0</v>
      </c>
      <c r="AD84" s="36">
        <f t="shared" si="288"/>
        <v>-91.55231084655631</v>
      </c>
      <c r="AE84" s="40">
        <f t="shared" si="289"/>
        <v>-3.1597437357739647E-5</v>
      </c>
      <c r="AF84" s="116">
        <f t="shared" si="290"/>
        <v>-91.55231084655631</v>
      </c>
      <c r="AG84" s="117">
        <f t="shared" si="291"/>
        <v>0</v>
      </c>
      <c r="AH84" s="118">
        <f t="shared" si="292"/>
        <v>-91.55231084655631</v>
      </c>
      <c r="AI84" s="32"/>
      <c r="AJ84" s="35">
        <f>+'OCT-DEC 2022'!AJ84+'JUL-SEP 2022'!AJ84+'JAN-MAR 2023'!AJ84+'APR-JUN 2023'!AJ84</f>
        <v>1054955.179782385</v>
      </c>
      <c r="AK84" s="39">
        <f t="shared" si="293"/>
        <v>8.579591738700767</v>
      </c>
      <c r="AL84" s="36">
        <f>+'OCT-DEC 2022'!AL84+'JUL-SEP 2022'!AL84+'JAN-MAR 2023'!AL84+'APR-JUN 2023'!AL84</f>
        <v>216077.90103158649</v>
      </c>
      <c r="AM84" s="39">
        <f t="shared" si="294"/>
        <v>4.2615217028815344</v>
      </c>
      <c r="AN84" s="36">
        <f t="shared" si="336"/>
        <v>1271033.0808139716</v>
      </c>
      <c r="AO84" s="40">
        <f t="shared" si="295"/>
        <v>7.3188619080943678</v>
      </c>
      <c r="AP84" s="36">
        <f>+'OCT-DEC 2022'!AP84+'JUL-SEP 2022'!AP84+'JAN-MAR 2023'!AP84+'APR-JUN 2023'!AP84</f>
        <v>305667.3057558533</v>
      </c>
      <c r="AQ84" s="39">
        <f t="shared" si="296"/>
        <v>0.96543062039216809</v>
      </c>
      <c r="AR84" s="36">
        <f>+'OCT-DEC 2022'!AR84+'JUL-SEP 2022'!AR84+'JAN-MAR 2023'!AR84+'APR-JUN 2023'!AR84</f>
        <v>599117.66291409452</v>
      </c>
      <c r="AS84" s="39">
        <f t="shared" si="297"/>
        <v>1.9618842535975642</v>
      </c>
      <c r="AT84" s="36">
        <f t="shared" si="337"/>
        <v>904784.96866994782</v>
      </c>
      <c r="AU84" s="40">
        <f t="shared" si="298"/>
        <v>1.4546590275487024</v>
      </c>
      <c r="AV84" s="116">
        <f t="shared" si="299"/>
        <v>1360622.4855382382</v>
      </c>
      <c r="AW84" s="117">
        <f t="shared" si="300"/>
        <v>815195.56394568097</v>
      </c>
      <c r="AX84" s="118">
        <f t="shared" si="301"/>
        <v>2175818.0494839191</v>
      </c>
      <c r="AY84" s="32"/>
      <c r="AZ84" s="35">
        <f>+'OCT-DEC 2022'!AZ84+'JUL-SEP 2022'!AZ84+'JAN-MAR 2023'!AZ84+'APR-JUN 2023'!AZ84</f>
        <v>489.482538620421</v>
      </c>
      <c r="BA84" s="39">
        <f t="shared" si="302"/>
        <v>2.2069739194478582E-3</v>
      </c>
      <c r="BB84" s="36">
        <f>+'OCT-DEC 2022'!BB84+'JUL-SEP 2022'!BB84+'JAN-MAR 2023'!BB84+'APR-JUN 2023'!BB84</f>
        <v>130.43746137957899</v>
      </c>
      <c r="BC84" s="39">
        <f t="shared" si="303"/>
        <v>1.9492425150496734E-3</v>
      </c>
      <c r="BD84" s="36">
        <f t="shared" si="338"/>
        <v>619.91999999999996</v>
      </c>
      <c r="BE84" s="40">
        <v>4.1614497692018138E-2</v>
      </c>
      <c r="BF84" s="38">
        <f>+'OCT-DEC 2022'!BF84+'JUL-SEP 2022'!BF84+'JAN-MAR 2023'!BF84+'APR-JUN 2023'!BF84</f>
        <v>4355.2450942233518</v>
      </c>
      <c r="BG84" s="39">
        <v>2.0564300618770228E-3</v>
      </c>
      <c r="BH84" s="36">
        <f>+'OCT-DEC 2022'!BH84+'JUL-SEP 2022'!BH84+'JAN-MAR 2023'!BH84+'APR-JUN 2023'!BH84</f>
        <v>4246.7249057766485</v>
      </c>
      <c r="BI84" s="39">
        <v>3.7387428681493994E-3</v>
      </c>
      <c r="BJ84" s="36">
        <f t="shared" si="339"/>
        <v>8601.9700000000012</v>
      </c>
      <c r="BK84" s="40">
        <v>2.5240506765491673E-3</v>
      </c>
      <c r="BL84" s="116">
        <f t="shared" si="304"/>
        <v>4844.7276328437729</v>
      </c>
      <c r="BM84" s="117">
        <f t="shared" si="305"/>
        <v>4377.1623671562274</v>
      </c>
      <c r="BN84" s="118">
        <f t="shared" si="306"/>
        <v>9221.89</v>
      </c>
      <c r="BO84" s="32"/>
      <c r="BP84" s="35">
        <f>+'OCT-DEC 2022'!BP84+'JUL-SEP 2022'!BP84+'JAN-MAR 2023'!BP84+'APR-JUN 2023'!BP84</f>
        <v>727449.10120014776</v>
      </c>
      <c r="BQ84" s="39">
        <v>7.3132370730559773</v>
      </c>
      <c r="BR84" s="36">
        <f>+'OCT-DEC 2022'!BR84+'JUL-SEP 2022'!BR84+'JAN-MAR 2023'!BR84+'APR-JUN 2023'!BR84</f>
        <v>157018.65732335596</v>
      </c>
      <c r="BS84" s="39">
        <v>2.6832845824312503</v>
      </c>
      <c r="BT84" s="36">
        <f t="shared" si="340"/>
        <v>884467.75852350378</v>
      </c>
      <c r="BU84" s="40">
        <v>6.7423785068016127</v>
      </c>
      <c r="BV84" s="38">
        <f>+'OCT-DEC 2022'!BV84+'JUL-SEP 2022'!BV84+'JAN-MAR 2023'!BV84+'APR-JUN 2023'!BV84</f>
        <v>273722.7279767181</v>
      </c>
      <c r="BW84" s="39">
        <f t="shared" si="307"/>
        <v>0.44944563337791527</v>
      </c>
      <c r="BX84" s="36">
        <f>+'OCT-DEC 2022'!BX84+'JUL-SEP 2022'!BX84+'JAN-MAR 2023'!BX84+'APR-JUN 2023'!BX84</f>
        <v>372296.07349977817</v>
      </c>
      <c r="BY84" s="39">
        <f t="shared" si="308"/>
        <v>0.89981794023332717</v>
      </c>
      <c r="BZ84" s="36">
        <f t="shared" si="341"/>
        <v>646018.80147649627</v>
      </c>
      <c r="CA84" s="40">
        <f t="shared" si="309"/>
        <v>0.63163705731841335</v>
      </c>
      <c r="CB84" s="116">
        <f t="shared" si="310"/>
        <v>1001171.8291768659</v>
      </c>
      <c r="CC84" s="117">
        <f t="shared" si="311"/>
        <v>529314.73082313407</v>
      </c>
      <c r="CD84" s="118">
        <f t="shared" si="312"/>
        <v>1530486.56</v>
      </c>
      <c r="CE84" s="32"/>
      <c r="CF84" s="35">
        <f>+'OCT-DEC 2022'!CF84+'JUL-SEP 2022'!CF84+'JAN-MAR 2023'!CF84+'APR-JUN 2023'!CF84</f>
        <v>-16.383470144959482</v>
      </c>
      <c r="CG84" s="39">
        <f t="shared" si="313"/>
        <v>-6.5140691366748237E-5</v>
      </c>
      <c r="CH84" s="36">
        <f>+'OCT-DEC 2022'!CH84+'JUL-SEP 2022'!CH84+'JAN-MAR 2023'!CH84+'APR-JUN 2023'!CH84</f>
        <v>-4.1865298550405168</v>
      </c>
      <c r="CI84" s="39">
        <f t="shared" si="314"/>
        <v>-8.1488046072884551E-5</v>
      </c>
      <c r="CJ84" s="36">
        <f t="shared" si="342"/>
        <v>-20.57</v>
      </c>
      <c r="CK84" s="40">
        <f t="shared" si="315"/>
        <v>-6.7913564554203745E-5</v>
      </c>
      <c r="CL84" s="38">
        <f>+'OCT-DEC 2022'!CL84+'JUL-SEP 2022'!CL84+'JAN-MAR 2023'!CL84+'APR-JUN 2023'!CL84</f>
        <v>2128141.8051067418</v>
      </c>
      <c r="CM84" s="39">
        <f t="shared" si="316"/>
        <v>1.7123353999394462</v>
      </c>
      <c r="CN84" s="36">
        <f>+'OCT-DEC 2022'!CN84+'JUL-SEP 2022'!CN84+'JAN-MAR 2023'!CN84+'APR-JUN 2023'!CN84</f>
        <v>2138815.5048932582</v>
      </c>
      <c r="CO84" s="39">
        <f t="shared" si="317"/>
        <v>3.3340433866658845</v>
      </c>
      <c r="CP84" s="36">
        <f t="shared" si="343"/>
        <v>4266957.3100000005</v>
      </c>
      <c r="CQ84" s="40">
        <f t="shared" si="318"/>
        <v>2.2644330847225924</v>
      </c>
      <c r="CR84" s="116">
        <f t="shared" si="319"/>
        <v>2128125.4216365968</v>
      </c>
      <c r="CS84" s="117">
        <f t="shared" si="320"/>
        <v>2138811.318363403</v>
      </c>
      <c r="CT84" s="118">
        <f t="shared" si="321"/>
        <v>4266936.74</v>
      </c>
      <c r="CU84" s="32"/>
      <c r="CV84" s="38">
        <f t="shared" si="322"/>
        <v>1782877.3800510082</v>
      </c>
      <c r="CW84" s="39">
        <f t="shared" si="268"/>
        <v>1.2830231197892101</v>
      </c>
      <c r="CX84" s="39">
        <f t="shared" si="323"/>
        <v>373222.80928646697</v>
      </c>
      <c r="CY84" s="39">
        <f t="shared" si="324"/>
        <v>0.97929338090207807</v>
      </c>
      <c r="CZ84" s="36">
        <f t="shared" si="325"/>
        <v>2156100.1893374752</v>
      </c>
      <c r="DA84" s="40">
        <f t="shared" si="326"/>
        <v>1.2176504286582486</v>
      </c>
      <c r="DB84" s="38">
        <f t="shared" si="327"/>
        <v>2711795.5316226901</v>
      </c>
      <c r="DC84" s="39">
        <f t="shared" si="328"/>
        <v>0.44414508949489001</v>
      </c>
      <c r="DD84" s="36">
        <f t="shared" si="329"/>
        <v>3114475.9662129078</v>
      </c>
      <c r="DE84" s="39">
        <f t="shared" si="330"/>
        <v>0.89596673376364067</v>
      </c>
      <c r="DF84" s="36">
        <f t="shared" si="331"/>
        <v>5826271.497835598</v>
      </c>
      <c r="DG84" s="40">
        <f t="shared" si="332"/>
        <v>0.60805864946402144</v>
      </c>
      <c r="DH84" s="152"/>
      <c r="DI84" s="161" t="s">
        <v>83</v>
      </c>
      <c r="DJ84" s="38">
        <f t="shared" si="333"/>
        <v>2156100.1893374752</v>
      </c>
      <c r="DK84" s="36">
        <f t="shared" si="334"/>
        <v>5826271.497835598</v>
      </c>
      <c r="DL84" s="37">
        <f t="shared" si="335"/>
        <v>7982371.6871730732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f>+'JUL-SEP 2022'!D85+'OCT-DEC 2022'!D85+'JAN-MAR 2023'!D85+'APR-JUN 2023'!D85</f>
        <v>0</v>
      </c>
      <c r="E85" s="39">
        <f t="shared" si="271"/>
        <v>0</v>
      </c>
      <c r="F85" s="36">
        <f>+'JUL-SEP 2022'!F85+'OCT-DEC 2022'!F85+'JAN-MAR 2023'!F85+'APR-JUN 2023'!F85</f>
        <v>0</v>
      </c>
      <c r="G85" s="39">
        <f t="shared" si="272"/>
        <v>0</v>
      </c>
      <c r="H85" s="36">
        <f t="shared" si="273"/>
        <v>0</v>
      </c>
      <c r="I85" s="202">
        <f t="shared" si="274"/>
        <v>0</v>
      </c>
      <c r="J85" s="38">
        <f>+'JUL-SEP 2022'!J85+'OCT-DEC 2022'!J85+'JAN-MAR 2023'!J85+'APR-JUN 2023'!J85</f>
        <v>0</v>
      </c>
      <c r="K85" s="39">
        <f t="shared" si="275"/>
        <v>0</v>
      </c>
      <c r="L85" s="36">
        <f>+'JUL-SEP 2022'!L85+'OCT-DEC 2022'!L85+'JAN-MAR 2023'!L85+'APR-JUN 2023'!L85</f>
        <v>0</v>
      </c>
      <c r="M85" s="39">
        <f t="shared" si="276"/>
        <v>0</v>
      </c>
      <c r="N85" s="36">
        <f t="shared" si="277"/>
        <v>0</v>
      </c>
      <c r="O85" s="40">
        <f t="shared" si="278"/>
        <v>0</v>
      </c>
      <c r="P85" s="116">
        <f t="shared" si="279"/>
        <v>0</v>
      </c>
      <c r="Q85" s="117">
        <f t="shared" si="280"/>
        <v>0</v>
      </c>
      <c r="R85" s="118">
        <f t="shared" si="281"/>
        <v>0</v>
      </c>
      <c r="S85" s="32"/>
      <c r="T85" s="38">
        <f>+'JUL-SEP 2022'!T85+'OCT-DEC 2022'!T85+'JAN-MAR 2023'!T85+'APR-JUN 2023'!T85</f>
        <v>2964895.4474525009</v>
      </c>
      <c r="U85" s="39">
        <f t="shared" si="282"/>
        <v>7.7377664533225312</v>
      </c>
      <c r="V85" s="36">
        <f>+'JUL-SEP 2022'!V85+'OCT-DEC 2022'!V85+'JAN-MAR 2023'!V85+'APR-JUN 2023'!V85</f>
        <v>846753.16858819616</v>
      </c>
      <c r="W85" s="39">
        <f t="shared" si="283"/>
        <v>7.5991740654257596</v>
      </c>
      <c r="X85" s="36">
        <f t="shared" si="284"/>
        <v>3811648.6160406973</v>
      </c>
      <c r="Y85" s="40">
        <f t="shared" si="285"/>
        <v>7.7065433129478578</v>
      </c>
      <c r="Z85" s="244">
        <f>+'OCT-DEC 2022'!Z85+'JUL-SEP 2022'!Z85+'JAN-MAR 2023'!Z85+'APR-JUN 2023'!Z85</f>
        <v>6610286.810784338</v>
      </c>
      <c r="AA85" s="39">
        <f t="shared" si="286"/>
        <v>3.2731500007102268</v>
      </c>
      <c r="AB85" s="36">
        <f>+'OCT-DEC 2022'!AB85+'JUL-SEP 2022'!AB85+'JAN-MAR 2023'!AB85+'APR-JUN 2023'!AB85</f>
        <v>2862866.5519076595</v>
      </c>
      <c r="AC85" s="39">
        <f t="shared" si="287"/>
        <v>3.26099861137138</v>
      </c>
      <c r="AD85" s="36">
        <f t="shared" si="288"/>
        <v>9473153.3626919985</v>
      </c>
      <c r="AE85" s="40">
        <f t="shared" si="289"/>
        <v>3.2694682110165449</v>
      </c>
      <c r="AF85" s="116">
        <f t="shared" si="290"/>
        <v>9575182.2582368385</v>
      </c>
      <c r="AG85" s="117">
        <f t="shared" si="291"/>
        <v>3709619.7204958554</v>
      </c>
      <c r="AH85" s="118">
        <f t="shared" si="292"/>
        <v>13284801.978732694</v>
      </c>
      <c r="AI85" s="32"/>
      <c r="AJ85" s="35">
        <f>+'OCT-DEC 2022'!AJ85+'JUL-SEP 2022'!AJ85+'JAN-MAR 2023'!AJ85+'APR-JUN 2023'!AJ85</f>
        <v>9960088.4650283158</v>
      </c>
      <c r="AK85" s="39">
        <f t="shared" si="293"/>
        <v>81.002012548924583</v>
      </c>
      <c r="AL85" s="36">
        <f>+'OCT-DEC 2022'!AL85+'JUL-SEP 2022'!AL85+'JAN-MAR 2023'!AL85+'APR-JUN 2023'!AL85</f>
        <v>3977533.0340467957</v>
      </c>
      <c r="AM85" s="39">
        <f t="shared" si="294"/>
        <v>78.445520192464471</v>
      </c>
      <c r="AN85" s="36">
        <f t="shared" si="336"/>
        <v>13937621.499075111</v>
      </c>
      <c r="AO85" s="40">
        <f t="shared" si="295"/>
        <v>80.255603586408753</v>
      </c>
      <c r="AP85" s="36">
        <f>+'OCT-DEC 2022'!AP85+'JUL-SEP 2022'!AP85+'JAN-MAR 2023'!AP85+'APR-JUN 2023'!AP85</f>
        <v>3580718.0376354419</v>
      </c>
      <c r="AQ85" s="39">
        <f t="shared" si="296"/>
        <v>11.309468730963921</v>
      </c>
      <c r="AR85" s="36">
        <f>+'OCT-DEC 2022'!AR85+'JUL-SEP 2022'!AR85+'JAN-MAR 2023'!AR85+'APR-JUN 2023'!AR85</f>
        <v>6074450.0427194517</v>
      </c>
      <c r="AS85" s="39">
        <f t="shared" si="297"/>
        <v>19.891531540082696</v>
      </c>
      <c r="AT85" s="36">
        <f t="shared" si="337"/>
        <v>9655168.0803548936</v>
      </c>
      <c r="AU85" s="40">
        <f t="shared" si="298"/>
        <v>15.523000377907163</v>
      </c>
      <c r="AV85" s="116">
        <f t="shared" si="299"/>
        <v>13540806.502663758</v>
      </c>
      <c r="AW85" s="117">
        <f t="shared" si="300"/>
        <v>10051983.076766247</v>
      </c>
      <c r="AX85" s="118">
        <f t="shared" si="301"/>
        <v>23592789.579430006</v>
      </c>
      <c r="AY85" s="32"/>
      <c r="AZ85" s="35">
        <f>+'OCT-DEC 2022'!AZ85+'JUL-SEP 2022'!AZ85+'JAN-MAR 2023'!AZ85+'APR-JUN 2023'!AZ85</f>
        <v>4131811.7393919211</v>
      </c>
      <c r="BA85" s="39">
        <f t="shared" si="302"/>
        <v>18.62947098094099</v>
      </c>
      <c r="BB85" s="36">
        <f>+'OCT-DEC 2022'!BB85+'JUL-SEP 2022'!BB85+'JAN-MAR 2023'!BB85+'APR-JUN 2023'!BB85</f>
        <v>1120641.2406080791</v>
      </c>
      <c r="BC85" s="39">
        <f t="shared" si="303"/>
        <v>16.746734620620757</v>
      </c>
      <c r="BD85" s="36">
        <f t="shared" si="338"/>
        <v>5252452.9800000004</v>
      </c>
      <c r="BE85" s="40">
        <v>2.9577859757909541</v>
      </c>
      <c r="BF85" s="38">
        <f>+'OCT-DEC 2022'!BF85+'JUL-SEP 2022'!BF85+'JAN-MAR 2023'!BF85+'APR-JUN 2023'!BF85</f>
        <v>2883970.7503884342</v>
      </c>
      <c r="BG85" s="39">
        <v>2.1782978934452752</v>
      </c>
      <c r="BH85" s="36">
        <f>+'OCT-DEC 2022'!BH85+'JUL-SEP 2022'!BH85+'JAN-MAR 2023'!BH85+'APR-JUN 2023'!BH85</f>
        <v>2822258.6896115663</v>
      </c>
      <c r="BI85" s="39">
        <v>3.9603076539300308</v>
      </c>
      <c r="BJ85" s="36">
        <f t="shared" si="339"/>
        <v>5706229.4400000004</v>
      </c>
      <c r="BK85" s="40">
        <v>2.6736305666810312</v>
      </c>
      <c r="BL85" s="116">
        <f t="shared" si="304"/>
        <v>7015782.4897803552</v>
      </c>
      <c r="BM85" s="117">
        <f t="shared" si="305"/>
        <v>3942899.9302196456</v>
      </c>
      <c r="BN85" s="118">
        <f t="shared" si="306"/>
        <v>10958682.420000002</v>
      </c>
      <c r="BO85" s="32"/>
      <c r="BP85" s="35">
        <f>+'OCT-DEC 2022'!BP85+'JUL-SEP 2022'!BP85+'JAN-MAR 2023'!BP85+'APR-JUN 2023'!BP85</f>
        <v>9064573.290000001</v>
      </c>
      <c r="BQ85" s="39">
        <v>43.206135836540085</v>
      </c>
      <c r="BR85" s="36">
        <f>+'OCT-DEC 2022'!BR85+'JUL-SEP 2022'!BR85+'JAN-MAR 2023'!BR85+'APR-JUN 2023'!BR85</f>
        <v>2178999.62</v>
      </c>
      <c r="BS85" s="39">
        <v>48.813011290752947</v>
      </c>
      <c r="BT85" s="36">
        <f t="shared" si="340"/>
        <v>11243572.91</v>
      </c>
      <c r="BU85" s="40">
        <v>43.897445928693294</v>
      </c>
      <c r="BV85" s="38">
        <f>+'OCT-DEC 2022'!BV85+'JUL-SEP 2022'!BV85+'JAN-MAR 2023'!BV85+'APR-JUN 2023'!BV85</f>
        <v>11991508.74</v>
      </c>
      <c r="BW85" s="39">
        <f t="shared" si="307"/>
        <v>19.68974692253002</v>
      </c>
      <c r="BX85" s="36">
        <f>+'OCT-DEC 2022'!BX85+'JUL-SEP 2022'!BX85+'JAN-MAR 2023'!BX85+'APR-JUN 2023'!BX85</f>
        <v>15851935.440000001</v>
      </c>
      <c r="BY85" s="39">
        <f t="shared" si="308"/>
        <v>38.313205299869971</v>
      </c>
      <c r="BZ85" s="36">
        <f t="shared" si="341"/>
        <v>27843444.18</v>
      </c>
      <c r="CA85" s="40">
        <f t="shared" si="309"/>
        <v>27.223590253517656</v>
      </c>
      <c r="CB85" s="116">
        <f t="shared" si="310"/>
        <v>21056082.030000001</v>
      </c>
      <c r="CC85" s="117">
        <f t="shared" si="311"/>
        <v>18030935.060000002</v>
      </c>
      <c r="CD85" s="118">
        <f t="shared" si="312"/>
        <v>39087017.090000004</v>
      </c>
      <c r="CE85" s="32"/>
      <c r="CF85" s="35">
        <f>+'OCT-DEC 2022'!CF85+'JUL-SEP 2022'!CF85+'JAN-MAR 2023'!CF85+'APR-JUN 2023'!CF85</f>
        <v>4431201.7416637996</v>
      </c>
      <c r="CG85" s="39">
        <f t="shared" si="313"/>
        <v>17.618461930443043</v>
      </c>
      <c r="CH85" s="36">
        <f>+'OCT-DEC 2022'!CH85+'JUL-SEP 2022'!CH85+'JAN-MAR 2023'!CH85+'APR-JUN 2023'!CH85</f>
        <v>944703.66833620076</v>
      </c>
      <c r="CI85" s="39">
        <f t="shared" si="314"/>
        <v>18.38803465307149</v>
      </c>
      <c r="CJ85" s="36">
        <f t="shared" si="342"/>
        <v>5375905.4100000001</v>
      </c>
      <c r="CK85" s="40">
        <f t="shared" si="315"/>
        <v>17.748998497779684</v>
      </c>
      <c r="CL85" s="38">
        <f>+'OCT-DEC 2022'!CL85+'JUL-SEP 2022'!CL85+'JAN-MAR 2023'!CL85+'APR-JUN 2023'!CL85</f>
        <v>2783105.9981275341</v>
      </c>
      <c r="CM85" s="39">
        <f t="shared" si="316"/>
        <v>2.2393295930477493</v>
      </c>
      <c r="CN85" s="36">
        <f>+'OCT-DEC 2022'!CN85+'JUL-SEP 2022'!CN85+'JAN-MAR 2023'!CN85+'APR-JUN 2023'!CN85</f>
        <v>2826396.9818724655</v>
      </c>
      <c r="CO85" s="39">
        <f t="shared" si="317"/>
        <v>4.4058639672030049</v>
      </c>
      <c r="CP85" s="36">
        <f t="shared" si="343"/>
        <v>5609502.9799999995</v>
      </c>
      <c r="CQ85" s="40">
        <f t="shared" si="318"/>
        <v>2.9769091213996637</v>
      </c>
      <c r="CR85" s="116">
        <f t="shared" si="319"/>
        <v>7214307.7397913337</v>
      </c>
      <c r="CS85" s="117">
        <f t="shared" si="320"/>
        <v>3771100.650208666</v>
      </c>
      <c r="CT85" s="118">
        <f t="shared" si="321"/>
        <v>10985408.390000001</v>
      </c>
      <c r="CU85" s="32"/>
      <c r="CV85" s="38">
        <f t="shared" si="322"/>
        <v>30552570.683536537</v>
      </c>
      <c r="CW85" s="39">
        <f t="shared" si="268"/>
        <v>21.986736157284078</v>
      </c>
      <c r="CX85" s="39">
        <f t="shared" si="323"/>
        <v>9068630.7315792721</v>
      </c>
      <c r="CY85" s="39">
        <f t="shared" si="324"/>
        <v>23.795035641737158</v>
      </c>
      <c r="CZ85" s="36">
        <f t="shared" si="325"/>
        <v>39621201.415115811</v>
      </c>
      <c r="DA85" s="40">
        <f t="shared" si="326"/>
        <v>22.375942048358702</v>
      </c>
      <c r="DB85" s="38">
        <f t="shared" si="327"/>
        <v>27849590.336935751</v>
      </c>
      <c r="DC85" s="39">
        <f t="shared" si="328"/>
        <v>4.5612800258553454</v>
      </c>
      <c r="DD85" s="36">
        <f t="shared" si="329"/>
        <v>30437907.706111144</v>
      </c>
      <c r="DE85" s="39">
        <f t="shared" si="330"/>
        <v>8.756321463351842</v>
      </c>
      <c r="DF85" s="36">
        <f t="shared" si="331"/>
        <v>58287498.043046892</v>
      </c>
      <c r="DG85" s="40">
        <f t="shared" si="332"/>
        <v>6.0831729784405537</v>
      </c>
      <c r="DH85" s="152"/>
      <c r="DI85" s="161" t="s">
        <v>84</v>
      </c>
      <c r="DJ85" s="38">
        <f t="shared" si="333"/>
        <v>39621201.415115811</v>
      </c>
      <c r="DK85" s="36">
        <f t="shared" si="334"/>
        <v>58287498.043046892</v>
      </c>
      <c r="DL85" s="37">
        <f t="shared" si="335"/>
        <v>97908699.458162695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f>+'JUL-SEP 2022'!D86+'OCT-DEC 2022'!D86+'JAN-MAR 2023'!D86+'APR-JUN 2023'!D86</f>
        <v>27035.052775</v>
      </c>
      <c r="E86" s="39">
        <f t="shared" si="271"/>
        <v>0.12298331312805069</v>
      </c>
      <c r="F86" s="36">
        <f>+'JUL-SEP 2022'!F86+'OCT-DEC 2022'!F86+'JAN-MAR 2023'!F86+'APR-JUN 2023'!F86</f>
        <v>2421.7897400000002</v>
      </c>
      <c r="G86" s="39">
        <f t="shared" si="272"/>
        <v>4.2319745220703878E-2</v>
      </c>
      <c r="H86" s="36">
        <f t="shared" si="273"/>
        <v>29456.842515</v>
      </c>
      <c r="I86" s="202">
        <f t="shared" si="274"/>
        <v>0.10632204854305854</v>
      </c>
      <c r="J86" s="38">
        <f>+'JUL-SEP 2022'!J86+'OCT-DEC 2022'!J86+'JAN-MAR 2023'!J86+'APR-JUN 2023'!J86</f>
        <v>15193.231390000001</v>
      </c>
      <c r="K86" s="39">
        <f t="shared" si="275"/>
        <v>2.1792502320070802E-2</v>
      </c>
      <c r="L86" s="36">
        <f>+'JUL-SEP 2022'!L86+'OCT-DEC 2022'!L86+'JAN-MAR 2023'!L86+'APR-JUN 2023'!L86</f>
        <v>3550.4004260000002</v>
      </c>
      <c r="M86" s="39">
        <f t="shared" si="276"/>
        <v>5.7818272845413009E-3</v>
      </c>
      <c r="N86" s="36">
        <f t="shared" si="277"/>
        <v>18743.631816000001</v>
      </c>
      <c r="O86" s="40">
        <f t="shared" si="278"/>
        <v>1.4294596039318538E-2</v>
      </c>
      <c r="P86" s="116">
        <f t="shared" si="279"/>
        <v>42228.284165000005</v>
      </c>
      <c r="Q86" s="117">
        <f t="shared" si="280"/>
        <v>5972.1901660000003</v>
      </c>
      <c r="R86" s="118">
        <f t="shared" si="281"/>
        <v>48200.474331000005</v>
      </c>
      <c r="S86" s="32"/>
      <c r="T86" s="38">
        <f>+'JUL-SEP 2022'!T86+'OCT-DEC 2022'!T86+'JAN-MAR 2023'!T86+'APR-JUN 2023'!T86</f>
        <v>58895.932547418852</v>
      </c>
      <c r="U86" s="39">
        <f t="shared" si="282"/>
        <v>0.15370625345124084</v>
      </c>
      <c r="V86" s="36">
        <f>+'JUL-SEP 2022'!V86+'OCT-DEC 2022'!V86+'JAN-MAR 2023'!V86+'APR-JUN 2023'!V86</f>
        <v>16238.982656312222</v>
      </c>
      <c r="W86" s="39">
        <f t="shared" si="283"/>
        <v>0.14573651499468013</v>
      </c>
      <c r="X86" s="36">
        <f t="shared" si="284"/>
        <v>75134.915203731071</v>
      </c>
      <c r="Y86" s="40">
        <f t="shared" si="285"/>
        <v>0.15191077055095353</v>
      </c>
      <c r="Z86" s="244">
        <f>+'OCT-DEC 2022'!Z86+'JUL-SEP 2022'!Z86+'JAN-MAR 2023'!Z86+'APR-JUN 2023'!Z86</f>
        <v>39123.197058443504</v>
      </c>
      <c r="AA86" s="39">
        <f t="shared" si="286"/>
        <v>1.9372244525111056E-2</v>
      </c>
      <c r="AB86" s="36">
        <f>+'OCT-DEC 2022'!AB86+'JUL-SEP 2022'!AB86+'JAN-MAR 2023'!AB86+'APR-JUN 2023'!AB86</f>
        <v>29208.373379103286</v>
      </c>
      <c r="AC86" s="39">
        <f t="shared" si="287"/>
        <v>3.3270312570526268E-2</v>
      </c>
      <c r="AD86" s="36">
        <f t="shared" si="288"/>
        <v>68331.57043754679</v>
      </c>
      <c r="AE86" s="40">
        <f t="shared" si="289"/>
        <v>2.3583266184018688E-2</v>
      </c>
      <c r="AF86" s="116">
        <f t="shared" si="290"/>
        <v>98019.129605862356</v>
      </c>
      <c r="AG86" s="117">
        <f t="shared" si="291"/>
        <v>45447.356035415505</v>
      </c>
      <c r="AH86" s="118">
        <f t="shared" si="292"/>
        <v>143466.48564127786</v>
      </c>
      <c r="AI86" s="32"/>
      <c r="AJ86" s="35">
        <f>+'OCT-DEC 2022'!AJ86+'JUL-SEP 2022'!AJ86+'JAN-MAR 2023'!AJ86+'APR-JUN 2023'!AJ86</f>
        <v>2365.0774197736009</v>
      </c>
      <c r="AK86" s="39">
        <f t="shared" si="293"/>
        <v>1.9234370408288813E-2</v>
      </c>
      <c r="AL86" s="36">
        <f>+'OCT-DEC 2022'!AL86+'JUL-SEP 2022'!AL86+'JAN-MAR 2023'!AL86+'APR-JUN 2023'!AL86</f>
        <v>935.44909581390903</v>
      </c>
      <c r="AM86" s="39">
        <f t="shared" si="294"/>
        <v>1.8449071398417276E-2</v>
      </c>
      <c r="AN86" s="36">
        <f t="shared" si="336"/>
        <v>3300.5265155875099</v>
      </c>
      <c r="AO86" s="40">
        <f t="shared" si="295"/>
        <v>1.900508976219506E-2</v>
      </c>
      <c r="AP86" s="36">
        <f>+'OCT-DEC 2022'!AP86+'JUL-SEP 2022'!AP86+'JAN-MAR 2023'!AP86+'APR-JUN 2023'!AP86</f>
        <v>850.46373001078348</v>
      </c>
      <c r="AQ86" s="39">
        <f t="shared" si="296"/>
        <v>2.6861352556336498E-3</v>
      </c>
      <c r="AR86" s="36">
        <f>+'OCT-DEC 2022'!AR86+'JUL-SEP 2022'!AR86+'JAN-MAR 2023'!AR86+'APR-JUN 2023'!AR86</f>
        <v>1446.3097434780407</v>
      </c>
      <c r="AS86" s="39">
        <f t="shared" si="297"/>
        <v>4.7361186077419307E-3</v>
      </c>
      <c r="AT86" s="36">
        <f t="shared" si="337"/>
        <v>2296.773473488824</v>
      </c>
      <c r="AU86" s="40">
        <f t="shared" si="298"/>
        <v>3.6926146909317895E-3</v>
      </c>
      <c r="AV86" s="116">
        <f t="shared" si="299"/>
        <v>3215.5411497843843</v>
      </c>
      <c r="AW86" s="117">
        <f t="shared" si="300"/>
        <v>2381.7588392919497</v>
      </c>
      <c r="AX86" s="118">
        <f t="shared" si="301"/>
        <v>5597.299989076334</v>
      </c>
      <c r="AY86" s="32"/>
      <c r="AZ86" s="35">
        <f>+'OCT-DEC 2022'!AZ86+'JUL-SEP 2022'!AZ86+'JAN-MAR 2023'!AZ86+'APR-JUN 2023'!AZ86</f>
        <v>0</v>
      </c>
      <c r="BA86" s="39">
        <f t="shared" si="302"/>
        <v>0</v>
      </c>
      <c r="BB86" s="36">
        <f>+'OCT-DEC 2022'!BB86+'JUL-SEP 2022'!BB86+'JAN-MAR 2023'!BB86+'APR-JUN 2023'!BB86</f>
        <v>0</v>
      </c>
      <c r="BC86" s="39">
        <f t="shared" si="303"/>
        <v>0</v>
      </c>
      <c r="BD86" s="36">
        <f t="shared" si="338"/>
        <v>0</v>
      </c>
      <c r="BE86" s="40">
        <v>0</v>
      </c>
      <c r="BF86" s="38">
        <f>+'OCT-DEC 2022'!BF86+'JUL-SEP 2022'!BF86+'JAN-MAR 2023'!BF86+'APR-JUN 2023'!BF86</f>
        <v>0</v>
      </c>
      <c r="BG86" s="39">
        <v>0</v>
      </c>
      <c r="BH86" s="36">
        <f>+'OCT-DEC 2022'!BH86+'JUL-SEP 2022'!BH86+'JAN-MAR 2023'!BH86+'APR-JUN 2023'!BH86</f>
        <v>0</v>
      </c>
      <c r="BI86" s="39">
        <v>0</v>
      </c>
      <c r="BJ86" s="36">
        <f t="shared" si="339"/>
        <v>0</v>
      </c>
      <c r="BK86" s="40">
        <v>0</v>
      </c>
      <c r="BL86" s="116">
        <f t="shared" si="304"/>
        <v>0</v>
      </c>
      <c r="BM86" s="117">
        <f t="shared" si="305"/>
        <v>0</v>
      </c>
      <c r="BN86" s="118">
        <f t="shared" si="306"/>
        <v>0</v>
      </c>
      <c r="BO86" s="32"/>
      <c r="BP86" s="35">
        <f>+'OCT-DEC 2022'!BP86+'JUL-SEP 2022'!BP86+'JAN-MAR 2023'!BP86+'APR-JUN 2023'!BP86</f>
        <v>0</v>
      </c>
      <c r="BQ86" s="39">
        <v>0</v>
      </c>
      <c r="BR86" s="36">
        <f>+'OCT-DEC 2022'!BR86+'JUL-SEP 2022'!BR86+'JAN-MAR 2023'!BR86+'APR-JUN 2023'!BR86</f>
        <v>0</v>
      </c>
      <c r="BS86" s="39">
        <v>0</v>
      </c>
      <c r="BT86" s="36">
        <f t="shared" si="340"/>
        <v>0</v>
      </c>
      <c r="BU86" s="40">
        <v>0</v>
      </c>
      <c r="BV86" s="38">
        <f>+'OCT-DEC 2022'!BV86+'JUL-SEP 2022'!BV86+'JAN-MAR 2023'!BV86+'APR-JUN 2023'!BV86</f>
        <v>0</v>
      </c>
      <c r="BW86" s="39">
        <f t="shared" si="307"/>
        <v>0</v>
      </c>
      <c r="BX86" s="36">
        <f>+'OCT-DEC 2022'!BX86+'JUL-SEP 2022'!BX86+'JAN-MAR 2023'!BX86+'APR-JUN 2023'!BX86</f>
        <v>0</v>
      </c>
      <c r="BY86" s="39">
        <f t="shared" si="308"/>
        <v>0</v>
      </c>
      <c r="BZ86" s="36">
        <f t="shared" si="341"/>
        <v>0</v>
      </c>
      <c r="CA86" s="40">
        <f t="shared" si="309"/>
        <v>0</v>
      </c>
      <c r="CB86" s="116">
        <f t="shared" si="310"/>
        <v>0</v>
      </c>
      <c r="CC86" s="117">
        <f t="shared" si="311"/>
        <v>0</v>
      </c>
      <c r="CD86" s="118">
        <f t="shared" si="312"/>
        <v>0</v>
      </c>
      <c r="CE86" s="32"/>
      <c r="CF86" s="35">
        <f>+'OCT-DEC 2022'!CF86+'JUL-SEP 2022'!CF86+'JAN-MAR 2023'!CF86+'APR-JUN 2023'!CF86</f>
        <v>0</v>
      </c>
      <c r="CG86" s="39">
        <f t="shared" si="313"/>
        <v>0</v>
      </c>
      <c r="CH86" s="36">
        <f>+'OCT-DEC 2022'!CH86+'JUL-SEP 2022'!CH86+'JAN-MAR 2023'!CH86+'APR-JUN 2023'!CH86</f>
        <v>0</v>
      </c>
      <c r="CI86" s="39">
        <f t="shared" si="314"/>
        <v>0</v>
      </c>
      <c r="CJ86" s="36">
        <f t="shared" si="342"/>
        <v>0</v>
      </c>
      <c r="CK86" s="40">
        <f t="shared" si="315"/>
        <v>0</v>
      </c>
      <c r="CL86" s="38">
        <f>+'OCT-DEC 2022'!CL86+'JUL-SEP 2022'!CL86+'JAN-MAR 2023'!CL86+'APR-JUN 2023'!CL86</f>
        <v>0</v>
      </c>
      <c r="CM86" s="39">
        <f t="shared" si="316"/>
        <v>0</v>
      </c>
      <c r="CN86" s="36">
        <f>+'OCT-DEC 2022'!CN86+'JUL-SEP 2022'!CN86+'JAN-MAR 2023'!CN86+'APR-JUN 2023'!CN86</f>
        <v>0</v>
      </c>
      <c r="CO86" s="39">
        <f t="shared" si="317"/>
        <v>0</v>
      </c>
      <c r="CP86" s="36">
        <f t="shared" si="343"/>
        <v>0</v>
      </c>
      <c r="CQ86" s="40">
        <f t="shared" si="318"/>
        <v>0</v>
      </c>
      <c r="CR86" s="116">
        <f t="shared" si="319"/>
        <v>0</v>
      </c>
      <c r="CS86" s="117">
        <f t="shared" si="320"/>
        <v>0</v>
      </c>
      <c r="CT86" s="118">
        <f t="shared" si="321"/>
        <v>0</v>
      </c>
      <c r="CU86" s="32"/>
      <c r="CV86" s="38">
        <f t="shared" si="322"/>
        <v>88296.062742192458</v>
      </c>
      <c r="CW86" s="39">
        <f t="shared" si="268"/>
        <v>6.3541043905863279E-2</v>
      </c>
      <c r="CX86" s="39">
        <f t="shared" si="323"/>
        <v>19596.221492126133</v>
      </c>
      <c r="CY86" s="39">
        <f t="shared" si="324"/>
        <v>5.1418213250735555E-2</v>
      </c>
      <c r="CZ86" s="36">
        <f t="shared" si="325"/>
        <v>107892.28423431859</v>
      </c>
      <c r="DA86" s="40">
        <f t="shared" si="326"/>
        <v>6.0931809568276346E-2</v>
      </c>
      <c r="DB86" s="38">
        <f t="shared" si="327"/>
        <v>55166.892178454291</v>
      </c>
      <c r="DC86" s="39">
        <f t="shared" si="328"/>
        <v>9.0353804252686059E-3</v>
      </c>
      <c r="DD86" s="36">
        <f t="shared" si="329"/>
        <v>34205.08354858133</v>
      </c>
      <c r="DE86" s="39">
        <f t="shared" si="330"/>
        <v>9.8400557004137204E-3</v>
      </c>
      <c r="DF86" s="36">
        <f t="shared" si="331"/>
        <v>89371.97572703562</v>
      </c>
      <c r="DG86" s="40">
        <f t="shared" si="332"/>
        <v>9.327303556090823E-3</v>
      </c>
      <c r="DH86" s="152"/>
      <c r="DI86" s="161" t="s">
        <v>85</v>
      </c>
      <c r="DJ86" s="38">
        <f t="shared" si="333"/>
        <v>107892.28423431859</v>
      </c>
      <c r="DK86" s="36">
        <f t="shared" si="334"/>
        <v>89371.97572703562</v>
      </c>
      <c r="DL86" s="37">
        <f t="shared" si="335"/>
        <v>197264.2599613542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f>+'JUL-SEP 2022'!D87+'OCT-DEC 2022'!D87+'JAN-MAR 2023'!D87+'APR-JUN 2023'!D87</f>
        <v>56036.215296150593</v>
      </c>
      <c r="E87" s="39">
        <f t="shared" si="271"/>
        <v>0.25491052189290031</v>
      </c>
      <c r="F87" s="36">
        <f>+'JUL-SEP 2022'!F87+'OCT-DEC 2022'!F87+'JAN-MAR 2023'!F87+'APR-JUN 2023'!F87</f>
        <v>7461.6023988494017</v>
      </c>
      <c r="G87" s="39">
        <f t="shared" si="272"/>
        <v>0.13038832696413172</v>
      </c>
      <c r="H87" s="36">
        <f t="shared" si="273"/>
        <v>63497.817694999991</v>
      </c>
      <c r="I87" s="202">
        <f t="shared" si="274"/>
        <v>0.22919014663259374</v>
      </c>
      <c r="J87" s="38">
        <f>+'JUL-SEP 2022'!J87+'OCT-DEC 2022'!J87+'JAN-MAR 2023'!J87+'APR-JUN 2023'!J87</f>
        <v>65530.732024440396</v>
      </c>
      <c r="K87" s="39">
        <f t="shared" si="275"/>
        <v>9.3994397440593125E-2</v>
      </c>
      <c r="L87" s="36">
        <f>+'JUL-SEP 2022'!L87+'OCT-DEC 2022'!L87+'JAN-MAR 2023'!L87+'APR-JUN 2023'!L87</f>
        <v>20558.873358559613</v>
      </c>
      <c r="M87" s="39">
        <f t="shared" si="276"/>
        <v>3.3480126369258498E-2</v>
      </c>
      <c r="N87" s="36">
        <f t="shared" si="277"/>
        <v>86089.605383000016</v>
      </c>
      <c r="O87" s="40">
        <f t="shared" si="278"/>
        <v>6.5655159267685004E-2</v>
      </c>
      <c r="P87" s="116">
        <f t="shared" si="279"/>
        <v>121566.94732059099</v>
      </c>
      <c r="Q87" s="117">
        <f t="shared" si="280"/>
        <v>28020.475757409014</v>
      </c>
      <c r="R87" s="118">
        <f t="shared" si="281"/>
        <v>149587.42307799999</v>
      </c>
      <c r="S87" s="32"/>
      <c r="T87" s="38">
        <f>+'JUL-SEP 2022'!T87+'OCT-DEC 2022'!T87+'JAN-MAR 2023'!T87+'APR-JUN 2023'!T87</f>
        <v>7005.6456525425119</v>
      </c>
      <c r="U87" s="39">
        <f t="shared" si="282"/>
        <v>1.8283292235712713E-2</v>
      </c>
      <c r="V87" s="36">
        <f>+'JUL-SEP 2022'!V87+'OCT-DEC 2022'!V87+'JAN-MAR 2023'!V87+'APR-JUN 2023'!V87</f>
        <v>1898.4096080531867</v>
      </c>
      <c r="W87" s="39">
        <f t="shared" si="283"/>
        <v>1.7037249571945638E-2</v>
      </c>
      <c r="X87" s="36">
        <f t="shared" si="284"/>
        <v>8904.0552605956982</v>
      </c>
      <c r="Y87" s="40">
        <f t="shared" si="285"/>
        <v>1.8002574329094273E-2</v>
      </c>
      <c r="Z87" s="244">
        <f>+'OCT-DEC 2022'!Z87+'JUL-SEP 2022'!Z87+'JAN-MAR 2023'!Z87+'APR-JUN 2023'!Z87</f>
        <v>4743.5285103251799</v>
      </c>
      <c r="AA87" s="39">
        <f t="shared" si="286"/>
        <v>2.3488058523587099E-3</v>
      </c>
      <c r="AB87" s="36">
        <f>+'OCT-DEC 2022'!AB87+'JUL-SEP 2022'!AB87+'JAN-MAR 2023'!AB87+'APR-JUN 2023'!AB87</f>
        <v>3634.8952539600532</v>
      </c>
      <c r="AC87" s="39">
        <f t="shared" si="287"/>
        <v>4.1403915134450454E-3</v>
      </c>
      <c r="AD87" s="36">
        <f t="shared" si="288"/>
        <v>8378.4237642852331</v>
      </c>
      <c r="AE87" s="40">
        <f t="shared" si="289"/>
        <v>2.8916443244376912E-3</v>
      </c>
      <c r="AF87" s="116">
        <f t="shared" si="290"/>
        <v>11749.174162867692</v>
      </c>
      <c r="AG87" s="117">
        <f t="shared" si="291"/>
        <v>5533.3048620132395</v>
      </c>
      <c r="AH87" s="118">
        <f t="shared" si="292"/>
        <v>17282.47902488093</v>
      </c>
      <c r="AI87" s="32"/>
      <c r="AJ87" s="35">
        <f>+'OCT-DEC 2022'!AJ87+'JUL-SEP 2022'!AJ87+'JAN-MAR 2023'!AJ87+'APR-JUN 2023'!AJ87</f>
        <v>0</v>
      </c>
      <c r="AK87" s="39">
        <f t="shared" si="293"/>
        <v>0</v>
      </c>
      <c r="AL87" s="36">
        <f>+'OCT-DEC 2022'!AL87+'JUL-SEP 2022'!AL87+'JAN-MAR 2023'!AL87+'APR-JUN 2023'!AL87</f>
        <v>0</v>
      </c>
      <c r="AM87" s="39">
        <f t="shared" si="294"/>
        <v>0</v>
      </c>
      <c r="AN87" s="36">
        <f t="shared" si="336"/>
        <v>0</v>
      </c>
      <c r="AO87" s="40">
        <f t="shared" si="295"/>
        <v>0</v>
      </c>
      <c r="AP87" s="36">
        <f>+'OCT-DEC 2022'!AP87+'JUL-SEP 2022'!AP87+'JAN-MAR 2023'!AP87+'APR-JUN 2023'!AP87</f>
        <v>0</v>
      </c>
      <c r="AQ87" s="39">
        <f t="shared" si="296"/>
        <v>0</v>
      </c>
      <c r="AR87" s="36">
        <f>+'OCT-DEC 2022'!AR87+'JUL-SEP 2022'!AR87+'JAN-MAR 2023'!AR87+'APR-JUN 2023'!AR87</f>
        <v>0</v>
      </c>
      <c r="AS87" s="39">
        <f t="shared" si="297"/>
        <v>0</v>
      </c>
      <c r="AT87" s="36">
        <f t="shared" si="337"/>
        <v>0</v>
      </c>
      <c r="AU87" s="40">
        <f t="shared" si="298"/>
        <v>0</v>
      </c>
      <c r="AV87" s="116">
        <f t="shared" si="299"/>
        <v>0</v>
      </c>
      <c r="AW87" s="117">
        <f t="shared" si="300"/>
        <v>0</v>
      </c>
      <c r="AX87" s="118">
        <f t="shared" si="301"/>
        <v>0</v>
      </c>
      <c r="AY87" s="32"/>
      <c r="AZ87" s="35">
        <f>+'OCT-DEC 2022'!AZ87+'JUL-SEP 2022'!AZ87+'JAN-MAR 2023'!AZ87+'APR-JUN 2023'!AZ87</f>
        <v>0</v>
      </c>
      <c r="BA87" s="39">
        <f t="shared" si="302"/>
        <v>0</v>
      </c>
      <c r="BB87" s="36">
        <f>+'OCT-DEC 2022'!BB87+'JUL-SEP 2022'!BB87+'JAN-MAR 2023'!BB87+'APR-JUN 2023'!BB87</f>
        <v>0</v>
      </c>
      <c r="BC87" s="39">
        <f t="shared" si="303"/>
        <v>0</v>
      </c>
      <c r="BD87" s="36">
        <f t="shared" si="338"/>
        <v>0</v>
      </c>
      <c r="BE87" s="40">
        <v>0</v>
      </c>
      <c r="BF87" s="38">
        <f>+'OCT-DEC 2022'!BF87+'JUL-SEP 2022'!BF87+'JAN-MAR 2023'!BF87+'APR-JUN 2023'!BF87</f>
        <v>0</v>
      </c>
      <c r="BG87" s="39">
        <v>0</v>
      </c>
      <c r="BH87" s="36">
        <f>+'OCT-DEC 2022'!BH87+'JUL-SEP 2022'!BH87+'JAN-MAR 2023'!BH87+'APR-JUN 2023'!BH87</f>
        <v>0</v>
      </c>
      <c r="BI87" s="39">
        <v>0</v>
      </c>
      <c r="BJ87" s="36">
        <f t="shared" si="339"/>
        <v>0</v>
      </c>
      <c r="BK87" s="40">
        <v>0</v>
      </c>
      <c r="BL87" s="116">
        <f t="shared" si="304"/>
        <v>0</v>
      </c>
      <c r="BM87" s="117">
        <f t="shared" si="305"/>
        <v>0</v>
      </c>
      <c r="BN87" s="118">
        <f t="shared" si="306"/>
        <v>0</v>
      </c>
      <c r="BO87" s="32"/>
      <c r="BP87" s="35">
        <f>+'OCT-DEC 2022'!BP87+'JUL-SEP 2022'!BP87+'JAN-MAR 2023'!BP87+'APR-JUN 2023'!BP87</f>
        <v>0</v>
      </c>
      <c r="BQ87" s="39">
        <v>0</v>
      </c>
      <c r="BR87" s="36">
        <f>+'OCT-DEC 2022'!BR87+'JUL-SEP 2022'!BR87+'JAN-MAR 2023'!BR87+'APR-JUN 2023'!BR87</f>
        <v>0</v>
      </c>
      <c r="BS87" s="39">
        <v>0</v>
      </c>
      <c r="BT87" s="36">
        <f t="shared" si="340"/>
        <v>0</v>
      </c>
      <c r="BU87" s="40">
        <v>0</v>
      </c>
      <c r="BV87" s="38">
        <f>+'OCT-DEC 2022'!BV87+'JUL-SEP 2022'!BV87+'JAN-MAR 2023'!BV87+'APR-JUN 2023'!BV87</f>
        <v>0</v>
      </c>
      <c r="BW87" s="39">
        <f t="shared" si="307"/>
        <v>0</v>
      </c>
      <c r="BX87" s="36">
        <f>+'OCT-DEC 2022'!BX87+'JUL-SEP 2022'!BX87+'JAN-MAR 2023'!BX87+'APR-JUN 2023'!BX87</f>
        <v>0</v>
      </c>
      <c r="BY87" s="39">
        <f t="shared" si="308"/>
        <v>0</v>
      </c>
      <c r="BZ87" s="36">
        <f t="shared" si="341"/>
        <v>0</v>
      </c>
      <c r="CA87" s="40">
        <f t="shared" si="309"/>
        <v>0</v>
      </c>
      <c r="CB87" s="116">
        <f t="shared" si="310"/>
        <v>0</v>
      </c>
      <c r="CC87" s="117">
        <f t="shared" si="311"/>
        <v>0</v>
      </c>
      <c r="CD87" s="118">
        <f t="shared" si="312"/>
        <v>0</v>
      </c>
      <c r="CE87" s="32"/>
      <c r="CF87" s="35">
        <f>+'OCT-DEC 2022'!CF87+'JUL-SEP 2022'!CF87+'JAN-MAR 2023'!CF87+'APR-JUN 2023'!CF87</f>
        <v>0</v>
      </c>
      <c r="CG87" s="39">
        <f t="shared" si="313"/>
        <v>0</v>
      </c>
      <c r="CH87" s="36">
        <f>+'OCT-DEC 2022'!CH87+'JUL-SEP 2022'!CH87+'JAN-MAR 2023'!CH87+'APR-JUN 2023'!CH87</f>
        <v>0</v>
      </c>
      <c r="CI87" s="39">
        <f t="shared" si="314"/>
        <v>0</v>
      </c>
      <c r="CJ87" s="36">
        <f t="shared" si="342"/>
        <v>0</v>
      </c>
      <c r="CK87" s="40">
        <f t="shared" si="315"/>
        <v>0</v>
      </c>
      <c r="CL87" s="38">
        <f>+'OCT-DEC 2022'!CL87+'JUL-SEP 2022'!CL87+'JAN-MAR 2023'!CL87+'APR-JUN 2023'!CL87</f>
        <v>0</v>
      </c>
      <c r="CM87" s="39">
        <f t="shared" si="316"/>
        <v>0</v>
      </c>
      <c r="CN87" s="36">
        <f>+'OCT-DEC 2022'!CN87+'JUL-SEP 2022'!CN87+'JAN-MAR 2023'!CN87+'APR-JUN 2023'!CN87</f>
        <v>0</v>
      </c>
      <c r="CO87" s="39">
        <f t="shared" si="317"/>
        <v>0</v>
      </c>
      <c r="CP87" s="36">
        <f t="shared" si="343"/>
        <v>0</v>
      </c>
      <c r="CQ87" s="40">
        <f t="shared" si="318"/>
        <v>0</v>
      </c>
      <c r="CR87" s="116">
        <f t="shared" si="319"/>
        <v>0</v>
      </c>
      <c r="CS87" s="117">
        <f t="shared" si="320"/>
        <v>0</v>
      </c>
      <c r="CT87" s="118">
        <f t="shared" si="321"/>
        <v>0</v>
      </c>
      <c r="CU87" s="32"/>
      <c r="CV87" s="38">
        <f t="shared" si="322"/>
        <v>63041.860948693102</v>
      </c>
      <c r="CW87" s="39">
        <f t="shared" si="268"/>
        <v>4.5367205853156144E-2</v>
      </c>
      <c r="CX87" s="39">
        <f t="shared" si="323"/>
        <v>9360.0120069025888</v>
      </c>
      <c r="CY87" s="39">
        <f t="shared" si="324"/>
        <v>2.4559586326054823E-2</v>
      </c>
      <c r="CZ87" s="36">
        <f t="shared" si="325"/>
        <v>72401.872955595696</v>
      </c>
      <c r="DA87" s="40">
        <f t="shared" si="326"/>
        <v>4.0888717544768145E-2</v>
      </c>
      <c r="DB87" s="38">
        <f t="shared" si="327"/>
        <v>70274.260534765577</v>
      </c>
      <c r="DC87" s="39">
        <f t="shared" si="328"/>
        <v>1.1509705422268318E-2</v>
      </c>
      <c r="DD87" s="36">
        <f t="shared" si="329"/>
        <v>24193.768612519667</v>
      </c>
      <c r="DE87" s="39">
        <f t="shared" si="330"/>
        <v>6.960018981154884E-3</v>
      </c>
      <c r="DF87" s="36">
        <f t="shared" si="331"/>
        <v>94468.02914728524</v>
      </c>
      <c r="DG87" s="40">
        <f t="shared" si="332"/>
        <v>9.8591530178717621E-3</v>
      </c>
      <c r="DH87" s="152"/>
      <c r="DI87" s="161" t="s">
        <v>86</v>
      </c>
      <c r="DJ87" s="38">
        <f t="shared" si="333"/>
        <v>72401.872955595696</v>
      </c>
      <c r="DK87" s="36">
        <f t="shared" si="334"/>
        <v>94468.02914728524</v>
      </c>
      <c r="DL87" s="37">
        <f t="shared" si="335"/>
        <v>166869.90210288094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f>+'JUL-SEP 2022'!D88+'OCT-DEC 2022'!D88+'JAN-MAR 2023'!D88+'APR-JUN 2023'!D88</f>
        <v>22189.829119798451</v>
      </c>
      <c r="E88" s="39">
        <f t="shared" si="271"/>
        <v>0.10094223693995029</v>
      </c>
      <c r="F88" s="36">
        <f>+'JUL-SEP 2022'!F88+'OCT-DEC 2022'!F88+'JAN-MAR 2023'!F88+'APR-JUN 2023'!F88</f>
        <v>3497.4208802015519</v>
      </c>
      <c r="G88" s="39">
        <f t="shared" si="272"/>
        <v>6.1115941708341524E-2</v>
      </c>
      <c r="H88" s="36">
        <f t="shared" si="273"/>
        <v>25687.250000000004</v>
      </c>
      <c r="I88" s="202">
        <f t="shared" si="274"/>
        <v>9.2716014625360499E-2</v>
      </c>
      <c r="J88" s="38">
        <f>+'JUL-SEP 2022'!J88+'OCT-DEC 2022'!J88+'JAN-MAR 2023'!J88+'APR-JUN 2023'!J88</f>
        <v>10327.267469201179</v>
      </c>
      <c r="K88" s="39">
        <f t="shared" si="275"/>
        <v>1.4812977865307058E-2</v>
      </c>
      <c r="L88" s="36">
        <f>+'JUL-SEP 2022'!L88+'OCT-DEC 2022'!L88+'JAN-MAR 2023'!L88+'APR-JUN 2023'!L88</f>
        <v>9062.1725307988199</v>
      </c>
      <c r="M88" s="39">
        <f t="shared" si="276"/>
        <v>1.4757748453411577E-2</v>
      </c>
      <c r="N88" s="36">
        <f t="shared" si="277"/>
        <v>19389.439999999999</v>
      </c>
      <c r="O88" s="40">
        <f t="shared" si="278"/>
        <v>1.4787113562058479E-2</v>
      </c>
      <c r="P88" s="116">
        <f t="shared" si="279"/>
        <v>32517.09658899963</v>
      </c>
      <c r="Q88" s="117">
        <f t="shared" si="280"/>
        <v>12559.593411000373</v>
      </c>
      <c r="R88" s="118">
        <f t="shared" si="281"/>
        <v>45076.69</v>
      </c>
      <c r="S88" s="32"/>
      <c r="T88" s="38">
        <f>+'JUL-SEP 2022'!T88+'OCT-DEC 2022'!T88+'JAN-MAR 2023'!T88+'APR-JUN 2023'!T88</f>
        <v>119401.47440607047</v>
      </c>
      <c r="U88" s="39">
        <f t="shared" si="282"/>
        <v>0.3116132556817055</v>
      </c>
      <c r="V88" s="36">
        <f>+'JUL-SEP 2022'!V88+'OCT-DEC 2022'!V88+'JAN-MAR 2023'!V88+'APR-JUN 2023'!V88</f>
        <v>32567.540591283898</v>
      </c>
      <c r="W88" s="39">
        <f t="shared" si="283"/>
        <v>0.2922769220322175</v>
      </c>
      <c r="X88" s="36">
        <f t="shared" si="284"/>
        <v>151969.01499735436</v>
      </c>
      <c r="Y88" s="40">
        <f t="shared" si="285"/>
        <v>0.30725702032829494</v>
      </c>
      <c r="Z88" s="244">
        <f>+'OCT-DEC 2022'!Z88+'JUL-SEP 2022'!Z88+'JAN-MAR 2023'!Z88+'APR-JUN 2023'!Z88</f>
        <v>81407.217568213295</v>
      </c>
      <c r="AA88" s="39">
        <f t="shared" si="286"/>
        <v>4.0309602573749534E-2</v>
      </c>
      <c r="AB88" s="36">
        <f>+'OCT-DEC 2022'!AB88+'JUL-SEP 2022'!AB88+'JAN-MAR 2023'!AB88+'APR-JUN 2023'!AB88</f>
        <v>60904.582200812547</v>
      </c>
      <c r="AC88" s="39">
        <f t="shared" si="287"/>
        <v>6.9374437956481405E-2</v>
      </c>
      <c r="AD88" s="36">
        <f t="shared" si="288"/>
        <v>142311.79976902585</v>
      </c>
      <c r="AE88" s="40">
        <f t="shared" si="289"/>
        <v>4.9116053291167382E-2</v>
      </c>
      <c r="AF88" s="116">
        <f t="shared" si="290"/>
        <v>200808.69197428378</v>
      </c>
      <c r="AG88" s="117">
        <f t="shared" si="291"/>
        <v>93472.122792096445</v>
      </c>
      <c r="AH88" s="118">
        <f t="shared" si="292"/>
        <v>294280.81476638024</v>
      </c>
      <c r="AI88" s="32"/>
      <c r="AJ88" s="35">
        <f>+'OCT-DEC 2022'!AJ88+'JUL-SEP 2022'!AJ88+'JAN-MAR 2023'!AJ88+'APR-JUN 2023'!AJ88</f>
        <v>156305.62265952444</v>
      </c>
      <c r="AK88" s="39">
        <f t="shared" si="293"/>
        <v>1.2711804772206181</v>
      </c>
      <c r="AL88" s="36">
        <f>+'OCT-DEC 2022'!AL88+'JUL-SEP 2022'!AL88+'JAN-MAR 2023'!AL88+'APR-JUN 2023'!AL88</f>
        <v>61480.667186376581</v>
      </c>
      <c r="AM88" s="39">
        <f t="shared" si="294"/>
        <v>1.212531204123835</v>
      </c>
      <c r="AN88" s="36">
        <f t="shared" si="336"/>
        <v>217786.28984590102</v>
      </c>
      <c r="AO88" s="40">
        <f t="shared" si="295"/>
        <v>1.2540568809095021</v>
      </c>
      <c r="AP88" s="36">
        <f>+'OCT-DEC 2022'!AP88+'JUL-SEP 2022'!AP88+'JAN-MAR 2023'!AP88+'APR-JUN 2023'!AP88</f>
        <v>22214.1741122319</v>
      </c>
      <c r="AQ88" s="39">
        <f t="shared" si="296"/>
        <v>7.0162047071535727E-2</v>
      </c>
      <c r="AR88" s="36">
        <f>+'OCT-DEC 2022'!AR88+'JUL-SEP 2022'!AR88+'JAN-MAR 2023'!AR88+'APR-JUN 2023'!AR88</f>
        <v>38000.472723587081</v>
      </c>
      <c r="AS88" s="39">
        <f t="shared" si="297"/>
        <v>0.12443720771483761</v>
      </c>
      <c r="AT88" s="36">
        <f t="shared" si="337"/>
        <v>60214.646835818981</v>
      </c>
      <c r="AU88" s="40">
        <f t="shared" si="298"/>
        <v>9.6809499100258781E-2</v>
      </c>
      <c r="AV88" s="116">
        <f t="shared" si="299"/>
        <v>178519.79677175634</v>
      </c>
      <c r="AW88" s="117">
        <f t="shared" si="300"/>
        <v>99481.139909963662</v>
      </c>
      <c r="AX88" s="118">
        <f t="shared" si="301"/>
        <v>278000.93668172002</v>
      </c>
      <c r="AY88" s="32"/>
      <c r="AZ88" s="35">
        <f>+'OCT-DEC 2022'!AZ88+'JUL-SEP 2022'!AZ88+'JAN-MAR 2023'!AZ88+'APR-JUN 2023'!AZ88</f>
        <v>123661.5236998701</v>
      </c>
      <c r="BA88" s="39">
        <f t="shared" si="302"/>
        <v>0.55756382733079679</v>
      </c>
      <c r="BB88" s="36">
        <f>+'OCT-DEC 2022'!BB88+'JUL-SEP 2022'!BB88+'JAN-MAR 2023'!BB88+'APR-JUN 2023'!BB88</f>
        <v>33510.216300129905</v>
      </c>
      <c r="BC88" s="39">
        <f t="shared" si="303"/>
        <v>0.500772842478442</v>
      </c>
      <c r="BD88" s="36">
        <f t="shared" si="338"/>
        <v>157171.74</v>
      </c>
      <c r="BE88" s="40">
        <v>0.49052750870634132</v>
      </c>
      <c r="BF88" s="38">
        <f>+'OCT-DEC 2022'!BF88+'JUL-SEP 2022'!BF88+'JAN-MAR 2023'!BF88+'APR-JUN 2023'!BF88</f>
        <v>86138.117687925376</v>
      </c>
      <c r="BG88" s="39">
        <v>1.4397985547152888E-2</v>
      </c>
      <c r="BH88" s="36">
        <f>+'OCT-DEC 2022'!BH88+'JUL-SEP 2022'!BH88+'JAN-MAR 2023'!BH88+'APR-JUN 2023'!BH88</f>
        <v>84602.042312074627</v>
      </c>
      <c r="BI88" s="39">
        <v>2.6176609055696201E-2</v>
      </c>
      <c r="BJ88" s="36">
        <f t="shared" si="339"/>
        <v>170740.16</v>
      </c>
      <c r="BK88" s="40">
        <v>1.7672006374029377E-2</v>
      </c>
      <c r="BL88" s="116">
        <f t="shared" si="304"/>
        <v>209799.64138779548</v>
      </c>
      <c r="BM88" s="117">
        <f t="shared" si="305"/>
        <v>118112.25861220453</v>
      </c>
      <c r="BN88" s="118">
        <f t="shared" si="306"/>
        <v>327911.90000000002</v>
      </c>
      <c r="BO88" s="32"/>
      <c r="BP88" s="35">
        <f>+'OCT-DEC 2022'!BP88+'JUL-SEP 2022'!BP88+'JAN-MAR 2023'!BP88+'APR-JUN 2023'!BP88</f>
        <v>0</v>
      </c>
      <c r="BQ88" s="39">
        <v>0</v>
      </c>
      <c r="BR88" s="36">
        <f>+'OCT-DEC 2022'!BR88+'JUL-SEP 2022'!BR88+'JAN-MAR 2023'!BR88+'APR-JUN 2023'!BR88</f>
        <v>0</v>
      </c>
      <c r="BS88" s="39">
        <v>0</v>
      </c>
      <c r="BT88" s="36">
        <f t="shared" si="340"/>
        <v>0</v>
      </c>
      <c r="BU88" s="40">
        <v>0</v>
      </c>
      <c r="BV88" s="38">
        <f>+'OCT-DEC 2022'!BV88+'JUL-SEP 2022'!BV88+'JAN-MAR 2023'!BV88+'APR-JUN 2023'!BV88</f>
        <v>0</v>
      </c>
      <c r="BW88" s="39">
        <f t="shared" si="307"/>
        <v>0</v>
      </c>
      <c r="BX88" s="36">
        <f>+'OCT-DEC 2022'!BX88+'JUL-SEP 2022'!BX88+'JAN-MAR 2023'!BX88+'APR-JUN 2023'!BX88</f>
        <v>0</v>
      </c>
      <c r="BY88" s="39">
        <f t="shared" si="308"/>
        <v>0</v>
      </c>
      <c r="BZ88" s="36">
        <f t="shared" si="341"/>
        <v>0</v>
      </c>
      <c r="CA88" s="40">
        <f t="shared" si="309"/>
        <v>0</v>
      </c>
      <c r="CB88" s="116">
        <f t="shared" si="310"/>
        <v>0</v>
      </c>
      <c r="CC88" s="117">
        <f t="shared" si="311"/>
        <v>0</v>
      </c>
      <c r="CD88" s="118">
        <f t="shared" si="312"/>
        <v>0</v>
      </c>
      <c r="CE88" s="32"/>
      <c r="CF88" s="35">
        <f>+'OCT-DEC 2022'!CF88+'JUL-SEP 2022'!CF88+'JAN-MAR 2023'!CF88+'APR-JUN 2023'!CF88</f>
        <v>181822.48954494443</v>
      </c>
      <c r="CG88" s="39">
        <f t="shared" si="313"/>
        <v>0.72292637458279596</v>
      </c>
      <c r="CH88" s="36">
        <f>+'OCT-DEC 2022'!CH88+'JUL-SEP 2022'!CH88+'JAN-MAR 2023'!CH88+'APR-JUN 2023'!CH88</f>
        <v>38685.370455055578</v>
      </c>
      <c r="CI88" s="39">
        <f t="shared" si="314"/>
        <v>0.75298525488663148</v>
      </c>
      <c r="CJ88" s="36">
        <f t="shared" si="342"/>
        <v>220507.86000000002</v>
      </c>
      <c r="CK88" s="40">
        <f t="shared" si="315"/>
        <v>0.72802502599996699</v>
      </c>
      <c r="CL88" s="38">
        <f>+'OCT-DEC 2022'!CL88+'JUL-SEP 2022'!CL88+'JAN-MAR 2023'!CL88+'APR-JUN 2023'!CL88</f>
        <v>65699.41737770148</v>
      </c>
      <c r="CM88" s="39">
        <f t="shared" si="316"/>
        <v>5.2862754662907623E-2</v>
      </c>
      <c r="CN88" s="36">
        <f>+'OCT-DEC 2022'!CN88+'JUL-SEP 2022'!CN88+'JAN-MAR 2023'!CN88+'APR-JUN 2023'!CN88</f>
        <v>66016.462622298539</v>
      </c>
      <c r="CO88" s="39">
        <f t="shared" si="317"/>
        <v>0.10290824529436661</v>
      </c>
      <c r="CP88" s="36">
        <f t="shared" si="343"/>
        <v>131715.88</v>
      </c>
      <c r="CQ88" s="40">
        <f t="shared" si="318"/>
        <v>6.9900346965353355E-2</v>
      </c>
      <c r="CR88" s="116">
        <f t="shared" si="319"/>
        <v>247521.90692264593</v>
      </c>
      <c r="CS88" s="117">
        <f t="shared" si="320"/>
        <v>104701.83307735412</v>
      </c>
      <c r="CT88" s="118">
        <f t="shared" si="321"/>
        <v>352223.74000000005</v>
      </c>
      <c r="CU88" s="32"/>
      <c r="CV88" s="38">
        <f t="shared" si="322"/>
        <v>603380.93943020795</v>
      </c>
      <c r="CW88" s="39">
        <f t="shared" si="268"/>
        <v>0.43421477213813847</v>
      </c>
      <c r="CX88" s="39">
        <f t="shared" si="323"/>
        <v>169741.2154130475</v>
      </c>
      <c r="CY88" s="39">
        <f t="shared" si="324"/>
        <v>0.44538126980520149</v>
      </c>
      <c r="CZ88" s="36">
        <f t="shared" si="325"/>
        <v>773122.15484325541</v>
      </c>
      <c r="DA88" s="40">
        <f t="shared" si="326"/>
        <v>0.43661817196878455</v>
      </c>
      <c r="DB88" s="38">
        <f t="shared" si="327"/>
        <v>265786.19421527325</v>
      </c>
      <c r="DC88" s="39">
        <f t="shared" si="328"/>
        <v>4.3531170266960045E-2</v>
      </c>
      <c r="DD88" s="36">
        <f t="shared" si="329"/>
        <v>258585.73238957161</v>
      </c>
      <c r="DE88" s="39">
        <f t="shared" si="330"/>
        <v>7.4389469227044036E-2</v>
      </c>
      <c r="DF88" s="36">
        <f t="shared" si="331"/>
        <v>524371.92660484486</v>
      </c>
      <c r="DG88" s="40">
        <f t="shared" si="332"/>
        <v>5.4726060333205914E-2</v>
      </c>
      <c r="DH88" s="152"/>
      <c r="DI88" s="161" t="s">
        <v>87</v>
      </c>
      <c r="DJ88" s="38">
        <f t="shared" si="333"/>
        <v>773122.15484325541</v>
      </c>
      <c r="DK88" s="36">
        <f t="shared" si="334"/>
        <v>524371.92660484486</v>
      </c>
      <c r="DL88" s="37">
        <f t="shared" si="335"/>
        <v>1297494.0814481003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f>+'JUL-SEP 2022'!D89+'OCT-DEC 2022'!D89+'JAN-MAR 2023'!D89+'APR-JUN 2023'!D89</f>
        <v>0</v>
      </c>
      <c r="E89" s="39">
        <f t="shared" si="271"/>
        <v>0</v>
      </c>
      <c r="F89" s="36">
        <f>+'JUL-SEP 2022'!F89+'OCT-DEC 2022'!F89+'JAN-MAR 2023'!F89+'APR-JUN 2023'!F89</f>
        <v>0</v>
      </c>
      <c r="G89" s="39">
        <f t="shared" si="272"/>
        <v>0</v>
      </c>
      <c r="H89" s="36">
        <f t="shared" si="273"/>
        <v>0</v>
      </c>
      <c r="I89" s="202">
        <f t="shared" si="274"/>
        <v>0</v>
      </c>
      <c r="J89" s="38">
        <f>+'JUL-SEP 2022'!J89+'OCT-DEC 2022'!J89+'JAN-MAR 2023'!J89+'APR-JUN 2023'!J89</f>
        <v>0</v>
      </c>
      <c r="K89" s="39">
        <f t="shared" si="275"/>
        <v>0</v>
      </c>
      <c r="L89" s="36">
        <f>+'JUL-SEP 2022'!L89+'OCT-DEC 2022'!L89+'JAN-MAR 2023'!L89+'APR-JUN 2023'!L89</f>
        <v>0</v>
      </c>
      <c r="M89" s="39">
        <f t="shared" si="276"/>
        <v>0</v>
      </c>
      <c r="N89" s="36">
        <f t="shared" si="277"/>
        <v>0</v>
      </c>
      <c r="O89" s="40">
        <f t="shared" si="278"/>
        <v>0</v>
      </c>
      <c r="P89" s="116">
        <f t="shared" si="279"/>
        <v>0</v>
      </c>
      <c r="Q89" s="117">
        <f t="shared" si="280"/>
        <v>0</v>
      </c>
      <c r="R89" s="118">
        <f t="shared" si="281"/>
        <v>0</v>
      </c>
      <c r="S89" s="32"/>
      <c r="T89" s="38">
        <f>+'JUL-SEP 2022'!T89+'OCT-DEC 2022'!T89+'JAN-MAR 2023'!T89+'APR-JUN 2023'!T89</f>
        <v>210612.56999999995</v>
      </c>
      <c r="U89" s="39">
        <f t="shared" si="282"/>
        <v>0.54965542889355157</v>
      </c>
      <c r="V89" s="36">
        <f>+'JUL-SEP 2022'!V89+'OCT-DEC 2022'!V89+'JAN-MAR 2023'!V89+'APR-JUN 2023'!V89</f>
        <v>46899.240000000005</v>
      </c>
      <c r="W89" s="39">
        <f t="shared" si="283"/>
        <v>0.42089655110520796</v>
      </c>
      <c r="X89" s="36">
        <f t="shared" si="284"/>
        <v>257511.80999999994</v>
      </c>
      <c r="Y89" s="40">
        <f t="shared" si="285"/>
        <v>0.52064765597989471</v>
      </c>
      <c r="Z89" s="244">
        <f>+'OCT-DEC 2022'!Z89+'JUL-SEP 2022'!Z89+'JAN-MAR 2023'!Z89+'APR-JUN 2023'!Z89</f>
        <v>163840.10000000015</v>
      </c>
      <c r="AA89" s="39">
        <f t="shared" si="286"/>
        <v>8.1127073420848003E-2</v>
      </c>
      <c r="AB89" s="36">
        <f>+'OCT-DEC 2022'!AB89+'JUL-SEP 2022'!AB89+'JAN-MAR 2023'!AB89+'APR-JUN 2023'!AB89</f>
        <v>76721.430000000008</v>
      </c>
      <c r="AC89" s="39">
        <f t="shared" si="287"/>
        <v>8.7390897254960936E-2</v>
      </c>
      <c r="AD89" s="36">
        <f t="shared" si="288"/>
        <v>240561.53000000014</v>
      </c>
      <c r="AE89" s="40">
        <f t="shared" si="289"/>
        <v>8.3024970146266086E-2</v>
      </c>
      <c r="AF89" s="116">
        <f t="shared" si="290"/>
        <v>374452.6700000001</v>
      </c>
      <c r="AG89" s="117">
        <f t="shared" si="291"/>
        <v>123620.67000000001</v>
      </c>
      <c r="AH89" s="118">
        <f t="shared" si="292"/>
        <v>498073.34000000008</v>
      </c>
      <c r="AI89" s="32"/>
      <c r="AJ89" s="35">
        <f>+'OCT-DEC 2022'!AJ89+'JUL-SEP 2022'!AJ89+'JAN-MAR 2023'!AJ89+'APR-JUN 2023'!AJ89</f>
        <v>57282.96</v>
      </c>
      <c r="AK89" s="39">
        <f t="shared" si="293"/>
        <v>0.46586283455729866</v>
      </c>
      <c r="AL89" s="36">
        <f>+'OCT-DEC 2022'!AL89+'JUL-SEP 2022'!AL89+'JAN-MAR 2023'!AL89+'APR-JUN 2023'!AL89</f>
        <v>23249.33</v>
      </c>
      <c r="AM89" s="39">
        <f t="shared" si="294"/>
        <v>0.45852687340743609</v>
      </c>
      <c r="AN89" s="36">
        <f t="shared" si="336"/>
        <v>80532.290000000008</v>
      </c>
      <c r="AO89" s="40">
        <f t="shared" si="295"/>
        <v>0.46372098299373399</v>
      </c>
      <c r="AP89" s="36">
        <f>+'OCT-DEC 2022'!AP89+'JUL-SEP 2022'!AP89+'JAN-MAR 2023'!AP89+'APR-JUN 2023'!AP89</f>
        <v>93715.560000000012</v>
      </c>
      <c r="AQ89" s="39">
        <f t="shared" si="296"/>
        <v>0.29599459781107751</v>
      </c>
      <c r="AR89" s="36">
        <f>+'OCT-DEC 2022'!AR89+'JUL-SEP 2022'!AR89+'JAN-MAR 2023'!AR89+'APR-JUN 2023'!AR89</f>
        <v>26469.769999999997</v>
      </c>
      <c r="AS89" s="39">
        <f t="shared" si="297"/>
        <v>8.6678507702076135E-2</v>
      </c>
      <c r="AT89" s="36">
        <f t="shared" si="337"/>
        <v>120185.33000000002</v>
      </c>
      <c r="AU89" s="40">
        <f t="shared" si="298"/>
        <v>0.19322676803574843</v>
      </c>
      <c r="AV89" s="116">
        <f t="shared" si="299"/>
        <v>150998.52000000002</v>
      </c>
      <c r="AW89" s="117">
        <f t="shared" si="300"/>
        <v>49719.1</v>
      </c>
      <c r="AX89" s="118">
        <f t="shared" si="301"/>
        <v>200717.62000000002</v>
      </c>
      <c r="AY89" s="32"/>
      <c r="AZ89" s="35">
        <f>+'OCT-DEC 2022'!AZ89+'JUL-SEP 2022'!AZ89+'JAN-MAR 2023'!AZ89+'APR-JUN 2023'!AZ89</f>
        <v>240387.30080048423</v>
      </c>
      <c r="BA89" s="39">
        <f t="shared" si="302"/>
        <v>1.0838558305438242</v>
      </c>
      <c r="BB89" s="36">
        <f>+'OCT-DEC 2022'!BB89+'JUL-SEP 2022'!BB89+'JAN-MAR 2023'!BB89+'APR-JUN 2023'!BB89</f>
        <v>65447.339199515794</v>
      </c>
      <c r="BC89" s="39">
        <f t="shared" si="303"/>
        <v>0.97803755696632833</v>
      </c>
      <c r="BD89" s="36">
        <f t="shared" si="338"/>
        <v>305834.64</v>
      </c>
      <c r="BE89" s="40">
        <v>0.97781656992293542</v>
      </c>
      <c r="BF89" s="38">
        <f>+'OCT-DEC 2022'!BF89+'JUL-SEP 2022'!BF89+'JAN-MAR 2023'!BF89+'APR-JUN 2023'!BF89</f>
        <v>183039.51747086082</v>
      </c>
      <c r="BG89" s="39">
        <v>8.6248004861498848E-2</v>
      </c>
      <c r="BH89" s="36">
        <f>+'OCT-DEC 2022'!BH89+'JUL-SEP 2022'!BH89+'JAN-MAR 2023'!BH89+'APR-JUN 2023'!BH89</f>
        <v>178674.33252913918</v>
      </c>
      <c r="BI89" s="39">
        <v>0.15680529041367758</v>
      </c>
      <c r="BJ89" s="36">
        <f t="shared" si="339"/>
        <v>361713.85</v>
      </c>
      <c r="BK89" s="40">
        <v>0.10586031543566321</v>
      </c>
      <c r="BL89" s="116">
        <f t="shared" si="304"/>
        <v>423426.81827134505</v>
      </c>
      <c r="BM89" s="117">
        <f t="shared" si="305"/>
        <v>244121.67172865497</v>
      </c>
      <c r="BN89" s="118">
        <f t="shared" si="306"/>
        <v>667548.49</v>
      </c>
      <c r="BO89" s="32"/>
      <c r="BP89" s="35">
        <f>+'OCT-DEC 2022'!BP89+'JUL-SEP 2022'!BP89+'JAN-MAR 2023'!BP89+'APR-JUN 2023'!BP89</f>
        <v>-2087.0500000000061</v>
      </c>
      <c r="BQ89" s="39">
        <v>-8.2753527422415056E-4</v>
      </c>
      <c r="BR89" s="36">
        <f>+'OCT-DEC 2022'!BR89+'JUL-SEP 2022'!BR89+'JAN-MAR 2023'!BR89+'APR-JUN 2023'!BR89</f>
        <v>1733.2000000000071</v>
      </c>
      <c r="BS89" s="39">
        <v>6.4853056336081807E-2</v>
      </c>
      <c r="BT89" s="36">
        <f t="shared" si="340"/>
        <v>-353.849999999999</v>
      </c>
      <c r="BU89" s="40">
        <v>7.2706748981956806E-3</v>
      </c>
      <c r="BV89" s="38">
        <f>+'OCT-DEC 2022'!BV89+'JUL-SEP 2022'!BV89+'JAN-MAR 2023'!BV89+'APR-JUN 2023'!BV89</f>
        <v>158.53000000000975</v>
      </c>
      <c r="BW89" s="39">
        <f t="shared" si="307"/>
        <v>2.603021560762233E-4</v>
      </c>
      <c r="BX89" s="36">
        <f>+'OCT-DEC 2022'!BX89+'JUL-SEP 2022'!BX89+'JAN-MAR 2023'!BX89+'APR-JUN 2023'!BX89</f>
        <v>-3997.7699999999845</v>
      </c>
      <c r="BY89" s="39">
        <f t="shared" si="308"/>
        <v>-9.6623774006274008E-3</v>
      </c>
      <c r="BZ89" s="36">
        <f t="shared" si="341"/>
        <v>-3839.2399999999748</v>
      </c>
      <c r="CA89" s="40">
        <f t="shared" si="309"/>
        <v>-3.7537704017231405E-3</v>
      </c>
      <c r="CB89" s="116">
        <f t="shared" si="310"/>
        <v>-1928.5199999999963</v>
      </c>
      <c r="CC89" s="117">
        <f t="shared" si="311"/>
        <v>-2264.5699999999774</v>
      </c>
      <c r="CD89" s="118">
        <f t="shared" si="312"/>
        <v>-4193.0899999999738</v>
      </c>
      <c r="CE89" s="32"/>
      <c r="CF89" s="35">
        <f>+'OCT-DEC 2022'!CF89+'JUL-SEP 2022'!CF89+'JAN-MAR 2023'!CF89+'APR-JUN 2023'!CF89</f>
        <v>53178.421878951551</v>
      </c>
      <c r="CG89" s="39">
        <f t="shared" si="313"/>
        <v>0.21143745106120079</v>
      </c>
      <c r="CH89" s="36">
        <f>+'OCT-DEC 2022'!CH89+'JUL-SEP 2022'!CH89+'JAN-MAR 2023'!CH89+'APR-JUN 2023'!CH89</f>
        <v>10851.528121048446</v>
      </c>
      <c r="CI89" s="39">
        <f t="shared" si="314"/>
        <v>0.21121784726425658</v>
      </c>
      <c r="CJ89" s="36">
        <f t="shared" si="342"/>
        <v>64029.95</v>
      </c>
      <c r="CK89" s="40">
        <f t="shared" si="315"/>
        <v>0.21140020139656965</v>
      </c>
      <c r="CL89" s="38">
        <f>+'OCT-DEC 2022'!CL89+'JUL-SEP 2022'!CL89+'JAN-MAR 2023'!CL89+'APR-JUN 2023'!CL89</f>
        <v>111030.08685952706</v>
      </c>
      <c r="CM89" s="39">
        <f t="shared" si="316"/>
        <v>8.9336503672688181E-2</v>
      </c>
      <c r="CN89" s="36">
        <f>+'OCT-DEC 2022'!CN89+'JUL-SEP 2022'!CN89+'JAN-MAR 2023'!CN89+'APR-JUN 2023'!CN89</f>
        <v>99866.553140472941</v>
      </c>
      <c r="CO89" s="39">
        <f t="shared" si="317"/>
        <v>0.15567468081531788</v>
      </c>
      <c r="CP89" s="36">
        <f t="shared" si="343"/>
        <v>210896.64000000001</v>
      </c>
      <c r="CQ89" s="40">
        <f t="shared" si="318"/>
        <v>0.11192081250815937</v>
      </c>
      <c r="CR89" s="116">
        <f t="shared" si="319"/>
        <v>164208.50873847862</v>
      </c>
      <c r="CS89" s="117">
        <f t="shared" si="320"/>
        <v>110718.08126152138</v>
      </c>
      <c r="CT89" s="118">
        <f t="shared" si="321"/>
        <v>274926.58999999997</v>
      </c>
      <c r="CU89" s="32"/>
      <c r="CV89" s="38">
        <f t="shared" si="322"/>
        <v>559374.20267943572</v>
      </c>
      <c r="CW89" s="39">
        <f t="shared" si="268"/>
        <v>0.40254593091020002</v>
      </c>
      <c r="CX89" s="39">
        <f t="shared" si="323"/>
        <v>148180.63732056424</v>
      </c>
      <c r="CY89" s="39">
        <f t="shared" si="324"/>
        <v>0.38880881257849148</v>
      </c>
      <c r="CZ89" s="36">
        <f t="shared" si="325"/>
        <v>707554.84</v>
      </c>
      <c r="DA89" s="40">
        <f t="shared" si="326"/>
        <v>0.39958924844302163</v>
      </c>
      <c r="DB89" s="38">
        <f t="shared" si="327"/>
        <v>551783.79433038807</v>
      </c>
      <c r="DC89" s="39">
        <f t="shared" si="328"/>
        <v>9.0372618383972869E-2</v>
      </c>
      <c r="DD89" s="36">
        <f t="shared" si="329"/>
        <v>377734.31566961214</v>
      </c>
      <c r="DE89" s="39">
        <f t="shared" si="330"/>
        <v>0.10866591513707335</v>
      </c>
      <c r="DF89" s="36">
        <f t="shared" si="331"/>
        <v>929518.11000000022</v>
      </c>
      <c r="DG89" s="40">
        <f t="shared" si="332"/>
        <v>9.7009129565780894E-2</v>
      </c>
      <c r="DH89" s="152"/>
      <c r="DI89" s="161" t="s">
        <v>88</v>
      </c>
      <c r="DJ89" s="38">
        <f t="shared" si="333"/>
        <v>707554.84</v>
      </c>
      <c r="DK89" s="36">
        <f t="shared" si="334"/>
        <v>929518.11000000022</v>
      </c>
      <c r="DL89" s="37">
        <f t="shared" si="335"/>
        <v>1637072.9500000002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f>+'JUL-SEP 2022'!D90+'OCT-DEC 2022'!D90+'JAN-MAR 2023'!D90+'APR-JUN 2023'!D90</f>
        <v>0</v>
      </c>
      <c r="E90" s="39">
        <f t="shared" si="271"/>
        <v>0</v>
      </c>
      <c r="F90" s="36">
        <f>+'JUL-SEP 2022'!F90+'OCT-DEC 2022'!F90+'JAN-MAR 2023'!F90+'APR-JUN 2023'!F90</f>
        <v>0</v>
      </c>
      <c r="G90" s="39">
        <f t="shared" si="272"/>
        <v>0</v>
      </c>
      <c r="H90" s="36">
        <f t="shared" si="273"/>
        <v>0</v>
      </c>
      <c r="I90" s="202">
        <f t="shared" si="274"/>
        <v>0</v>
      </c>
      <c r="J90" s="38">
        <f>+'JUL-SEP 2022'!J90+'OCT-DEC 2022'!J90+'JAN-MAR 2023'!J90+'APR-JUN 2023'!J90</f>
        <v>0</v>
      </c>
      <c r="K90" s="39">
        <f t="shared" si="275"/>
        <v>0</v>
      </c>
      <c r="L90" s="36">
        <f>+'JUL-SEP 2022'!L90+'OCT-DEC 2022'!L90+'JAN-MAR 2023'!L90+'APR-JUN 2023'!L90</f>
        <v>0</v>
      </c>
      <c r="M90" s="39">
        <f t="shared" si="276"/>
        <v>0</v>
      </c>
      <c r="N90" s="36">
        <f t="shared" si="277"/>
        <v>0</v>
      </c>
      <c r="O90" s="40">
        <f t="shared" si="278"/>
        <v>0</v>
      </c>
      <c r="P90" s="116">
        <f t="shared" si="279"/>
        <v>0</v>
      </c>
      <c r="Q90" s="117">
        <f t="shared" si="280"/>
        <v>0</v>
      </c>
      <c r="R90" s="118">
        <f t="shared" si="281"/>
        <v>0</v>
      </c>
      <c r="S90" s="32"/>
      <c r="T90" s="38">
        <f>+'JUL-SEP 2022'!T90+'OCT-DEC 2022'!T90+'JAN-MAR 2023'!T90+'APR-JUN 2023'!T90</f>
        <v>0</v>
      </c>
      <c r="U90" s="39">
        <f t="shared" si="282"/>
        <v>0</v>
      </c>
      <c r="V90" s="36">
        <f>+'JUL-SEP 2022'!V90+'OCT-DEC 2022'!V90+'JAN-MAR 2023'!V90+'APR-JUN 2023'!V90</f>
        <v>0</v>
      </c>
      <c r="W90" s="39">
        <f t="shared" si="283"/>
        <v>0</v>
      </c>
      <c r="X90" s="36">
        <f t="shared" si="284"/>
        <v>0</v>
      </c>
      <c r="Y90" s="40">
        <f t="shared" si="285"/>
        <v>0</v>
      </c>
      <c r="Z90" s="244">
        <f>+'OCT-DEC 2022'!Z90+'JUL-SEP 2022'!Z90+'JAN-MAR 2023'!Z90+'APR-JUN 2023'!Z90</f>
        <v>0</v>
      </c>
      <c r="AA90" s="39">
        <f t="shared" si="286"/>
        <v>0</v>
      </c>
      <c r="AB90" s="36">
        <f>+'OCT-DEC 2022'!AB90+'JUL-SEP 2022'!AB90+'JAN-MAR 2023'!AB90+'APR-JUN 2023'!AB90</f>
        <v>0</v>
      </c>
      <c r="AC90" s="39">
        <f t="shared" si="287"/>
        <v>0</v>
      </c>
      <c r="AD90" s="36">
        <f t="shared" si="288"/>
        <v>0</v>
      </c>
      <c r="AE90" s="40">
        <f t="shared" si="289"/>
        <v>0</v>
      </c>
      <c r="AF90" s="116">
        <f t="shared" si="290"/>
        <v>0</v>
      </c>
      <c r="AG90" s="117">
        <f t="shared" si="291"/>
        <v>0</v>
      </c>
      <c r="AH90" s="118">
        <f t="shared" si="292"/>
        <v>0</v>
      </c>
      <c r="AI90" s="32"/>
      <c r="AJ90" s="35">
        <f>+'OCT-DEC 2022'!AJ90+'JUL-SEP 2022'!AJ90+'JAN-MAR 2023'!AJ90+'APR-JUN 2023'!AJ90</f>
        <v>0</v>
      </c>
      <c r="AK90" s="39">
        <f t="shared" si="293"/>
        <v>0</v>
      </c>
      <c r="AL90" s="36">
        <f>+'OCT-DEC 2022'!AL90+'JUL-SEP 2022'!AL90+'JAN-MAR 2023'!AL90+'APR-JUN 2023'!AL90</f>
        <v>0</v>
      </c>
      <c r="AM90" s="39">
        <f t="shared" si="294"/>
        <v>0</v>
      </c>
      <c r="AN90" s="36">
        <f t="shared" si="336"/>
        <v>0</v>
      </c>
      <c r="AO90" s="40">
        <f t="shared" si="295"/>
        <v>0</v>
      </c>
      <c r="AP90" s="36">
        <f>+'OCT-DEC 2022'!AP90+'JUL-SEP 2022'!AP90+'JAN-MAR 2023'!AP90+'APR-JUN 2023'!AP90</f>
        <v>0</v>
      </c>
      <c r="AQ90" s="39">
        <f t="shared" si="296"/>
        <v>0</v>
      </c>
      <c r="AR90" s="36">
        <f>+'OCT-DEC 2022'!AR90+'JUL-SEP 2022'!AR90+'JAN-MAR 2023'!AR90+'APR-JUN 2023'!AR90</f>
        <v>0</v>
      </c>
      <c r="AS90" s="39">
        <f t="shared" si="297"/>
        <v>0</v>
      </c>
      <c r="AT90" s="36">
        <f t="shared" si="337"/>
        <v>0</v>
      </c>
      <c r="AU90" s="40">
        <f t="shared" si="298"/>
        <v>0</v>
      </c>
      <c r="AV90" s="116">
        <f t="shared" si="299"/>
        <v>0</v>
      </c>
      <c r="AW90" s="117">
        <f t="shared" si="300"/>
        <v>0</v>
      </c>
      <c r="AX90" s="118">
        <f t="shared" si="301"/>
        <v>0</v>
      </c>
      <c r="AY90" s="32"/>
      <c r="AZ90" s="35">
        <f>+'OCT-DEC 2022'!AZ90+'JUL-SEP 2022'!AZ90+'JAN-MAR 2023'!AZ90+'APR-JUN 2023'!AZ90</f>
        <v>0</v>
      </c>
      <c r="BA90" s="39">
        <f t="shared" si="302"/>
        <v>0</v>
      </c>
      <c r="BB90" s="36">
        <f>+'OCT-DEC 2022'!BB90+'JUL-SEP 2022'!BB90+'JAN-MAR 2023'!BB90+'APR-JUN 2023'!BB90</f>
        <v>0</v>
      </c>
      <c r="BC90" s="39">
        <f t="shared" si="303"/>
        <v>0</v>
      </c>
      <c r="BD90" s="36">
        <f t="shared" si="338"/>
        <v>0</v>
      </c>
      <c r="BE90" s="40">
        <v>0</v>
      </c>
      <c r="BF90" s="38">
        <f>+'OCT-DEC 2022'!BF90+'JUL-SEP 2022'!BF90+'JAN-MAR 2023'!BF90+'APR-JUN 2023'!BF90</f>
        <v>0</v>
      </c>
      <c r="BG90" s="39">
        <v>0</v>
      </c>
      <c r="BH90" s="36">
        <f>+'OCT-DEC 2022'!BH90+'JUL-SEP 2022'!BH90+'JAN-MAR 2023'!BH90+'APR-JUN 2023'!BH90</f>
        <v>0</v>
      </c>
      <c r="BI90" s="39">
        <v>0</v>
      </c>
      <c r="BJ90" s="36">
        <f t="shared" si="339"/>
        <v>0</v>
      </c>
      <c r="BK90" s="40">
        <v>0</v>
      </c>
      <c r="BL90" s="116">
        <f t="shared" si="304"/>
        <v>0</v>
      </c>
      <c r="BM90" s="117">
        <f t="shared" si="305"/>
        <v>0</v>
      </c>
      <c r="BN90" s="118">
        <f t="shared" si="306"/>
        <v>0</v>
      </c>
      <c r="BO90" s="32"/>
      <c r="BP90" s="35">
        <f>+'OCT-DEC 2022'!BP90+'JUL-SEP 2022'!BP90+'JAN-MAR 2023'!BP90+'APR-JUN 2023'!BP90</f>
        <v>0</v>
      </c>
      <c r="BQ90" s="39">
        <v>0</v>
      </c>
      <c r="BR90" s="36">
        <f>+'OCT-DEC 2022'!BR90+'JUL-SEP 2022'!BR90+'JAN-MAR 2023'!BR90+'APR-JUN 2023'!BR90</f>
        <v>0</v>
      </c>
      <c r="BS90" s="39">
        <v>0</v>
      </c>
      <c r="BT90" s="36">
        <f t="shared" si="340"/>
        <v>0</v>
      </c>
      <c r="BU90" s="40">
        <v>0</v>
      </c>
      <c r="BV90" s="38">
        <f>+'OCT-DEC 2022'!BV90+'JUL-SEP 2022'!BV90+'JAN-MAR 2023'!BV90+'APR-JUN 2023'!BV90</f>
        <v>0</v>
      </c>
      <c r="BW90" s="39">
        <f t="shared" si="307"/>
        <v>0</v>
      </c>
      <c r="BX90" s="36">
        <f>+'OCT-DEC 2022'!BX90+'JUL-SEP 2022'!BX90+'JAN-MAR 2023'!BX90+'APR-JUN 2023'!BX90</f>
        <v>0</v>
      </c>
      <c r="BY90" s="39">
        <f t="shared" si="308"/>
        <v>0</v>
      </c>
      <c r="BZ90" s="36">
        <f t="shared" si="341"/>
        <v>0</v>
      </c>
      <c r="CA90" s="40">
        <f t="shared" si="309"/>
        <v>0</v>
      </c>
      <c r="CB90" s="116">
        <f t="shared" si="310"/>
        <v>0</v>
      </c>
      <c r="CC90" s="117">
        <f t="shared" si="311"/>
        <v>0</v>
      </c>
      <c r="CD90" s="118">
        <f t="shared" si="312"/>
        <v>0</v>
      </c>
      <c r="CE90" s="32"/>
      <c r="CF90" s="35">
        <f>+'OCT-DEC 2022'!CF90+'JUL-SEP 2022'!CF90+'JAN-MAR 2023'!CF90+'APR-JUN 2023'!CF90</f>
        <v>0</v>
      </c>
      <c r="CG90" s="39">
        <f t="shared" si="313"/>
        <v>0</v>
      </c>
      <c r="CH90" s="36">
        <f>+'OCT-DEC 2022'!CH90+'JUL-SEP 2022'!CH90+'JAN-MAR 2023'!CH90+'APR-JUN 2023'!CH90</f>
        <v>0</v>
      </c>
      <c r="CI90" s="39">
        <f t="shared" si="314"/>
        <v>0</v>
      </c>
      <c r="CJ90" s="36">
        <f t="shared" si="342"/>
        <v>0</v>
      </c>
      <c r="CK90" s="40">
        <f t="shared" si="315"/>
        <v>0</v>
      </c>
      <c r="CL90" s="38">
        <f>+'OCT-DEC 2022'!CL90+'JUL-SEP 2022'!CL90+'JAN-MAR 2023'!CL90+'APR-JUN 2023'!CL90</f>
        <v>0</v>
      </c>
      <c r="CM90" s="39">
        <f t="shared" si="316"/>
        <v>0</v>
      </c>
      <c r="CN90" s="36">
        <f>+'OCT-DEC 2022'!CN90+'JUL-SEP 2022'!CN90+'JAN-MAR 2023'!CN90+'APR-JUN 2023'!CN90</f>
        <v>0</v>
      </c>
      <c r="CO90" s="39">
        <f t="shared" si="317"/>
        <v>0</v>
      </c>
      <c r="CP90" s="36">
        <f t="shared" si="343"/>
        <v>0</v>
      </c>
      <c r="CQ90" s="40">
        <f t="shared" si="318"/>
        <v>0</v>
      </c>
      <c r="CR90" s="116">
        <f t="shared" si="319"/>
        <v>0</v>
      </c>
      <c r="CS90" s="117">
        <f t="shared" si="320"/>
        <v>0</v>
      </c>
      <c r="CT90" s="118">
        <f t="shared" si="321"/>
        <v>0</v>
      </c>
      <c r="CU90" s="32"/>
      <c r="CV90" s="38">
        <f t="shared" si="322"/>
        <v>0</v>
      </c>
      <c r="CW90" s="39">
        <f t="shared" si="268"/>
        <v>0</v>
      </c>
      <c r="CX90" s="39">
        <f t="shared" si="323"/>
        <v>0</v>
      </c>
      <c r="CY90" s="39">
        <f t="shared" si="324"/>
        <v>0</v>
      </c>
      <c r="CZ90" s="36">
        <f t="shared" si="325"/>
        <v>0</v>
      </c>
      <c r="DA90" s="40">
        <f t="shared" si="326"/>
        <v>0</v>
      </c>
      <c r="DB90" s="38">
        <f t="shared" si="327"/>
        <v>0</v>
      </c>
      <c r="DC90" s="39">
        <f t="shared" si="328"/>
        <v>0</v>
      </c>
      <c r="DD90" s="36">
        <f t="shared" si="329"/>
        <v>0</v>
      </c>
      <c r="DE90" s="39">
        <f t="shared" si="330"/>
        <v>0</v>
      </c>
      <c r="DF90" s="36">
        <f t="shared" si="331"/>
        <v>0</v>
      </c>
      <c r="DG90" s="40">
        <f t="shared" si="332"/>
        <v>0</v>
      </c>
      <c r="DH90" s="152"/>
      <c r="DI90" s="161" t="s">
        <v>89</v>
      </c>
      <c r="DJ90" s="38">
        <f t="shared" si="333"/>
        <v>0</v>
      </c>
      <c r="DK90" s="36">
        <f t="shared" si="334"/>
        <v>0</v>
      </c>
      <c r="DL90" s="37">
        <f t="shared" si="335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f>+'JUL-SEP 2022'!D91+'OCT-DEC 2022'!D91+'JAN-MAR 2023'!D91+'APR-JUN 2023'!D91</f>
        <v>334677.77532064333</v>
      </c>
      <c r="E91" s="39">
        <f t="shared" si="271"/>
        <v>1.5224598221357855</v>
      </c>
      <c r="F91" s="36">
        <f>+'JUL-SEP 2022'!F91+'OCT-DEC 2022'!F91+'JAN-MAR 2023'!F91+'APR-JUN 2023'!F91</f>
        <v>83771.214679356694</v>
      </c>
      <c r="G91" s="39">
        <f t="shared" si="272"/>
        <v>1.4638663313765892</v>
      </c>
      <c r="H91" s="36">
        <f t="shared" si="273"/>
        <v>418448.99</v>
      </c>
      <c r="I91" s="202">
        <f t="shared" si="274"/>
        <v>1.5103571879748641</v>
      </c>
      <c r="J91" s="38">
        <f>+'JUL-SEP 2022'!J91+'OCT-DEC 2022'!J91+'JAN-MAR 2023'!J91+'APR-JUN 2023'!J91</f>
        <v>643579.91674801556</v>
      </c>
      <c r="K91" s="39">
        <f t="shared" si="275"/>
        <v>0.92312270305534394</v>
      </c>
      <c r="L91" s="36">
        <f>+'JUL-SEP 2022'!L91+'OCT-DEC 2022'!L91+'JAN-MAR 2023'!L91+'APR-JUN 2023'!L91</f>
        <v>1030215.0332519843</v>
      </c>
      <c r="M91" s="39">
        <f t="shared" si="276"/>
        <v>1.6777052370151293</v>
      </c>
      <c r="N91" s="36">
        <f t="shared" si="277"/>
        <v>1673794.9499999997</v>
      </c>
      <c r="O91" s="40">
        <f t="shared" si="278"/>
        <v>1.2764987542316846</v>
      </c>
      <c r="P91" s="116">
        <f t="shared" si="279"/>
        <v>978257.69206865889</v>
      </c>
      <c r="Q91" s="117">
        <f t="shared" si="280"/>
        <v>1113986.2479313409</v>
      </c>
      <c r="R91" s="118">
        <f t="shared" si="281"/>
        <v>2092243.94</v>
      </c>
      <c r="S91" s="32"/>
      <c r="T91" s="38">
        <f>+'JUL-SEP 2022'!T91+'OCT-DEC 2022'!T91+'JAN-MAR 2023'!T91+'APR-JUN 2023'!T91</f>
        <v>1521659.5499999998</v>
      </c>
      <c r="U91" s="39">
        <f t="shared" si="282"/>
        <v>3.9712180169740998</v>
      </c>
      <c r="V91" s="36">
        <f>+'JUL-SEP 2022'!V91+'OCT-DEC 2022'!V91+'JAN-MAR 2023'!V91+'APR-JUN 2023'!V91</f>
        <v>835451.09000000008</v>
      </c>
      <c r="W91" s="39">
        <f t="shared" si="283"/>
        <v>7.4977437245909888</v>
      </c>
      <c r="X91" s="36">
        <f t="shared" si="284"/>
        <v>2357110.6399999997</v>
      </c>
      <c r="Y91" s="40">
        <f t="shared" si="285"/>
        <v>4.7657003754556717</v>
      </c>
      <c r="Z91" s="244">
        <f>+'OCT-DEC 2022'!Z91+'JUL-SEP 2022'!Z91+'JAN-MAR 2023'!Z91+'APR-JUN 2023'!Z91</f>
        <v>2302432.5200000009</v>
      </c>
      <c r="AA91" s="39">
        <f t="shared" si="286"/>
        <v>1.1400726201741087</v>
      </c>
      <c r="AB91" s="36">
        <f>+'OCT-DEC 2022'!AB91+'JUL-SEP 2022'!AB91+'JAN-MAR 2023'!AB91+'APR-JUN 2023'!AB91</f>
        <v>2177331.4499999997</v>
      </c>
      <c r="AC91" s="39">
        <f t="shared" si="287"/>
        <v>2.4801277692157857</v>
      </c>
      <c r="AD91" s="36">
        <f t="shared" si="288"/>
        <v>4479763.9700000007</v>
      </c>
      <c r="AE91" s="40">
        <f t="shared" si="289"/>
        <v>1.5461003672181843</v>
      </c>
      <c r="AF91" s="116">
        <f t="shared" si="290"/>
        <v>3824092.0700000008</v>
      </c>
      <c r="AG91" s="117">
        <f t="shared" si="291"/>
        <v>3012782.54</v>
      </c>
      <c r="AH91" s="118">
        <f t="shared" si="292"/>
        <v>6836874.6100000013</v>
      </c>
      <c r="AI91" s="32"/>
      <c r="AJ91" s="35">
        <f>+'OCT-DEC 2022'!AJ91+'JUL-SEP 2022'!AJ91+'JAN-MAR 2023'!AJ91+'APR-JUN 2023'!AJ91</f>
        <v>243712.46999999997</v>
      </c>
      <c r="AK91" s="39">
        <f t="shared" si="293"/>
        <v>1.982030643862688</v>
      </c>
      <c r="AL91" s="36">
        <f>+'OCT-DEC 2022'!AL91+'JUL-SEP 2022'!AL91+'JAN-MAR 2023'!AL91+'APR-JUN 2023'!AL91</f>
        <v>203840.32</v>
      </c>
      <c r="AM91" s="39">
        <f t="shared" si="294"/>
        <v>4.0201702416358343</v>
      </c>
      <c r="AN91" s="36">
        <f t="shared" si="336"/>
        <v>447552.79</v>
      </c>
      <c r="AO91" s="40">
        <f t="shared" si="295"/>
        <v>2.5770982014840031</v>
      </c>
      <c r="AP91" s="36">
        <f>+'OCT-DEC 2022'!AP91+'JUL-SEP 2022'!AP91+'JAN-MAR 2023'!AP91+'APR-JUN 2023'!AP91</f>
        <v>127649.27</v>
      </c>
      <c r="AQ91" s="39">
        <f t="shared" si="296"/>
        <v>0.40317204885216118</v>
      </c>
      <c r="AR91" s="36">
        <f>+'OCT-DEC 2022'!AR91+'JUL-SEP 2022'!AR91+'JAN-MAR 2023'!AR91+'APR-JUN 2023'!AR91</f>
        <v>313208.12</v>
      </c>
      <c r="AS91" s="39">
        <f t="shared" si="297"/>
        <v>1.0256383958671642</v>
      </c>
      <c r="AT91" s="36">
        <f t="shared" si="337"/>
        <v>440857.39</v>
      </c>
      <c r="AU91" s="40">
        <f t="shared" si="298"/>
        <v>0.70878408067253684</v>
      </c>
      <c r="AV91" s="116">
        <f t="shared" si="299"/>
        <v>371361.74</v>
      </c>
      <c r="AW91" s="117">
        <f t="shared" si="300"/>
        <v>517048.44</v>
      </c>
      <c r="AX91" s="118">
        <f t="shared" si="301"/>
        <v>888410.17999999993</v>
      </c>
      <c r="AY91" s="32"/>
      <c r="AZ91" s="35">
        <f>+'OCT-DEC 2022'!AZ91+'JUL-SEP 2022'!AZ91+'JAN-MAR 2023'!AZ91+'APR-JUN 2023'!AZ91</f>
        <v>1135498.781149253</v>
      </c>
      <c r="BA91" s="39">
        <f t="shared" si="302"/>
        <v>5.1197254198776898</v>
      </c>
      <c r="BB91" s="36">
        <f>+'OCT-DEC 2022'!BB91+'JUL-SEP 2022'!BB91+'JAN-MAR 2023'!BB91+'APR-JUN 2023'!BB91</f>
        <v>305063.07885074697</v>
      </c>
      <c r="BC91" s="39">
        <f t="shared" si="303"/>
        <v>4.5588277844306671</v>
      </c>
      <c r="BD91" s="36">
        <f t="shared" si="338"/>
        <v>1440561.8599999999</v>
      </c>
      <c r="BE91" s="40">
        <v>2.7455288349149125</v>
      </c>
      <c r="BF91" s="38">
        <f>+'OCT-DEC 2022'!BF91+'JUL-SEP 2022'!BF91+'JAN-MAR 2023'!BF91+'APR-JUN 2023'!BF91</f>
        <v>1894203.9885769305</v>
      </c>
      <c r="BG91" s="39">
        <v>1.1425595686263306</v>
      </c>
      <c r="BH91" s="36">
        <f>+'OCT-DEC 2022'!BH91+'JUL-SEP 2022'!BH91+'JAN-MAR 2023'!BH91+'APR-JUN 2023'!BH91</f>
        <v>1860195.1714230694</v>
      </c>
      <c r="BI91" s="39">
        <v>2.0772583117844947</v>
      </c>
      <c r="BJ91" s="36">
        <f t="shared" si="339"/>
        <v>3754399.16</v>
      </c>
      <c r="BK91" s="40">
        <v>1.4023711798672756</v>
      </c>
      <c r="BL91" s="116">
        <f t="shared" si="304"/>
        <v>3029702.7697261833</v>
      </c>
      <c r="BM91" s="117">
        <f t="shared" si="305"/>
        <v>2165258.2502738163</v>
      </c>
      <c r="BN91" s="118">
        <f t="shared" si="306"/>
        <v>5194961.0199999996</v>
      </c>
      <c r="BO91" s="32"/>
      <c r="BP91" s="35">
        <f>+'OCT-DEC 2022'!BP91+'JUL-SEP 2022'!BP91+'JAN-MAR 2023'!BP91+'APR-JUN 2023'!BP91</f>
        <v>507028.93000000011</v>
      </c>
      <c r="BQ91" s="39">
        <v>3.2883456096707739</v>
      </c>
      <c r="BR91" s="36">
        <f>+'OCT-DEC 2022'!BR91+'JUL-SEP 2022'!BR91+'JAN-MAR 2023'!BR91+'APR-JUN 2023'!BR91</f>
        <v>340987.67999999993</v>
      </c>
      <c r="BS91" s="39">
        <v>8.7432359850753159</v>
      </c>
      <c r="BT91" s="36">
        <f t="shared" si="340"/>
        <v>848016.6100000001</v>
      </c>
      <c r="BU91" s="40">
        <v>3.9609164200805362</v>
      </c>
      <c r="BV91" s="38">
        <f>+'OCT-DEC 2022'!BV91+'JUL-SEP 2022'!BV91+'JAN-MAR 2023'!BV91+'APR-JUN 2023'!BV91</f>
        <v>634989.67999999993</v>
      </c>
      <c r="BW91" s="39">
        <f t="shared" si="307"/>
        <v>1.0426366163511065</v>
      </c>
      <c r="BX91" s="36">
        <f>+'OCT-DEC 2022'!BX91+'JUL-SEP 2022'!BX91+'JAN-MAR 2023'!BX91+'APR-JUN 2023'!BX91</f>
        <v>1089977.1199999999</v>
      </c>
      <c r="BY91" s="39">
        <f t="shared" si="308"/>
        <v>2.6344112571481051</v>
      </c>
      <c r="BZ91" s="36">
        <f t="shared" si="341"/>
        <v>1724966.7999999998</v>
      </c>
      <c r="CA91" s="40">
        <f t="shared" si="309"/>
        <v>1.6865653925764272</v>
      </c>
      <c r="CB91" s="116">
        <f t="shared" si="310"/>
        <v>1142018.6100000001</v>
      </c>
      <c r="CC91" s="117">
        <f t="shared" si="311"/>
        <v>1430964.7999999998</v>
      </c>
      <c r="CD91" s="118">
        <f t="shared" si="312"/>
        <v>2572983.41</v>
      </c>
      <c r="CE91" s="32"/>
      <c r="CF91" s="35">
        <f>+'OCT-DEC 2022'!CF91+'JUL-SEP 2022'!CF91+'JAN-MAR 2023'!CF91+'APR-JUN 2023'!CF91</f>
        <v>746111.9197962943</v>
      </c>
      <c r="CG91" s="39">
        <f t="shared" si="313"/>
        <v>2.9665416338830592</v>
      </c>
      <c r="CH91" s="36">
        <f>+'OCT-DEC 2022'!CH91+'JUL-SEP 2022'!CH91+'JAN-MAR 2023'!CH91+'APR-JUN 2023'!CH91</f>
        <v>158178.86020370579</v>
      </c>
      <c r="CI91" s="39">
        <f t="shared" si="314"/>
        <v>3.0788473256716324</v>
      </c>
      <c r="CJ91" s="36">
        <f t="shared" si="342"/>
        <v>904290.78</v>
      </c>
      <c r="CK91" s="40">
        <f t="shared" si="315"/>
        <v>2.9855911649636</v>
      </c>
      <c r="CL91" s="38">
        <f>+'OCT-DEC 2022'!CL91+'JUL-SEP 2022'!CL91+'JAN-MAR 2023'!CL91+'APR-JUN 2023'!CL91</f>
        <v>852125.25340940873</v>
      </c>
      <c r="CM91" s="39">
        <f t="shared" si="316"/>
        <v>0.68563299357869434</v>
      </c>
      <c r="CN91" s="36">
        <f>+'OCT-DEC 2022'!CN91+'JUL-SEP 2022'!CN91+'JAN-MAR 2023'!CN91+'APR-JUN 2023'!CN91</f>
        <v>857594.04659059132</v>
      </c>
      <c r="CO91" s="39">
        <f t="shared" si="317"/>
        <v>1.336840766741165</v>
      </c>
      <c r="CP91" s="36">
        <f t="shared" si="343"/>
        <v>1709719.3</v>
      </c>
      <c r="CQ91" s="40">
        <f t="shared" si="318"/>
        <v>0.9073315403075245</v>
      </c>
      <c r="CR91" s="116">
        <f t="shared" si="319"/>
        <v>1598237.173205703</v>
      </c>
      <c r="CS91" s="117">
        <f t="shared" si="320"/>
        <v>1015772.906794297</v>
      </c>
      <c r="CT91" s="118">
        <f t="shared" si="321"/>
        <v>2614010.08</v>
      </c>
      <c r="CU91" s="32"/>
      <c r="CV91" s="38">
        <f t="shared" si="322"/>
        <v>4488689.4262661906</v>
      </c>
      <c r="CW91" s="39">
        <f t="shared" si="268"/>
        <v>3.2302234443560662</v>
      </c>
      <c r="CX91" s="39">
        <f t="shared" si="323"/>
        <v>1927292.2437338096</v>
      </c>
      <c r="CY91" s="39">
        <f t="shared" si="324"/>
        <v>5.0569914013582524</v>
      </c>
      <c r="CZ91" s="36">
        <f t="shared" si="325"/>
        <v>6415981.6699999999</v>
      </c>
      <c r="DA91" s="40">
        <f t="shared" si="326"/>
        <v>3.6234043619000653</v>
      </c>
      <c r="DB91" s="38">
        <f t="shared" si="327"/>
        <v>6454980.6287343558</v>
      </c>
      <c r="DC91" s="39">
        <f t="shared" si="328"/>
        <v>1.0572139070239825</v>
      </c>
      <c r="DD91" s="36">
        <f t="shared" si="329"/>
        <v>7328520.9412656445</v>
      </c>
      <c r="DE91" s="39">
        <f t="shared" si="330"/>
        <v>2.1082554632933577</v>
      </c>
      <c r="DF91" s="36">
        <f t="shared" si="331"/>
        <v>13783501.57</v>
      </c>
      <c r="DG91" s="40">
        <f t="shared" si="332"/>
        <v>1.4385147263825488</v>
      </c>
      <c r="DH91" s="152"/>
      <c r="DI91" s="161" t="s">
        <v>100</v>
      </c>
      <c r="DJ91" s="38">
        <f t="shared" si="333"/>
        <v>6415981.6699999999</v>
      </c>
      <c r="DK91" s="36">
        <f t="shared" si="334"/>
        <v>13783501.57</v>
      </c>
      <c r="DL91" s="37">
        <f t="shared" si="335"/>
        <v>20199483.240000002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f>+'JUL-SEP 2022'!D92+'OCT-DEC 2022'!D92+'JAN-MAR 2023'!D92+'APR-JUN 2023'!D92</f>
        <v>1624134.06</v>
      </c>
      <c r="E92" s="39">
        <f t="shared" si="271"/>
        <v>7.3882373866722473</v>
      </c>
      <c r="F92" s="36">
        <f>+'JUL-SEP 2022'!F92+'OCT-DEC 2022'!F92+'JAN-MAR 2023'!F92+'APR-JUN 2023'!F92</f>
        <v>406033.27</v>
      </c>
      <c r="G92" s="39">
        <f t="shared" si="272"/>
        <v>7.095258623702513</v>
      </c>
      <c r="H92" s="36">
        <f t="shared" si="273"/>
        <v>2030167.33</v>
      </c>
      <c r="I92" s="202">
        <f t="shared" si="274"/>
        <v>7.3277218799291113</v>
      </c>
      <c r="J92" s="38">
        <f>+'JUL-SEP 2022'!J92+'OCT-DEC 2022'!J92+'JAN-MAR 2023'!J92+'APR-JUN 2023'!J92</f>
        <v>380920.77</v>
      </c>
      <c r="K92" s="39">
        <f t="shared" si="275"/>
        <v>0.54637598486467576</v>
      </c>
      <c r="L92" s="36">
        <f>+'JUL-SEP 2022'!L92+'OCT-DEC 2022'!L92+'JAN-MAR 2023'!L92+'APR-JUN 2023'!L92</f>
        <v>351196.79</v>
      </c>
      <c r="M92" s="39">
        <f t="shared" si="276"/>
        <v>0.5719239913884917</v>
      </c>
      <c r="N92" s="36">
        <f t="shared" si="277"/>
        <v>732117.56</v>
      </c>
      <c r="O92" s="40">
        <f t="shared" si="278"/>
        <v>0.55834028731604235</v>
      </c>
      <c r="P92" s="116">
        <f t="shared" si="279"/>
        <v>2005054.83</v>
      </c>
      <c r="Q92" s="117">
        <f t="shared" si="280"/>
        <v>757230.06</v>
      </c>
      <c r="R92" s="118">
        <f t="shared" si="281"/>
        <v>2762284.89</v>
      </c>
      <c r="S92" s="32"/>
      <c r="T92" s="38">
        <f>+'JUL-SEP 2022'!T92+'OCT-DEC 2022'!T92+'JAN-MAR 2023'!T92+'APR-JUN 2023'!T92</f>
        <v>3000107.4299999997</v>
      </c>
      <c r="U92" s="39">
        <f t="shared" si="282"/>
        <v>7.8296624753374457</v>
      </c>
      <c r="V92" s="36">
        <f>+'JUL-SEP 2022'!V92+'OCT-DEC 2022'!V92+'JAN-MAR 2023'!V92+'APR-JUN 2023'!V92</f>
        <v>996371.46000000008</v>
      </c>
      <c r="W92" s="39">
        <f t="shared" si="283"/>
        <v>8.9419212578638945</v>
      </c>
      <c r="X92" s="36">
        <f t="shared" si="284"/>
        <v>3996478.8899999997</v>
      </c>
      <c r="Y92" s="40">
        <f t="shared" si="285"/>
        <v>8.0802405382946585</v>
      </c>
      <c r="Z92" s="244">
        <f>+'OCT-DEC 2022'!Z92+'JUL-SEP 2022'!Z92+'JAN-MAR 2023'!Z92+'APR-JUN 2023'!Z92</f>
        <v>997031.94000000029</v>
      </c>
      <c r="AA92" s="39">
        <f t="shared" si="286"/>
        <v>0.49369039325116659</v>
      </c>
      <c r="AB92" s="36">
        <f>+'OCT-DEC 2022'!AB92+'JUL-SEP 2022'!AB92+'JAN-MAR 2023'!AB92+'APR-JUN 2023'!AB92</f>
        <v>1096799.74</v>
      </c>
      <c r="AC92" s="39">
        <f t="shared" si="287"/>
        <v>1.2493290777766766</v>
      </c>
      <c r="AD92" s="36">
        <f t="shared" si="288"/>
        <v>2093831.6800000002</v>
      </c>
      <c r="AE92" s="40">
        <f t="shared" si="289"/>
        <v>0.72264386048470042</v>
      </c>
      <c r="AF92" s="116">
        <f t="shared" si="290"/>
        <v>3997139.37</v>
      </c>
      <c r="AG92" s="117">
        <f t="shared" si="291"/>
        <v>2093171.2000000002</v>
      </c>
      <c r="AH92" s="118">
        <f t="shared" si="292"/>
        <v>6090310.5700000003</v>
      </c>
      <c r="AI92" s="32"/>
      <c r="AJ92" s="35">
        <f>+'OCT-DEC 2022'!AJ92+'JUL-SEP 2022'!AJ92+'JAN-MAR 2023'!AJ92+'APR-JUN 2023'!AJ92</f>
        <v>626277.69720000494</v>
      </c>
      <c r="AK92" s="39">
        <f t="shared" si="293"/>
        <v>5.0933035450265116</v>
      </c>
      <c r="AL92" s="36">
        <f>+'OCT-DEC 2022'!AL92+'JUL-SEP 2022'!AL92+'JAN-MAR 2023'!AL92+'APR-JUN 2023'!AL92</f>
        <v>382729.93739999895</v>
      </c>
      <c r="AM92" s="39">
        <f t="shared" si="294"/>
        <v>7.5482588769416248</v>
      </c>
      <c r="AN92" s="36">
        <f t="shared" si="336"/>
        <v>1009007.6346000039</v>
      </c>
      <c r="AO92" s="40">
        <f t="shared" si="295"/>
        <v>5.8100671440598068</v>
      </c>
      <c r="AP92" s="36">
        <f>+'OCT-DEC 2022'!AP92+'JUL-SEP 2022'!AP92+'JAN-MAR 2023'!AP92+'APR-JUN 2023'!AP92</f>
        <v>135545.63</v>
      </c>
      <c r="AQ92" s="39">
        <f t="shared" si="296"/>
        <v>0.42811219649009324</v>
      </c>
      <c r="AR92" s="36">
        <f>+'OCT-DEC 2022'!AR92+'JUL-SEP 2022'!AR92+'JAN-MAR 2023'!AR92+'APR-JUN 2023'!AR92</f>
        <v>417130.4959000079</v>
      </c>
      <c r="AS92" s="39">
        <f t="shared" si="297"/>
        <v>1.3659449591605697</v>
      </c>
      <c r="AT92" s="36">
        <f t="shared" si="337"/>
        <v>552676.1259000079</v>
      </c>
      <c r="AU92" s="40">
        <f t="shared" si="298"/>
        <v>0.88855954032140949</v>
      </c>
      <c r="AV92" s="116">
        <f t="shared" si="299"/>
        <v>761823.32720000495</v>
      </c>
      <c r="AW92" s="117">
        <f t="shared" si="300"/>
        <v>799860.4333000069</v>
      </c>
      <c r="AX92" s="118">
        <f t="shared" si="301"/>
        <v>1561683.760500012</v>
      </c>
      <c r="AY92" s="32"/>
      <c r="AZ92" s="35">
        <f>+'OCT-DEC 2022'!AZ92+'JUL-SEP 2022'!AZ92+'JAN-MAR 2023'!AZ92+'APR-JUN 2023'!AZ92</f>
        <v>2968814.3058712464</v>
      </c>
      <c r="BA92" s="39">
        <f t="shared" si="302"/>
        <v>13.385759915375633</v>
      </c>
      <c r="BB92" s="36">
        <f>+'OCT-DEC 2022'!BB92+'JUL-SEP 2022'!BB92+'JAN-MAR 2023'!BB92+'APR-JUN 2023'!BB92</f>
        <v>556745.88100875309</v>
      </c>
      <c r="BC92" s="39">
        <f t="shared" si="303"/>
        <v>8.3199468148415665</v>
      </c>
      <c r="BD92" s="36">
        <f t="shared" si="338"/>
        <v>3525560.1868799995</v>
      </c>
      <c r="BE92" s="40">
        <v>6.4975810647637919</v>
      </c>
      <c r="BF92" s="38">
        <f>+'OCT-DEC 2022'!BF92+'JUL-SEP 2022'!BF92+'JAN-MAR 2023'!BF92+'APR-JUN 2023'!BF92</f>
        <v>741555.31298962224</v>
      </c>
      <c r="BG92" s="39">
        <v>0.27817096468593838</v>
      </c>
      <c r="BH92" s="36">
        <f>+'OCT-DEC 2022'!BH92+'JUL-SEP 2022'!BH92+'JAN-MAR 2023'!BH92+'APR-JUN 2023'!BH92</f>
        <v>1190236.9226603778</v>
      </c>
      <c r="BI92" s="39">
        <v>0.5517822913007675</v>
      </c>
      <c r="BJ92" s="36">
        <f t="shared" si="339"/>
        <v>1931792.2356500002</v>
      </c>
      <c r="BK92" s="40">
        <v>0.35422477361840871</v>
      </c>
      <c r="BL92" s="116">
        <f t="shared" si="304"/>
        <v>3710369.6188608687</v>
      </c>
      <c r="BM92" s="117">
        <f t="shared" si="305"/>
        <v>1746982.8036691309</v>
      </c>
      <c r="BN92" s="118">
        <f t="shared" si="306"/>
        <v>5457352.4225299992</v>
      </c>
      <c r="BO92" s="32"/>
      <c r="BP92" s="35">
        <f>+'OCT-DEC 2022'!BP92+'JUL-SEP 2022'!BP92+'JAN-MAR 2023'!BP92+'APR-JUN 2023'!BP92</f>
        <v>0</v>
      </c>
      <c r="BQ92" s="39">
        <v>2.0823177012477299</v>
      </c>
      <c r="BR92" s="36">
        <f>+'OCT-DEC 2022'!BR92+'JUL-SEP 2022'!BR92+'JAN-MAR 2023'!BR92+'APR-JUN 2023'!BR92</f>
        <v>0</v>
      </c>
      <c r="BS92" s="39">
        <v>2.2629533833893816</v>
      </c>
      <c r="BT92" s="36">
        <f t="shared" si="340"/>
        <v>0</v>
      </c>
      <c r="BU92" s="40">
        <v>2.1045895121854374</v>
      </c>
      <c r="BV92" s="38">
        <f>+'OCT-DEC 2022'!BV92+'JUL-SEP 2022'!BV92+'JAN-MAR 2023'!BV92+'APR-JUN 2023'!BV92</f>
        <v>0</v>
      </c>
      <c r="BW92" s="39">
        <f t="shared" si="307"/>
        <v>0</v>
      </c>
      <c r="BX92" s="36">
        <f>+'OCT-DEC 2022'!BX92+'JUL-SEP 2022'!BX92+'JAN-MAR 2023'!BX92+'APR-JUN 2023'!BX92</f>
        <v>0</v>
      </c>
      <c r="BY92" s="39">
        <f t="shared" si="308"/>
        <v>0</v>
      </c>
      <c r="BZ92" s="36">
        <f t="shared" si="341"/>
        <v>0</v>
      </c>
      <c r="CA92" s="40">
        <f t="shared" si="309"/>
        <v>0</v>
      </c>
      <c r="CB92" s="116">
        <f t="shared" si="310"/>
        <v>0</v>
      </c>
      <c r="CC92" s="117">
        <f t="shared" si="311"/>
        <v>0</v>
      </c>
      <c r="CD92" s="118">
        <f t="shared" si="312"/>
        <v>0</v>
      </c>
      <c r="CE92" s="32"/>
      <c r="CF92" s="35">
        <f>+'OCT-DEC 2022'!CF92+'JUL-SEP 2022'!CF92+'JAN-MAR 2023'!CF92+'APR-JUN 2023'!CF92</f>
        <v>2402219.5291999998</v>
      </c>
      <c r="CG92" s="39">
        <f t="shared" si="313"/>
        <v>9.5512269111642123</v>
      </c>
      <c r="CH92" s="36">
        <f>+'OCT-DEC 2022'!CH92+'JUL-SEP 2022'!CH92+'JAN-MAR 2023'!CH92+'APR-JUN 2023'!CH92</f>
        <v>493193.45460000006</v>
      </c>
      <c r="CI92" s="39">
        <f t="shared" si="314"/>
        <v>9.5996857404235456</v>
      </c>
      <c r="CJ92" s="36">
        <f t="shared" si="342"/>
        <v>2895412.9837999996</v>
      </c>
      <c r="CK92" s="40">
        <f t="shared" si="315"/>
        <v>9.5594466011852663</v>
      </c>
      <c r="CL92" s="38">
        <f>+'OCT-DEC 2022'!CL92+'JUL-SEP 2022'!CL92+'JAN-MAR 2023'!CL92+'APR-JUN 2023'!CL92</f>
        <v>1092973.3056000001</v>
      </c>
      <c r="CM92" s="39">
        <f t="shared" si="316"/>
        <v>0.87942301489342878</v>
      </c>
      <c r="CN92" s="36">
        <f>+'OCT-DEC 2022'!CN92+'JUL-SEP 2022'!CN92+'JAN-MAR 2023'!CN92+'APR-JUN 2023'!CN92</f>
        <v>524683.13280000002</v>
      </c>
      <c r="CO92" s="39">
        <f t="shared" si="317"/>
        <v>0.81789024111936248</v>
      </c>
      <c r="CP92" s="36">
        <f t="shared" si="343"/>
        <v>1617656.4384000001</v>
      </c>
      <c r="CQ92" s="40">
        <f t="shared" si="318"/>
        <v>0.858474667708235</v>
      </c>
      <c r="CR92" s="116">
        <f t="shared" si="319"/>
        <v>3495192.8347999998</v>
      </c>
      <c r="CS92" s="117">
        <f t="shared" si="320"/>
        <v>1017876.5874000001</v>
      </c>
      <c r="CT92" s="118">
        <f t="shared" si="321"/>
        <v>4513069.4221999999</v>
      </c>
      <c r="CU92" s="32"/>
      <c r="CV92" s="38">
        <f t="shared" si="322"/>
        <v>10621553.022271251</v>
      </c>
      <c r="CW92" s="39">
        <f t="shared" si="268"/>
        <v>7.6436541559863667</v>
      </c>
      <c r="CX92" s="39">
        <f t="shared" si="323"/>
        <v>2835074.0030087521</v>
      </c>
      <c r="CY92" s="39">
        <f t="shared" si="324"/>
        <v>7.438905491392485</v>
      </c>
      <c r="CZ92" s="36">
        <f t="shared" si="325"/>
        <v>13456627.025280003</v>
      </c>
      <c r="DA92" s="40">
        <f t="shared" si="326"/>
        <v>7.5995854676221146</v>
      </c>
      <c r="DB92" s="38">
        <f t="shared" si="327"/>
        <v>3348026.9585896228</v>
      </c>
      <c r="DC92" s="39">
        <f t="shared" si="328"/>
        <v>0.54834876590577319</v>
      </c>
      <c r="DD92" s="36">
        <f t="shared" si="329"/>
        <v>3580047.0813603858</v>
      </c>
      <c r="DE92" s="39">
        <f t="shared" si="330"/>
        <v>1.0299013782748341</v>
      </c>
      <c r="DF92" s="36">
        <f t="shared" si="331"/>
        <v>6928074.0399500085</v>
      </c>
      <c r="DG92" s="40">
        <f t="shared" si="332"/>
        <v>0.72304823860057255</v>
      </c>
      <c r="DH92" s="152"/>
      <c r="DI92" s="161" t="s">
        <v>101</v>
      </c>
      <c r="DJ92" s="38">
        <f t="shared" si="333"/>
        <v>13456627.025280003</v>
      </c>
      <c r="DK92" s="36">
        <f t="shared" si="334"/>
        <v>6928074.0399500085</v>
      </c>
      <c r="DL92" s="37">
        <f t="shared" si="335"/>
        <v>20384701.065230012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f>+'JUL-SEP 2022'!D93+'OCT-DEC 2022'!D93+'JAN-MAR 2023'!D93+'APR-JUN 2023'!D93</f>
        <v>13986476.451269718</v>
      </c>
      <c r="E93" s="39">
        <f t="shared" si="271"/>
        <v>63.624925287929678</v>
      </c>
      <c r="F93" s="36">
        <f>+'JUL-SEP 2022'!F93+'OCT-DEC 2022'!F93+'JAN-MAR 2023'!F93+'APR-JUN 2023'!F93</f>
        <v>6466185.1023628432</v>
      </c>
      <c r="G93" s="39">
        <f t="shared" si="272"/>
        <v>112.99383326395071</v>
      </c>
      <c r="H93" s="36">
        <f t="shared" si="273"/>
        <v>20452661.553632561</v>
      </c>
      <c r="I93" s="202">
        <f t="shared" si="274"/>
        <v>73.822198473333842</v>
      </c>
      <c r="J93" s="38">
        <f>+'JUL-SEP 2022'!J93+'OCT-DEC 2022'!J93+'JAN-MAR 2023'!J93+'APR-JUN 2023'!J93</f>
        <v>13371801.9676762</v>
      </c>
      <c r="K93" s="39">
        <f t="shared" si="275"/>
        <v>19.179924133578989</v>
      </c>
      <c r="L93" s="36">
        <f>+'JUL-SEP 2022'!L93+'OCT-DEC 2022'!L93+'JAN-MAR 2023'!L93+'APR-JUN 2023'!L93</f>
        <v>22014263.479695216</v>
      </c>
      <c r="M93" s="39">
        <f t="shared" si="276"/>
        <v>35.850229259741226</v>
      </c>
      <c r="N93" s="36">
        <f t="shared" si="277"/>
        <v>35386065.447371416</v>
      </c>
      <c r="O93" s="40">
        <f t="shared" si="278"/>
        <v>26.986739600767987</v>
      </c>
      <c r="P93" s="116">
        <f t="shared" si="279"/>
        <v>27358278.418945916</v>
      </c>
      <c r="Q93" s="117">
        <f t="shared" si="280"/>
        <v>28480448.582058057</v>
      </c>
      <c r="R93" s="118">
        <f t="shared" si="281"/>
        <v>55838727.001003973</v>
      </c>
      <c r="S93" s="32"/>
      <c r="T93" s="38">
        <f>+'JUL-SEP 2022'!T93+'OCT-DEC 2022'!T93+'JAN-MAR 2023'!T93+'APR-JUN 2023'!T93</f>
        <v>-387109.7799999998</v>
      </c>
      <c r="U93" s="39">
        <f t="shared" si="282"/>
        <v>-1.0102767947553575</v>
      </c>
      <c r="V93" s="36">
        <f>+'JUL-SEP 2022'!V93+'OCT-DEC 2022'!V93+'JAN-MAR 2023'!V93+'APR-JUN 2023'!V93</f>
        <v>-62983.680000000284</v>
      </c>
      <c r="W93" s="39">
        <f t="shared" si="283"/>
        <v>-0.5652461252658717</v>
      </c>
      <c r="X93" s="36">
        <f t="shared" si="284"/>
        <v>-450093.46000000008</v>
      </c>
      <c r="Y93" s="40">
        <f t="shared" si="285"/>
        <v>-0.91001692280008672</v>
      </c>
      <c r="Z93" s="244">
        <f>+'OCT-DEC 2022'!Z93+'JUL-SEP 2022'!Z93+'JAN-MAR 2023'!Z93+'APR-JUN 2023'!Z93</f>
        <v>-620402.37999999849</v>
      </c>
      <c r="AA93" s="39">
        <f t="shared" si="286"/>
        <v>-0.30719847847217296</v>
      </c>
      <c r="AB93" s="36">
        <f>+'OCT-DEC 2022'!AB93+'JUL-SEP 2022'!AB93+'JAN-MAR 2023'!AB93+'APR-JUN 2023'!AB93</f>
        <v>-222409.45999999996</v>
      </c>
      <c r="AC93" s="39">
        <f t="shared" si="287"/>
        <v>-0.25333941595446458</v>
      </c>
      <c r="AD93" s="36">
        <f t="shared" si="288"/>
        <v>-842811.83999999845</v>
      </c>
      <c r="AE93" s="40">
        <f t="shared" si="289"/>
        <v>-0.29087954277194455</v>
      </c>
      <c r="AF93" s="116">
        <f t="shared" si="290"/>
        <v>-1007512.1599999983</v>
      </c>
      <c r="AG93" s="117">
        <f t="shared" si="291"/>
        <v>-285393.14000000025</v>
      </c>
      <c r="AH93" s="118">
        <f t="shared" si="292"/>
        <v>-1292905.2999999984</v>
      </c>
      <c r="AI93" s="32"/>
      <c r="AJ93" s="35">
        <f>+'OCT-DEC 2022'!AJ93+'JUL-SEP 2022'!AJ93+'JAN-MAR 2023'!AJ93+'APR-JUN 2023'!AJ93</f>
        <v>1127103.0809809926</v>
      </c>
      <c r="AK93" s="39">
        <f t="shared" si="293"/>
        <v>9.166346085189554</v>
      </c>
      <c r="AL93" s="36">
        <f>+'OCT-DEC 2022'!AL93+'JUL-SEP 2022'!AL93+'JAN-MAR 2023'!AL93+'APR-JUN 2023'!AL93</f>
        <v>379465.65076845075</v>
      </c>
      <c r="AM93" s="39">
        <f t="shared" si="294"/>
        <v>7.4838801123462808</v>
      </c>
      <c r="AN93" s="36">
        <f t="shared" si="336"/>
        <v>1506568.7317494433</v>
      </c>
      <c r="AO93" s="40">
        <f t="shared" si="295"/>
        <v>8.6751231491675558</v>
      </c>
      <c r="AP93" s="36">
        <f>+'OCT-DEC 2022'!AP93+'JUL-SEP 2022'!AP93+'JAN-MAR 2023'!AP93+'APR-JUN 2023'!AP93</f>
        <v>-75802.489894322818</v>
      </c>
      <c r="AQ93" s="39">
        <f t="shared" si="296"/>
        <v>-0.239417312443615</v>
      </c>
      <c r="AR93" s="36">
        <f>+'OCT-DEC 2022'!AR93+'JUL-SEP 2022'!AR93+'JAN-MAR 2023'!AR93+'APR-JUN 2023'!AR93</f>
        <v>233315.60863771351</v>
      </c>
      <c r="AS93" s="39">
        <f t="shared" si="297"/>
        <v>0.76402057064789886</v>
      </c>
      <c r="AT93" s="36">
        <f t="shared" si="337"/>
        <v>157513.11874339069</v>
      </c>
      <c r="AU93" s="40">
        <f t="shared" si="298"/>
        <v>0.25324014884359386</v>
      </c>
      <c r="AV93" s="116">
        <f t="shared" si="299"/>
        <v>1051300.5910866698</v>
      </c>
      <c r="AW93" s="126">
        <f t="shared" si="300"/>
        <v>612781.25940616429</v>
      </c>
      <c r="AX93" s="118">
        <f t="shared" si="301"/>
        <v>1664081.8504928341</v>
      </c>
      <c r="AY93" s="32"/>
      <c r="AZ93" s="35">
        <f>+'OCT-DEC 2022'!AZ93+'JUL-SEP 2022'!AZ93+'JAN-MAR 2023'!AZ93+'APR-JUN 2023'!AZ93</f>
        <v>1659557.1302789859</v>
      </c>
      <c r="BA93" s="39">
        <f t="shared" si="302"/>
        <v>7.4825944040461243</v>
      </c>
      <c r="BB93" s="36">
        <f>+'OCT-DEC 2022'!BB93+'JUL-SEP 2022'!BB93+'JAN-MAR 2023'!BB93+'APR-JUN 2023'!BB93</f>
        <v>454026.8597210141</v>
      </c>
      <c r="BC93" s="39">
        <f t="shared" si="303"/>
        <v>6.7849255005606066</v>
      </c>
      <c r="BD93" s="36">
        <f t="shared" si="338"/>
        <v>2113583.9900000002</v>
      </c>
      <c r="BE93" s="40">
        <v>23.772498938982704</v>
      </c>
      <c r="BF93" s="38">
        <f>+'OCT-DEC 2022'!BF93+'JUL-SEP 2022'!BF93+'JAN-MAR 2023'!BF93+'APR-JUN 2023'!BF93</f>
        <v>1873598.6023611086</v>
      </c>
      <c r="BG93" s="39">
        <v>3.9940927653813429</v>
      </c>
      <c r="BH93" s="36">
        <f>+'OCT-DEC 2022'!BH93+'JUL-SEP 2022'!BH93+'JAN-MAR 2023'!BH93+'APR-JUN 2023'!BH93</f>
        <v>1845009.5176388915</v>
      </c>
      <c r="BI93" s="39">
        <v>7.2615578414889042</v>
      </c>
      <c r="BJ93" s="36">
        <f t="shared" si="339"/>
        <v>3718608.12</v>
      </c>
      <c r="BK93" s="40">
        <v>4.9023269663054494</v>
      </c>
      <c r="BL93" s="116">
        <f t="shared" si="304"/>
        <v>3533155.7326400946</v>
      </c>
      <c r="BM93" s="117">
        <f t="shared" si="305"/>
        <v>2299036.3773599057</v>
      </c>
      <c r="BN93" s="118">
        <f t="shared" si="306"/>
        <v>5832192.1100000003</v>
      </c>
      <c r="BO93" s="32"/>
      <c r="BP93" s="35">
        <f>+'OCT-DEC 2022'!BP93+'JUL-SEP 2022'!BP93+'JAN-MAR 2023'!BP93+'APR-JUN 2023'!BP93</f>
        <v>0</v>
      </c>
      <c r="BQ93" s="39">
        <v>19.793790699783635</v>
      </c>
      <c r="BR93" s="36">
        <f>+'OCT-DEC 2022'!BR93+'JUL-SEP 2022'!BR93+'JAN-MAR 2023'!BR93+'APR-JUN 2023'!BR93</f>
        <v>0</v>
      </c>
      <c r="BS93" s="39">
        <v>26.208249573909445</v>
      </c>
      <c r="BT93" s="36">
        <f t="shared" si="340"/>
        <v>0</v>
      </c>
      <c r="BU93" s="40">
        <v>20.584673285208819</v>
      </c>
      <c r="BV93" s="38">
        <f>+'OCT-DEC 2022'!BV93+'JUL-SEP 2022'!BV93+'JAN-MAR 2023'!BV93+'APR-JUN 2023'!BV93</f>
        <v>32999.440000000002</v>
      </c>
      <c r="BW93" s="39">
        <f t="shared" si="307"/>
        <v>5.418422621148955E-2</v>
      </c>
      <c r="BX93" s="36">
        <f>+'OCT-DEC 2022'!BX93+'JUL-SEP 2022'!BX93+'JAN-MAR 2023'!BX93+'APR-JUN 2023'!BX93</f>
        <v>0</v>
      </c>
      <c r="BY93" s="39">
        <f t="shared" si="308"/>
        <v>0</v>
      </c>
      <c r="BZ93" s="36">
        <f t="shared" si="341"/>
        <v>32999.440000000002</v>
      </c>
      <c r="CA93" s="40">
        <f t="shared" si="309"/>
        <v>3.2264802707160659E-2</v>
      </c>
      <c r="CB93" s="116">
        <f t="shared" si="310"/>
        <v>32999.440000000002</v>
      </c>
      <c r="CC93" s="117">
        <f t="shared" si="311"/>
        <v>0</v>
      </c>
      <c r="CD93" s="118">
        <f t="shared" si="312"/>
        <v>32999.440000000002</v>
      </c>
      <c r="CE93" s="32"/>
      <c r="CF93" s="35">
        <f>+'OCT-DEC 2022'!CF93+'JUL-SEP 2022'!CF93+'JAN-MAR 2023'!CF93+'APR-JUN 2023'!CF93</f>
        <v>2100575.1540232822</v>
      </c>
      <c r="CG93" s="39">
        <f t="shared" si="313"/>
        <v>8.3518886164045121</v>
      </c>
      <c r="CH93" s="36">
        <f>+'OCT-DEC 2022'!CH93+'JUL-SEP 2022'!CH93+'JAN-MAR 2023'!CH93+'APR-JUN 2023'!CH93</f>
        <v>438238.68597671797</v>
      </c>
      <c r="CI93" s="39">
        <f t="shared" si="314"/>
        <v>8.5300273664107351</v>
      </c>
      <c r="CJ93" s="36">
        <f t="shared" si="342"/>
        <v>2538813.8400000003</v>
      </c>
      <c r="CK93" s="40">
        <f t="shared" si="315"/>
        <v>8.3821048912953771</v>
      </c>
      <c r="CL93" s="38">
        <f>+'OCT-DEC 2022'!CL93+'JUL-SEP 2022'!CL93+'JAN-MAR 2023'!CL93+'APR-JUN 2023'!CL93</f>
        <v>56742.387710974319</v>
      </c>
      <c r="CM93" s="39">
        <f t="shared" si="316"/>
        <v>4.5655791790489703E-2</v>
      </c>
      <c r="CN93" s="36">
        <f>+'OCT-DEC 2022'!CN93+'JUL-SEP 2022'!CN93+'JAN-MAR 2023'!CN93+'APR-JUN 2023'!CN93</f>
        <v>-175195.13771097432</v>
      </c>
      <c r="CO93" s="39">
        <f t="shared" si="317"/>
        <v>-0.27309891335879571</v>
      </c>
      <c r="CP93" s="36">
        <f t="shared" si="343"/>
        <v>-118452.75</v>
      </c>
      <c r="CQ93" s="40">
        <f t="shared" si="318"/>
        <v>-6.2861731812445532E-2</v>
      </c>
      <c r="CR93" s="116">
        <f t="shared" si="319"/>
        <v>2157317.5417342568</v>
      </c>
      <c r="CS93" s="117">
        <f t="shared" si="320"/>
        <v>263043.54826574365</v>
      </c>
      <c r="CT93" s="118">
        <f t="shared" si="321"/>
        <v>2420361.0900000003</v>
      </c>
      <c r="CU93" s="32"/>
      <c r="CV93" s="38">
        <f t="shared" si="322"/>
        <v>18486602.036552981</v>
      </c>
      <c r="CW93" s="39">
        <f t="shared" si="268"/>
        <v>13.303628216182302</v>
      </c>
      <c r="CX93" s="39">
        <f t="shared" si="323"/>
        <v>7674932.618829025</v>
      </c>
      <c r="CY93" s="39">
        <f t="shared" si="324"/>
        <v>20.138133376301248</v>
      </c>
      <c r="CZ93" s="36">
        <f t="shared" si="325"/>
        <v>26161534.655382007</v>
      </c>
      <c r="DA93" s="40">
        <f t="shared" si="326"/>
        <v>14.774639900788696</v>
      </c>
      <c r="DB93" s="38">
        <f t="shared" si="327"/>
        <v>14638937.52785396</v>
      </c>
      <c r="DC93" s="39">
        <f t="shared" si="328"/>
        <v>2.3976041492067184</v>
      </c>
      <c r="DD93" s="36">
        <f t="shared" si="329"/>
        <v>23694984.008260846</v>
      </c>
      <c r="DE93" s="39">
        <f t="shared" si="330"/>
        <v>6.8165295410123186</v>
      </c>
      <c r="DF93" s="36">
        <f t="shared" si="331"/>
        <v>38333921.536114804</v>
      </c>
      <c r="DG93" s="40">
        <f t="shared" si="332"/>
        <v>4.0007185670233349</v>
      </c>
      <c r="DH93" s="152"/>
      <c r="DI93" s="161" t="s">
        <v>90</v>
      </c>
      <c r="DJ93" s="38">
        <f t="shared" si="333"/>
        <v>26161534.655382007</v>
      </c>
      <c r="DK93" s="36">
        <f t="shared" si="334"/>
        <v>38333921.536114804</v>
      </c>
      <c r="DL93" s="37">
        <f t="shared" si="335"/>
        <v>64495456.191496812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f>+'JUL-SEP 2022'!D94+'OCT-DEC 2022'!D94+'JAN-MAR 2023'!D94+'APR-JUN 2023'!D94</f>
        <v>72088.2</v>
      </c>
      <c r="E94" s="39">
        <f t="shared" si="271"/>
        <v>0.32793150977814373</v>
      </c>
      <c r="F94" s="36">
        <f>+'JUL-SEP 2022'!F94+'OCT-DEC 2022'!F94+'JAN-MAR 2023'!F94+'APR-JUN 2023'!F94</f>
        <v>3128.4920000000002</v>
      </c>
      <c r="G94" s="39">
        <f t="shared" si="272"/>
        <v>5.4669066508230529E-2</v>
      </c>
      <c r="H94" s="36">
        <f t="shared" si="273"/>
        <v>75216.691999999995</v>
      </c>
      <c r="I94" s="202">
        <f t="shared" si="274"/>
        <v>0.27148845888692774</v>
      </c>
      <c r="J94" s="38">
        <f>+'JUL-SEP 2022'!J94+'OCT-DEC 2022'!J94+'JAN-MAR 2023'!J94+'APR-JUN 2023'!J94</f>
        <v>144419.364</v>
      </c>
      <c r="K94" s="39">
        <f t="shared" si="275"/>
        <v>0.20714877857416408</v>
      </c>
      <c r="L94" s="36">
        <f>+'JUL-SEP 2022'!L94+'OCT-DEC 2022'!L94+'JAN-MAR 2023'!L94+'APR-JUN 2023'!L94</f>
        <v>129528.012</v>
      </c>
      <c r="M94" s="39">
        <f t="shared" si="276"/>
        <v>0.21093637450290037</v>
      </c>
      <c r="N94" s="36">
        <f t="shared" si="277"/>
        <v>273947.37599999999</v>
      </c>
      <c r="O94" s="40">
        <f t="shared" si="278"/>
        <v>0.20892253509848319</v>
      </c>
      <c r="P94" s="116">
        <f t="shared" si="279"/>
        <v>216507.56400000001</v>
      </c>
      <c r="Q94" s="117">
        <f t="shared" si="280"/>
        <v>132656.50400000002</v>
      </c>
      <c r="R94" s="118">
        <f t="shared" si="281"/>
        <v>349164.06800000003</v>
      </c>
      <c r="S94" s="32"/>
      <c r="T94" s="38">
        <f>+'JUL-SEP 2022'!T94+'OCT-DEC 2022'!T94+'JAN-MAR 2023'!T94+'APR-JUN 2023'!T94</f>
        <v>2641843.98</v>
      </c>
      <c r="U94" s="39">
        <f t="shared" si="282"/>
        <v>6.8946686605493097</v>
      </c>
      <c r="V94" s="36">
        <f>+'JUL-SEP 2022'!V94+'OCT-DEC 2022'!V94+'JAN-MAR 2023'!V94+'APR-JUN 2023'!V94</f>
        <v>0</v>
      </c>
      <c r="W94" s="39">
        <f t="shared" si="283"/>
        <v>0</v>
      </c>
      <c r="X94" s="36">
        <f t="shared" si="284"/>
        <v>2641843.98</v>
      </c>
      <c r="Y94" s="40">
        <f t="shared" si="285"/>
        <v>5.3413856073303831</v>
      </c>
      <c r="Z94" s="244">
        <f>+'OCT-DEC 2022'!Z94+'JUL-SEP 2022'!Z94+'JAN-MAR 2023'!Z94+'APR-JUN 2023'!Z94</f>
        <v>32537.999999998836</v>
      </c>
      <c r="AA94" s="202">
        <f t="shared" si="286"/>
        <v>1.6111517967624868E-2</v>
      </c>
      <c r="AB94" s="36">
        <f>+'OCT-DEC 2022'!AB94+'JUL-SEP 2022'!AB94+'JAN-MAR 2023'!AB94+'APR-JUN 2023'!AB94</f>
        <v>0</v>
      </c>
      <c r="AC94" s="39">
        <f t="shared" si="287"/>
        <v>0</v>
      </c>
      <c r="AD94" s="36">
        <f t="shared" si="288"/>
        <v>32537.999999998836</v>
      </c>
      <c r="AE94" s="40">
        <f t="shared" si="289"/>
        <v>1.1229835787206325E-2</v>
      </c>
      <c r="AF94" s="116">
        <f t="shared" si="290"/>
        <v>2674381.9799999986</v>
      </c>
      <c r="AG94" s="117">
        <f t="shared" si="291"/>
        <v>0</v>
      </c>
      <c r="AH94" s="118">
        <f t="shared" si="292"/>
        <v>2674381.9799999986</v>
      </c>
      <c r="AI94" s="32"/>
      <c r="AJ94" s="35">
        <f>+'OCT-DEC 2022'!AJ94+'JUL-SEP 2022'!AJ94+'JAN-MAR 2023'!AJ94+'APR-JUN 2023'!AJ94</f>
        <v>3974750.0641146381</v>
      </c>
      <c r="AK94" s="39">
        <f t="shared" si="293"/>
        <v>32.325290654066237</v>
      </c>
      <c r="AL94" s="36">
        <f>+'OCT-DEC 2022'!AL94+'JUL-SEP 2022'!AL94+'JAN-MAR 2023'!AL94+'APR-JUN 2023'!AL94</f>
        <v>1681593.7616450819</v>
      </c>
      <c r="AM94" s="39">
        <f t="shared" si="294"/>
        <v>33.164651620866863</v>
      </c>
      <c r="AN94" s="36">
        <f t="shared" si="336"/>
        <v>5656343.8257597201</v>
      </c>
      <c r="AO94" s="40">
        <f t="shared" si="295"/>
        <v>32.570355555912229</v>
      </c>
      <c r="AP94" s="36">
        <f>+'OCT-DEC 2022'!AP94+'JUL-SEP 2022'!AP94+'JAN-MAR 2023'!AP94+'APR-JUN 2023'!AP94</f>
        <v>1304185.8255641311</v>
      </c>
      <c r="AQ94" s="39">
        <f t="shared" si="296"/>
        <v>4.1191874530628967</v>
      </c>
      <c r="AR94" s="36">
        <f>+'OCT-DEC 2022'!AR94+'JUL-SEP 2022'!AR94+'JAN-MAR 2023'!AR94+'APR-JUN 2023'!AR94</f>
        <v>2142814.5044337614</v>
      </c>
      <c r="AS94" s="39">
        <f t="shared" si="297"/>
        <v>7.0169088559017423</v>
      </c>
      <c r="AT94" s="36">
        <f t="shared" si="337"/>
        <v>3447000.3299978925</v>
      </c>
      <c r="AU94" s="40">
        <f t="shared" si="298"/>
        <v>5.5418804706335703</v>
      </c>
      <c r="AV94" s="116">
        <f t="shared" si="299"/>
        <v>5278935.8896787688</v>
      </c>
      <c r="AW94" s="117">
        <f t="shared" si="300"/>
        <v>3824408.2660788433</v>
      </c>
      <c r="AX94" s="118">
        <f t="shared" si="301"/>
        <v>9103344.1557576116</v>
      </c>
      <c r="AY94" s="32"/>
      <c r="AZ94" s="35">
        <f>+'OCT-DEC 2022'!AZ94+'JUL-SEP 2022'!AZ94+'JAN-MAR 2023'!AZ94+'APR-JUN 2023'!AZ94</f>
        <v>3306711.4411812145</v>
      </c>
      <c r="BA94" s="39">
        <f t="shared" si="302"/>
        <v>14.909267101529897</v>
      </c>
      <c r="BB94" s="36">
        <f>+'OCT-DEC 2022'!BB94+'JUL-SEP 2022'!BB94+'JAN-MAR 2023'!BB94+'APR-JUN 2023'!BB94</f>
        <v>908801.84881878574</v>
      </c>
      <c r="BC94" s="39">
        <f t="shared" si="303"/>
        <v>13.581030961023144</v>
      </c>
      <c r="BD94" s="36">
        <f t="shared" si="338"/>
        <v>4215513.29</v>
      </c>
      <c r="BE94" s="40">
        <v>32.130631530272424</v>
      </c>
      <c r="BF94" s="38">
        <f>+'OCT-DEC 2022'!BF94+'JUL-SEP 2022'!BF94+'JAN-MAR 2023'!BF94+'APR-JUN 2023'!BF94</f>
        <v>4372403.0695039015</v>
      </c>
      <c r="BG94" s="39">
        <v>3.6499110808011967</v>
      </c>
      <c r="BH94" s="36">
        <f>+'OCT-DEC 2022'!BH94+'JUL-SEP 2022'!BH94+'JAN-MAR 2023'!BH94+'APR-JUN 2023'!BH94</f>
        <v>4269546.8804960977</v>
      </c>
      <c r="BI94" s="39">
        <v>6.6358099289160224</v>
      </c>
      <c r="BJ94" s="36">
        <f t="shared" si="339"/>
        <v>8641949.9499999993</v>
      </c>
      <c r="BK94" s="40">
        <v>4.4798803050134977</v>
      </c>
      <c r="BL94" s="116">
        <f t="shared" si="304"/>
        <v>7679114.5106851161</v>
      </c>
      <c r="BM94" s="117">
        <f t="shared" si="305"/>
        <v>5178348.7293148832</v>
      </c>
      <c r="BN94" s="118">
        <f t="shared" si="306"/>
        <v>12857463.239999998</v>
      </c>
      <c r="BO94" s="32"/>
      <c r="BP94" s="35">
        <f>+'OCT-DEC 2022'!BP94+'JUL-SEP 2022'!BP94+'JAN-MAR 2023'!BP94+'APR-JUN 2023'!BP94</f>
        <v>1065490.8499999999</v>
      </c>
      <c r="BQ94" s="39">
        <v>5.7633000997654875</v>
      </c>
      <c r="BR94" s="36">
        <f>+'OCT-DEC 2022'!BR94+'JUL-SEP 2022'!BR94+'JAN-MAR 2023'!BR94+'APR-JUN 2023'!BR94</f>
        <v>1415.58</v>
      </c>
      <c r="BS94" s="39">
        <v>6.8186696761711726E-2</v>
      </c>
      <c r="BT94" s="36">
        <f t="shared" si="340"/>
        <v>1066906.43</v>
      </c>
      <c r="BU94" s="40">
        <v>5.0611105463137038</v>
      </c>
      <c r="BV94" s="38">
        <f>+'OCT-DEC 2022'!BV94+'JUL-SEP 2022'!BV94+'JAN-MAR 2023'!BV94+'APR-JUN 2023'!BV94</f>
        <v>28799.3</v>
      </c>
      <c r="BW94" s="39">
        <f t="shared" si="307"/>
        <v>4.7287705062041989E-2</v>
      </c>
      <c r="BX94" s="36">
        <f>+'OCT-DEC 2022'!BX94+'JUL-SEP 2022'!BX94+'JAN-MAR 2023'!BX94+'APR-JUN 2023'!BX94</f>
        <v>20256.720000000005</v>
      </c>
      <c r="BY94" s="39">
        <f t="shared" si="308"/>
        <v>4.8959313201819482E-2</v>
      </c>
      <c r="BZ94" s="36">
        <f t="shared" si="341"/>
        <v>49056.020000000004</v>
      </c>
      <c r="CA94" s="40">
        <f t="shared" si="309"/>
        <v>4.7963929293907033E-2</v>
      </c>
      <c r="CB94" s="116">
        <f t="shared" si="310"/>
        <v>1094290.1499999999</v>
      </c>
      <c r="CC94" s="117">
        <f t="shared" si="311"/>
        <v>21672.300000000003</v>
      </c>
      <c r="CD94" s="118">
        <f t="shared" si="312"/>
        <v>1115962.45</v>
      </c>
      <c r="CE94" s="32"/>
      <c r="CF94" s="35">
        <f>+'OCT-DEC 2022'!CF94+'JUL-SEP 2022'!CF94+'JAN-MAR 2023'!CF94+'APR-JUN 2023'!CF94</f>
        <v>4609049.2925980445</v>
      </c>
      <c r="CG94" s="39">
        <f t="shared" si="313"/>
        <v>18.325583945695957</v>
      </c>
      <c r="CH94" s="36">
        <f>+'OCT-DEC 2022'!CH94+'JUL-SEP 2022'!CH94+'JAN-MAR 2023'!CH94+'APR-JUN 2023'!CH94</f>
        <v>984384.1874019563</v>
      </c>
      <c r="CI94" s="39">
        <f t="shared" si="314"/>
        <v>19.160389820187564</v>
      </c>
      <c r="CJ94" s="36">
        <f t="shared" si="342"/>
        <v>5593433.4800000004</v>
      </c>
      <c r="CK94" s="40">
        <f t="shared" si="315"/>
        <v>18.467185499446988</v>
      </c>
      <c r="CL94" s="38">
        <f>+'OCT-DEC 2022'!CL94+'JUL-SEP 2022'!CL94+'JAN-MAR 2023'!CL94+'APR-JUN 2023'!CL94</f>
        <v>2247726.8998075388</v>
      </c>
      <c r="CM94" s="39">
        <f t="shared" si="316"/>
        <v>1.8085553935836267</v>
      </c>
      <c r="CN94" s="36">
        <f>+'OCT-DEC 2022'!CN94+'JUL-SEP 2022'!CN94+'JAN-MAR 2023'!CN94+'APR-JUN 2023'!CN94</f>
        <v>2219222.3801924614</v>
      </c>
      <c r="CO94" s="39">
        <f t="shared" si="317"/>
        <v>3.4593837959814397</v>
      </c>
      <c r="CP94" s="36">
        <f t="shared" si="343"/>
        <v>4466949.28</v>
      </c>
      <c r="CQ94" s="40">
        <f t="shared" si="318"/>
        <v>2.3705668940497939</v>
      </c>
      <c r="CR94" s="116">
        <f t="shared" si="319"/>
        <v>6856776.1924055833</v>
      </c>
      <c r="CS94" s="117">
        <f t="shared" si="320"/>
        <v>3203606.5675944178</v>
      </c>
      <c r="CT94" s="118">
        <f t="shared" si="321"/>
        <v>10060382.760000002</v>
      </c>
      <c r="CU94" s="32"/>
      <c r="CV94" s="38">
        <f t="shared" si="322"/>
        <v>15669933.827893898</v>
      </c>
      <c r="CW94" s="39">
        <f t="shared" si="268"/>
        <v>11.276651783074227</v>
      </c>
      <c r="CX94" s="39">
        <f t="shared" si="323"/>
        <v>3579323.869865824</v>
      </c>
      <c r="CY94" s="39">
        <f t="shared" si="324"/>
        <v>9.3917308552650436</v>
      </c>
      <c r="CZ94" s="36">
        <f t="shared" si="325"/>
        <v>19249257.697759721</v>
      </c>
      <c r="DA94" s="40">
        <f t="shared" si="326"/>
        <v>10.870954421757409</v>
      </c>
      <c r="DB94" s="38">
        <f t="shared" si="327"/>
        <v>8130072.4588755704</v>
      </c>
      <c r="DC94" s="39">
        <f t="shared" si="328"/>
        <v>1.3315649051484768</v>
      </c>
      <c r="DD94" s="36">
        <f t="shared" si="329"/>
        <v>8781368.4971223213</v>
      </c>
      <c r="DE94" s="39">
        <f t="shared" si="330"/>
        <v>2.5262079835243036</v>
      </c>
      <c r="DF94" s="36">
        <f t="shared" si="331"/>
        <v>16911440.955997892</v>
      </c>
      <c r="DG94" s="40">
        <f t="shared" si="332"/>
        <v>1.7649620262314765</v>
      </c>
      <c r="DH94" s="152"/>
      <c r="DI94" s="161" t="s">
        <v>91</v>
      </c>
      <c r="DJ94" s="38">
        <f t="shared" si="333"/>
        <v>19249257.697759721</v>
      </c>
      <c r="DK94" s="36">
        <f t="shared" si="334"/>
        <v>16911440.955997892</v>
      </c>
      <c r="DL94" s="37">
        <f t="shared" si="335"/>
        <v>36160698.653757617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>
        <f>SUM(D75:D94)</f>
        <v>23172801.980381597</v>
      </c>
      <c r="E95" s="46">
        <f t="shared" si="271"/>
        <v>105.41381168091998</v>
      </c>
      <c r="F95" s="43">
        <f>SUM(F75:F94)</f>
        <v>8603443.7354319636</v>
      </c>
      <c r="G95" s="46">
        <f t="shared" si="272"/>
        <v>150.34151846069904</v>
      </c>
      <c r="H95" s="43">
        <f>SUM(H75:H94)</f>
        <v>31776245.715813562</v>
      </c>
      <c r="I95" s="201">
        <f t="shared" si="274"/>
        <v>114.69374349244933</v>
      </c>
      <c r="J95" s="45">
        <f>SUM(J75:J94)</f>
        <v>17731162.642697666</v>
      </c>
      <c r="K95" s="46">
        <f t="shared" si="275"/>
        <v>25.43279919259767</v>
      </c>
      <c r="L95" s="43">
        <f>SUM(L75:L94)</f>
        <v>31176821.123065736</v>
      </c>
      <c r="M95" s="46">
        <f t="shared" si="276"/>
        <v>50.771454874370562</v>
      </c>
      <c r="N95" s="43">
        <f>SUM(N75:N94)</f>
        <v>48907983.765763402</v>
      </c>
      <c r="O95" s="47">
        <f t="shared" si="278"/>
        <v>37.299061243421988</v>
      </c>
      <c r="P95" s="122">
        <f>SUM(P75:P94)</f>
        <v>40903964.623079263</v>
      </c>
      <c r="Q95" s="128">
        <f>SUM(Q75:Q94)</f>
        <v>39780264.858497702</v>
      </c>
      <c r="R95" s="129">
        <f>SUM(R75:R94)</f>
        <v>80684229.481576964</v>
      </c>
      <c r="S95" s="32"/>
      <c r="T95" s="45">
        <f>SUM(T75:T94)</f>
        <v>25990942.95057451</v>
      </c>
      <c r="U95" s="46">
        <f t="shared" si="282"/>
        <v>67.831007877857743</v>
      </c>
      <c r="V95" s="43">
        <f>SUM(V75:V94)</f>
        <v>7119384.9000190115</v>
      </c>
      <c r="W95" s="46">
        <f t="shared" si="283"/>
        <v>63.892816821946312</v>
      </c>
      <c r="X95" s="43">
        <f>SUM(X75:X94)</f>
        <v>33110327.850593522</v>
      </c>
      <c r="Y95" s="47">
        <f t="shared" si="285"/>
        <v>66.943782439094136</v>
      </c>
      <c r="Z95" s="245">
        <f>SUM(Z75:Z94)</f>
        <v>42237584.910210237</v>
      </c>
      <c r="AA95" s="201">
        <f t="shared" si="286"/>
        <v>20.914364994466705</v>
      </c>
      <c r="AB95" s="43">
        <f>SUM(AB75:AB94)</f>
        <v>20791177.596015871</v>
      </c>
      <c r="AC95" s="46">
        <f t="shared" si="287"/>
        <v>23.682557338973847</v>
      </c>
      <c r="AD95" s="43">
        <f>SUM(AD75:AD94)</f>
        <v>63028762.506226115</v>
      </c>
      <c r="AE95" s="47">
        <f t="shared" si="289"/>
        <v>21.753108759474198</v>
      </c>
      <c r="AF95" s="122">
        <f>SUM(AF75:AF94)</f>
        <v>68228527.860784739</v>
      </c>
      <c r="AG95" s="128">
        <f>SUM(AG75:AG94)</f>
        <v>27910562.496034883</v>
      </c>
      <c r="AH95" s="129">
        <f>SUM(AH75:AH94)</f>
        <v>96139090.35681963</v>
      </c>
      <c r="AI95" s="32"/>
      <c r="AJ95" s="42">
        <f>SUM(AJ75:AJ94)</f>
        <v>20600721.486639056</v>
      </c>
      <c r="AK95" s="46">
        <f t="shared" si="293"/>
        <v>167.53866255673796</v>
      </c>
      <c r="AL95" s="43">
        <f>SUM(AL75:AL94)</f>
        <v>8364327.5011897236</v>
      </c>
      <c r="AM95" s="46">
        <f t="shared" si="294"/>
        <v>164.96255751354366</v>
      </c>
      <c r="AN95" s="43">
        <f>SUM(AN75:AN94)</f>
        <v>28965048.987828773</v>
      </c>
      <c r="AO95" s="47">
        <f t="shared" si="295"/>
        <v>166.78652735564353</v>
      </c>
      <c r="AP95" s="45">
        <f>SUM(AP75:AP94)</f>
        <v>6542070.1819598144</v>
      </c>
      <c r="AQ95" s="39">
        <f t="shared" si="296"/>
        <v>20.662709931638222</v>
      </c>
      <c r="AR95" s="43">
        <f>SUM(AR75:AR94)</f>
        <v>11566522.334019955</v>
      </c>
      <c r="AS95" s="46">
        <f t="shared" si="297"/>
        <v>37.875995719478652</v>
      </c>
      <c r="AT95" s="43">
        <f>SUM(AT75:AT94)</f>
        <v>18108592.515979771</v>
      </c>
      <c r="AU95" s="47">
        <f t="shared" si="298"/>
        <v>29.113909372625699</v>
      </c>
      <c r="AV95" s="122">
        <f>SUM(AV75:AV94)</f>
        <v>27142791.668598868</v>
      </c>
      <c r="AW95" s="128">
        <f>SUM(AW75:AW94)</f>
        <v>19930849.835209679</v>
      </c>
      <c r="AX95" s="129">
        <f>SUM(AX75:AX94)</f>
        <v>47073641.503808551</v>
      </c>
      <c r="AY95" s="32"/>
      <c r="AZ95" s="42">
        <f>SUM(AZ75:AZ94)</f>
        <v>29462163.68589507</v>
      </c>
      <c r="BA95" s="46">
        <f t="shared" si="302"/>
        <v>132.8387056431792</v>
      </c>
      <c r="BB95" s="43">
        <f>SUM(BB75:BB94)</f>
        <v>7731890.1784849288</v>
      </c>
      <c r="BC95" s="46">
        <f t="shared" si="303"/>
        <v>115.5444831430717</v>
      </c>
      <c r="BD95" s="43">
        <f>SUM(BD75:BD94)</f>
        <v>37194053.864380002</v>
      </c>
      <c r="BE95" s="47">
        <v>117.68303633119864</v>
      </c>
      <c r="BF95" s="45">
        <f>SUM(BF75:BF94)</f>
        <v>27924419.174485259</v>
      </c>
      <c r="BG95" s="46">
        <v>18.16039386232784</v>
      </c>
      <c r="BH95" s="43">
        <f>SUM(BH75:BH94)</f>
        <v>27823569.114164732</v>
      </c>
      <c r="BI95" s="46">
        <v>33.062994106689345</v>
      </c>
      <c r="BJ95" s="43">
        <f>SUM(BJ75:BJ94)</f>
        <v>55747988.288649991</v>
      </c>
      <c r="BK95" s="47">
        <v>22.302764449117095</v>
      </c>
      <c r="BL95" s="122">
        <f>SUM(BL75:BL94)</f>
        <v>57386582.860380344</v>
      </c>
      <c r="BM95" s="128">
        <f>SUM(BM75:BM94)</f>
        <v>35555459.292649671</v>
      </c>
      <c r="BN95" s="129">
        <f>SUM(BN75:BN94)</f>
        <v>92942042.153029993</v>
      </c>
      <c r="BO95" s="32"/>
      <c r="BP95" s="42">
        <f>SUM(BP75:BP94)</f>
        <v>12448030.571200147</v>
      </c>
      <c r="BQ95" s="46">
        <v>87.633255633323415</v>
      </c>
      <c r="BR95" s="43">
        <f>SUM(BR75:BR94)</f>
        <v>2720289.1573233567</v>
      </c>
      <c r="BS95" s="46">
        <v>90.93074679215789</v>
      </c>
      <c r="BT95" s="43">
        <f>SUM(BT75:BT94)</f>
        <v>15168319.728523504</v>
      </c>
      <c r="BU95" s="47">
        <v>88.039825912171949</v>
      </c>
      <c r="BV95" s="45">
        <f>SUM(BV75:BV94)</f>
        <v>14146453.257976718</v>
      </c>
      <c r="BW95" s="46">
        <f t="shared" si="307"/>
        <v>23.228110035214957</v>
      </c>
      <c r="BX95" s="43">
        <f>SUM(BX75:BX94)</f>
        <v>17888739.173499778</v>
      </c>
      <c r="BY95" s="46">
        <f t="shared" si="308"/>
        <v>43.236041372000642</v>
      </c>
      <c r="BZ95" s="43">
        <f>SUM(BZ75:BZ94)</f>
        <v>32035192.4314765</v>
      </c>
      <c r="CA95" s="47">
        <f t="shared" si="309"/>
        <v>31.322021327862402</v>
      </c>
      <c r="CB95" s="122">
        <f>SUM(CB75:CB94)</f>
        <v>26594483.829176866</v>
      </c>
      <c r="CC95" s="128">
        <f>SUM(CC75:CC94)</f>
        <v>20609028.330823138</v>
      </c>
      <c r="CD95" s="129">
        <f>SUM(CD75:CD94)</f>
        <v>47203512.159999996</v>
      </c>
      <c r="CE95" s="32"/>
      <c r="CF95" s="42">
        <f>SUM(CF75:CF94)</f>
        <v>24588589.001887761</v>
      </c>
      <c r="CG95" s="46">
        <f t="shared" si="313"/>
        <v>97.764250988583953</v>
      </c>
      <c r="CH95" s="43">
        <f>SUM(CH75:CH94)</f>
        <v>5202055.6738174167</v>
      </c>
      <c r="CI95" s="46">
        <f t="shared" si="314"/>
        <v>101.25458723562396</v>
      </c>
      <c r="CJ95" s="43">
        <f>SUM(CJ75:CJ94)</f>
        <v>29790644.675705172</v>
      </c>
      <c r="CK95" s="47">
        <f t="shared" si="315"/>
        <v>98.356289270532287</v>
      </c>
      <c r="CL95" s="45">
        <f>SUM(CL75:CL94)</f>
        <v>22663434.128259361</v>
      </c>
      <c r="CM95" s="46">
        <f t="shared" si="316"/>
        <v>18.235345242920882</v>
      </c>
      <c r="CN95" s="43">
        <f>SUM(CN75:CN94)</f>
        <v>21829417.992563933</v>
      </c>
      <c r="CO95" s="46">
        <f t="shared" si="317"/>
        <v>34.028286463401756</v>
      </c>
      <c r="CP95" s="43">
        <f>SUM(CP75:CP94)</f>
        <v>44492852.120823286</v>
      </c>
      <c r="CQ95" s="47">
        <f t="shared" si="318"/>
        <v>23.611927435960684</v>
      </c>
      <c r="CR95" s="122">
        <f>SUM(CR75:CR94)</f>
        <v>47252023.130147107</v>
      </c>
      <c r="CS95" s="128">
        <f>SUM(CS75:CS94)</f>
        <v>27031473.666381348</v>
      </c>
      <c r="CT95" s="129">
        <f>SUM(CT75:CT94)</f>
        <v>74283496.796528473</v>
      </c>
      <c r="CU95" s="32"/>
      <c r="CV95" s="45">
        <f>SUM(CV75:CV94)</f>
        <v>136263249.67657816</v>
      </c>
      <c r="CW95" s="46">
        <f t="shared" si="268"/>
        <v>98.059968491864268</v>
      </c>
      <c r="CX95" s="46">
        <f>SUM(CX75:CX94)</f>
        <v>39741391.146266408</v>
      </c>
      <c r="CY95" s="46">
        <f t="shared" si="324"/>
        <v>104.27680283470372</v>
      </c>
      <c r="CZ95" s="43">
        <f t="shared" si="325"/>
        <v>176004640.82284456</v>
      </c>
      <c r="DA95" s="47">
        <f t="shared" si="326"/>
        <v>99.398036976023548</v>
      </c>
      <c r="DB95" s="45">
        <f>SUM(DB75:DB94)</f>
        <v>131245124.29558906</v>
      </c>
      <c r="DC95" s="46">
        <f t="shared" si="328"/>
        <v>21.495675760314992</v>
      </c>
      <c r="DD95" s="43">
        <f>SUM(DD75:DD94)</f>
        <v>131076247.33332999</v>
      </c>
      <c r="DE95" s="46">
        <f t="shared" si="330"/>
        <v>37.707774428595641</v>
      </c>
      <c r="DF95" s="43">
        <f>SUM(DF75:DF94)</f>
        <v>262321371.62891906</v>
      </c>
      <c r="DG95" s="47">
        <f t="shared" si="332"/>
        <v>27.377162052521133</v>
      </c>
      <c r="DH95" s="153"/>
      <c r="DI95" s="161" t="s">
        <v>175</v>
      </c>
      <c r="DJ95" s="45">
        <f t="shared" ref="DJ95:DK95" si="344">SUM(DJ75:DJ94)</f>
        <v>176004640.82284454</v>
      </c>
      <c r="DK95" s="43">
        <f t="shared" si="344"/>
        <v>262321371.62891906</v>
      </c>
      <c r="DL95" s="44">
        <f>SUM(DL75:DL94)</f>
        <v>438326012.45176363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>
        <f>+D73+D95</f>
        <v>36750919</v>
      </c>
      <c r="E96" s="46">
        <f t="shared" si="271"/>
        <v>167.18109695351345</v>
      </c>
      <c r="F96" s="43">
        <f>+F73+F95</f>
        <v>8739756.0000000019</v>
      </c>
      <c r="G96" s="46">
        <f t="shared" si="272"/>
        <v>152.72351728235421</v>
      </c>
      <c r="H96" s="43">
        <f>+H73+H95</f>
        <v>45490675.000000007</v>
      </c>
      <c r="I96" s="201">
        <f t="shared" si="274"/>
        <v>164.194847195302</v>
      </c>
      <c r="J96" s="45">
        <f>+J73+J95</f>
        <v>19682432.758932561</v>
      </c>
      <c r="K96" s="46">
        <f t="shared" si="275"/>
        <v>28.231615155021696</v>
      </c>
      <c r="L96" s="43">
        <f>+L73+L95</f>
        <v>32639516.896923352</v>
      </c>
      <c r="M96" s="46">
        <f t="shared" si="276"/>
        <v>53.153455020703696</v>
      </c>
      <c r="N96" s="43">
        <f>+N73+N95</f>
        <v>52321949.655855909</v>
      </c>
      <c r="O96" s="47">
        <f t="shared" si="278"/>
        <v>39.902679569366001</v>
      </c>
      <c r="P96" s="122">
        <f>+P73+P95</f>
        <v>56433351.758932561</v>
      </c>
      <c r="Q96" s="128">
        <f>+Q73+Q95</f>
        <v>41379272.896923356</v>
      </c>
      <c r="R96" s="129">
        <f>+R73+R95</f>
        <v>97812624.655855909</v>
      </c>
      <c r="S96" s="32"/>
      <c r="T96" s="45">
        <f>+T73+T95</f>
        <v>47863056.771291643</v>
      </c>
      <c r="U96" s="46">
        <f t="shared" si="282"/>
        <v>124.91272006120396</v>
      </c>
      <c r="V96" s="43">
        <f>+V73+V95</f>
        <v>13190484.508166052</v>
      </c>
      <c r="W96" s="46">
        <f t="shared" si="283"/>
        <v>118.37781245269147</v>
      </c>
      <c r="X96" s="43">
        <f>+X73+X95</f>
        <v>61053541.279457688</v>
      </c>
      <c r="Y96" s="47">
        <f t="shared" si="285"/>
        <v>123.44048669620781</v>
      </c>
      <c r="Z96" s="245">
        <f>+Z73+Z95</f>
        <v>50251842.748788923</v>
      </c>
      <c r="AA96" s="201">
        <f t="shared" si="286"/>
        <v>24.882705370748084</v>
      </c>
      <c r="AB96" s="43">
        <f>+AB73+AB95</f>
        <v>24203485.90494689</v>
      </c>
      <c r="AC96" s="46">
        <f>+AB96/$AB$111</f>
        <v>27.569407269013475</v>
      </c>
      <c r="AD96" s="43">
        <f>+AD73+AD95</f>
        <v>74455328.653735816</v>
      </c>
      <c r="AE96" s="47">
        <f t="shared" si="289"/>
        <v>25.696758075602705</v>
      </c>
      <c r="AF96" s="122">
        <f>+AF73+AF95</f>
        <v>98114899.520080566</v>
      </c>
      <c r="AG96" s="128">
        <f>+AG73+AG95</f>
        <v>37393970.413112938</v>
      </c>
      <c r="AH96" s="129">
        <f>+AH73+AH95</f>
        <v>135508869.9331935</v>
      </c>
      <c r="AI96" s="32"/>
      <c r="AJ96" s="42">
        <f>+AJ73+AJ95</f>
        <v>26765844.964856599</v>
      </c>
      <c r="AK96" s="46">
        <f t="shared" si="293"/>
        <v>217.67751534922942</v>
      </c>
      <c r="AL96" s="43">
        <f>+AL73+AL95</f>
        <v>10972599.620130286</v>
      </c>
      <c r="AM96" s="46">
        <f t="shared" si="294"/>
        <v>216.40330267452697</v>
      </c>
      <c r="AN96" s="43">
        <f>+AN73+AN95</f>
        <v>37738444.58498688</v>
      </c>
      <c r="AO96" s="47">
        <f t="shared" si="295"/>
        <v>217.30548851404416</v>
      </c>
      <c r="AP96" s="45">
        <f>+AP73+AP95</f>
        <v>7588592.8118903739</v>
      </c>
      <c r="AQ96" s="39">
        <f t="shared" si="296"/>
        <v>23.968084673532601</v>
      </c>
      <c r="AR96" s="43">
        <f>+AR73+AR95</f>
        <v>13285988.780380528</v>
      </c>
      <c r="AS96" s="46">
        <f t="shared" si="297"/>
        <v>43.506599446459518</v>
      </c>
      <c r="AT96" s="43">
        <f>+AT73+AT95</f>
        <v>20874581.592270903</v>
      </c>
      <c r="AU96" s="47">
        <f t="shared" si="298"/>
        <v>33.560900778597798</v>
      </c>
      <c r="AV96" s="122">
        <f>+AV73+AV95</f>
        <v>34354437.776746973</v>
      </c>
      <c r="AW96" s="128">
        <f>+AW73+AW95</f>
        <v>24258588.400510814</v>
      </c>
      <c r="AX96" s="129">
        <f>+AX73+AX95</f>
        <v>58613026.177257791</v>
      </c>
      <c r="AY96" s="32"/>
      <c r="AZ96" s="42">
        <f>+AZ73+AZ95</f>
        <v>42990118.719800487</v>
      </c>
      <c r="BA96" s="46">
        <f t="shared" si="302"/>
        <v>193.83341247672556</v>
      </c>
      <c r="BB96" s="43">
        <f>+BB73+BB95</f>
        <v>11381216.477079514</v>
      </c>
      <c r="BC96" s="46">
        <f t="shared" si="303"/>
        <v>170.07959826470872</v>
      </c>
      <c r="BD96" s="43">
        <f>+BD73+BD95</f>
        <v>54371335.196879998</v>
      </c>
      <c r="BE96" s="47">
        <v>167.47050048318866</v>
      </c>
      <c r="BF96" s="45">
        <f>+BF73+BF95</f>
        <v>36382456.240777545</v>
      </c>
      <c r="BG96" s="46">
        <v>22.537811751383561</v>
      </c>
      <c r="BH96" s="43">
        <f>+BH73+BH95</f>
        <v>36132665.454872444</v>
      </c>
      <c r="BI96" s="46">
        <v>41.021465545624856</v>
      </c>
      <c r="BJ96" s="43">
        <f>+BJ73+BJ95</f>
        <v>72515121.695649996</v>
      </c>
      <c r="BK96" s="47">
        <v>27.675582513410813</v>
      </c>
      <c r="BL96" s="122">
        <f>+BL73+BL95</f>
        <v>79372574.960578054</v>
      </c>
      <c r="BM96" s="128">
        <f>+BM73+BM95</f>
        <v>47513881.93195197</v>
      </c>
      <c r="BN96" s="129">
        <f>+BN73+BN95</f>
        <v>126886456.89252999</v>
      </c>
      <c r="BO96" s="32"/>
      <c r="BP96" s="42">
        <f>+BP73+BP95</f>
        <v>18446919.211200148</v>
      </c>
      <c r="BQ96" s="46">
        <v>149.24233863302541</v>
      </c>
      <c r="BR96" s="43">
        <f>+BR73+BR95</f>
        <v>4280132.6073233569</v>
      </c>
      <c r="BS96" s="46">
        <v>155.04637210884681</v>
      </c>
      <c r="BT96" s="43">
        <f>+BT73+BT95</f>
        <v>22727051.818523504</v>
      </c>
      <c r="BU96" s="47">
        <v>149.9579576885576</v>
      </c>
      <c r="BV96" s="45">
        <f>+BV73+BV95</f>
        <v>15780318.447976718</v>
      </c>
      <c r="BW96" s="46">
        <f t="shared" si="307"/>
        <v>25.910874380732285</v>
      </c>
      <c r="BX96" s="43">
        <f>+BX73+BX95</f>
        <v>20112719.903499778</v>
      </c>
      <c r="BY96" s="46">
        <f t="shared" si="308"/>
        <v>48.61127335007415</v>
      </c>
      <c r="BZ96" s="43">
        <f>+BZ73+BZ95</f>
        <v>35893038.351476498</v>
      </c>
      <c r="CA96" s="47">
        <f t="shared" si="309"/>
        <v>35.093983442474787</v>
      </c>
      <c r="CB96" s="122">
        <f>+CB73+CB95</f>
        <v>34227237.659176864</v>
      </c>
      <c r="CC96" s="128">
        <f>+CC73+CC95</f>
        <v>24392852.510823138</v>
      </c>
      <c r="CD96" s="129">
        <f>+CD73+CD95</f>
        <v>58620090.170000002</v>
      </c>
      <c r="CE96" s="32"/>
      <c r="CF96" s="42">
        <f>+CF73+CF95</f>
        <v>42931046.781034291</v>
      </c>
      <c r="CG96" s="46">
        <f t="shared" si="313"/>
        <v>170.69387887127019</v>
      </c>
      <c r="CH96" s="43">
        <f>+CH73+CH95</f>
        <v>9094136.7283897176</v>
      </c>
      <c r="CI96" s="46">
        <f t="shared" si="314"/>
        <v>177.01138135296088</v>
      </c>
      <c r="CJ96" s="43">
        <f>+CJ73+CJ95</f>
        <v>52025183.509424001</v>
      </c>
      <c r="CK96" s="47">
        <f t="shared" si="315"/>
        <v>171.76546712258448</v>
      </c>
      <c r="CL96" s="45">
        <f>+CL73+CL95</f>
        <v>30071976.037479319</v>
      </c>
      <c r="CM96" s="46">
        <f t="shared" si="316"/>
        <v>24.196371215274269</v>
      </c>
      <c r="CN96" s="43">
        <f>+CN73+CN95</f>
        <v>29254747.832112685</v>
      </c>
      <c r="CO96" s="46">
        <f t="shared" si="317"/>
        <v>45.603091204026583</v>
      </c>
      <c r="CP96" s="43">
        <f>+CP73+CP95</f>
        <v>59326723.869591996</v>
      </c>
      <c r="CQ96" s="47">
        <f t="shared" si="318"/>
        <v>31.484120083335366</v>
      </c>
      <c r="CR96" s="122">
        <f>+CR73+CR95</f>
        <v>73003022.818513587</v>
      </c>
      <c r="CS96" s="128">
        <f>+CS73+CS95</f>
        <v>38348884.560502402</v>
      </c>
      <c r="CT96" s="129">
        <f>+CT73+CT95</f>
        <v>111351907.37901601</v>
      </c>
      <c r="CU96" s="32"/>
      <c r="CV96" s="45">
        <f>+CV73+CV95</f>
        <v>215747905.44818318</v>
      </c>
      <c r="CW96" s="46">
        <f t="shared" si="268"/>
        <v>155.26000488502243</v>
      </c>
      <c r="CX96" s="46">
        <f>+CX73+CX95</f>
        <v>57658325.94108893</v>
      </c>
      <c r="CY96" s="46">
        <f t="shared" si="324"/>
        <v>151.2887624846737</v>
      </c>
      <c r="CZ96" s="43">
        <f t="shared" si="325"/>
        <v>273406231.38927209</v>
      </c>
      <c r="DA96" s="47">
        <f t="shared" si="326"/>
        <v>154.40526210021844</v>
      </c>
      <c r="DB96" s="45">
        <f>+DB73+DB95</f>
        <v>159757619.04584545</v>
      </c>
      <c r="DC96" s="46">
        <f t="shared" si="328"/>
        <v>26.165528035275223</v>
      </c>
      <c r="DD96" s="43">
        <f>+DD73+DD95</f>
        <v>155629124.77273566</v>
      </c>
      <c r="DE96" s="46">
        <f t="shared" si="330"/>
        <v>44.771101178434954</v>
      </c>
      <c r="DF96" s="43">
        <f>+DF73+DF95</f>
        <v>315386743.8185811</v>
      </c>
      <c r="DG96" s="47">
        <f t="shared" si="332"/>
        <v>32.915328023492165</v>
      </c>
      <c r="DH96" s="153"/>
      <c r="DI96" s="160" t="s">
        <v>176</v>
      </c>
      <c r="DJ96" s="45">
        <f>+DJ73+DJ95</f>
        <v>273406231.38927209</v>
      </c>
      <c r="DK96" s="43">
        <f t="shared" ref="DK96:DL96" si="345">+DK73+DK95</f>
        <v>315386743.8185811</v>
      </c>
      <c r="DL96" s="44">
        <f t="shared" si="345"/>
        <v>588792975.20785332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202"/>
      <c r="J97" s="38"/>
      <c r="K97" s="39"/>
      <c r="L97" s="39"/>
      <c r="M97" s="39"/>
      <c r="N97" s="39"/>
      <c r="O97" s="40"/>
      <c r="P97" s="125"/>
      <c r="Q97" s="126"/>
      <c r="R97" s="127"/>
      <c r="S97" s="32"/>
      <c r="T97" s="38"/>
      <c r="U97" s="39"/>
      <c r="V97" s="39"/>
      <c r="W97" s="39"/>
      <c r="X97" s="39"/>
      <c r="Y97" s="40"/>
      <c r="Z97" s="244"/>
      <c r="AA97" s="202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f>+'JUL-SEP 2022'!D98+'OCT-DEC 2022'!D98+'JAN-MAR 2023'!D98+'APR-JUN 2023'!D98</f>
        <v>0</v>
      </c>
      <c r="E98" s="39">
        <f t="shared" ref="E98:E102" si="346">+D98/$D$111</f>
        <v>0</v>
      </c>
      <c r="F98" s="36">
        <f>+'JUL-SEP 2022'!F98+'OCT-DEC 2022'!F98+'JAN-MAR 2023'!F98+'APR-JUN 2023'!F98</f>
        <v>0</v>
      </c>
      <c r="G98" s="39">
        <f t="shared" ref="G98:G102" si="347">+F98/$F$111</f>
        <v>0</v>
      </c>
      <c r="H98" s="36">
        <f t="shared" ref="H98:H100" si="348">+D98+F98</f>
        <v>0</v>
      </c>
      <c r="I98" s="202">
        <f t="shared" ref="I98:I102" si="349">+H98/$H$111</f>
        <v>0</v>
      </c>
      <c r="J98" s="38">
        <f>+'JUL-SEP 2022'!J98+'OCT-DEC 2022'!J98+'JAN-MAR 2023'!J98+'APR-JUN 2023'!J98</f>
        <v>0</v>
      </c>
      <c r="K98" s="39">
        <f t="shared" ref="K98:K102" si="350">+J98/$J$111</f>
        <v>0</v>
      </c>
      <c r="L98" s="36">
        <f>+'JUL-SEP 2022'!L98+'OCT-DEC 2022'!L98+'JAN-MAR 2023'!L98+'APR-JUN 2023'!L98</f>
        <v>0</v>
      </c>
      <c r="M98" s="39">
        <f t="shared" ref="M98:M102" si="351">+L98/$L$111</f>
        <v>0</v>
      </c>
      <c r="N98" s="36">
        <f t="shared" ref="N98:N100" si="352">+J98+L98</f>
        <v>0</v>
      </c>
      <c r="O98" s="40">
        <f t="shared" ref="O98:O102" si="353">+N98/$N$111</f>
        <v>0</v>
      </c>
      <c r="P98" s="116">
        <f t="shared" ref="P98:P100" si="354">+D98+J98</f>
        <v>0</v>
      </c>
      <c r="Q98" s="117">
        <f t="shared" ref="Q98:Q100" si="355">+F98+L98</f>
        <v>0</v>
      </c>
      <c r="R98" s="118">
        <f t="shared" ref="R98:R100" si="356">+P98+Q98</f>
        <v>0</v>
      </c>
      <c r="S98" s="32"/>
      <c r="T98" s="38">
        <f>+'JUL-SEP 2022'!T98+'OCT-DEC 2022'!T98+'JAN-MAR 2023'!T98+'APR-JUN 2023'!T98</f>
        <v>128931.55</v>
      </c>
      <c r="U98" s="39">
        <f t="shared" ref="U98:U102" si="357">+T98/$T$111</f>
        <v>0.3364847901203637</v>
      </c>
      <c r="V98" s="36">
        <f>+'JUL-SEP 2022'!V98+'OCT-DEC 2022'!V98+'JAN-MAR 2023'!V98+'APR-JUN 2023'!V98</f>
        <v>37169.519999999997</v>
      </c>
      <c r="W98" s="39">
        <f t="shared" ref="W98:W102" si="358">+V98/$V$111</f>
        <v>0.33357731968014931</v>
      </c>
      <c r="X98" s="36">
        <f t="shared" ref="X98:X100" si="359">+T98+V98</f>
        <v>166101.07</v>
      </c>
      <c r="Y98" s="40">
        <f t="shared" ref="Y98:Y102" si="360">+X98/$X$111</f>
        <v>0.33582977321021679</v>
      </c>
      <c r="Z98" s="244">
        <f>+'OCT-DEC 2022'!Z98+'JUL-SEP 2022'!Z98+'JAN-MAR 2023'!Z98+'APR-JUN 2023'!Z98</f>
        <v>8091013.3999999994</v>
      </c>
      <c r="AA98" s="202">
        <f t="shared" ref="AA98:AA102" si="361">+Z98/$Z$111</f>
        <v>4.0063466645275749</v>
      </c>
      <c r="AB98" s="36">
        <f>+'OCT-DEC 2022'!AB98+'JUL-SEP 2022'!AB98+'JAN-MAR 2023'!AB98+'APR-JUN 2023'!AB98</f>
        <v>385559.98000000004</v>
      </c>
      <c r="AC98" s="39">
        <f t="shared" ref="AC98:AC102" si="362">+AB98/$AB$111</f>
        <v>0.43917889170997976</v>
      </c>
      <c r="AD98" s="36">
        <f t="shared" ref="AD98:AD100" si="363">+Z98+AB98</f>
        <v>8476573.379999999</v>
      </c>
      <c r="AE98" s="40">
        <f t="shared" ref="AE98:AE102" si="364">+AD98/$AD$111</f>
        <v>2.9255186887825886</v>
      </c>
      <c r="AF98" s="116">
        <f t="shared" ref="AF98:AF100" si="365">+T98+Z98</f>
        <v>8219944.9499999993</v>
      </c>
      <c r="AG98" s="117">
        <f t="shared" ref="AG98:AG100" si="366">+V98+AB98</f>
        <v>422729.50000000006</v>
      </c>
      <c r="AH98" s="118">
        <f t="shared" ref="AH98:AH100" si="367">+AF98+AG98</f>
        <v>8642674.4499999993</v>
      </c>
      <c r="AI98" s="32"/>
      <c r="AJ98" s="35">
        <f>+'OCT-DEC 2022'!AJ98+'JUL-SEP 2022'!AJ98+'JAN-MAR 2023'!AJ98+'APR-JUN 2023'!AJ98</f>
        <v>0</v>
      </c>
      <c r="AK98" s="39">
        <f t="shared" ref="AK98:AK102" si="368">+AJ98/$AJ$111</f>
        <v>0</v>
      </c>
      <c r="AL98" s="36">
        <f>+'OCT-DEC 2022'!AL98+'JUL-SEP 2022'!AL98+'JAN-MAR 2023'!AL98+'APR-JUN 2023'!AL98</f>
        <v>0</v>
      </c>
      <c r="AM98" s="39">
        <f t="shared" ref="AM98:AM102" si="369">+AL98/$AL$111</f>
        <v>0</v>
      </c>
      <c r="AN98" s="36">
        <f>+AJ98+AL98</f>
        <v>0</v>
      </c>
      <c r="AO98" s="40">
        <f t="shared" ref="AO98:AO102" si="370">+AN98/$AN$111</f>
        <v>0</v>
      </c>
      <c r="AP98" s="36">
        <f>+'OCT-DEC 2022'!AP98+'JUL-SEP 2022'!AP98+'JAN-MAR 2023'!AP98+'APR-JUN 2023'!AP98</f>
        <v>0</v>
      </c>
      <c r="AQ98" s="36">
        <f t="shared" ref="AQ98:AQ102" si="371">+AP98/$AP$111</f>
        <v>0</v>
      </c>
      <c r="AR98" s="36">
        <f>+'OCT-DEC 2022'!AR98+'JUL-SEP 2022'!AR98+'JAN-MAR 2023'!AR98+'APR-JUN 2023'!AR98</f>
        <v>0</v>
      </c>
      <c r="AS98" s="39">
        <f t="shared" ref="AS98:AS102" si="372">+AR98/$AR$111</f>
        <v>0</v>
      </c>
      <c r="AT98" s="36">
        <f>+AP98+AR98</f>
        <v>0</v>
      </c>
      <c r="AU98" s="40">
        <f t="shared" ref="AU98:AU102" si="373">+AT98/$AT$111</f>
        <v>0</v>
      </c>
      <c r="AV98" s="116">
        <f t="shared" ref="AV98:AV100" si="374">+AJ98+AP98</f>
        <v>0</v>
      </c>
      <c r="AW98" s="117">
        <f t="shared" ref="AW98:AW100" si="375">+AL98+AR98</f>
        <v>0</v>
      </c>
      <c r="AX98" s="118">
        <f t="shared" ref="AX98:AX100" si="376">+AV98+AW98</f>
        <v>0</v>
      </c>
      <c r="AY98" s="32"/>
      <c r="AZ98" s="35">
        <f>+'OCT-DEC 2022'!AZ98+'JUL-SEP 2022'!AZ98+'JAN-MAR 2023'!AZ98+'APR-JUN 2023'!AZ98</f>
        <v>1484270.5554725134</v>
      </c>
      <c r="BA98" s="39">
        <f t="shared" si="302"/>
        <v>6.6922640684277104</v>
      </c>
      <c r="BB98" s="36">
        <f>+'OCT-DEC 2022'!BB98+'JUL-SEP 2022'!BB98+'JAN-MAR 2023'!BB98+'APR-JUN 2023'!BB98</f>
        <v>441145.58452748659</v>
      </c>
      <c r="BC98" s="39">
        <f t="shared" si="303"/>
        <v>6.5924291962802668</v>
      </c>
      <c r="BD98" s="36">
        <f>+AZ98+BB98</f>
        <v>1925416.1400000001</v>
      </c>
      <c r="BE98" s="40">
        <v>0</v>
      </c>
      <c r="BF98" s="38">
        <f>+'OCT-DEC 2022'!BF98+'JUL-SEP 2022'!BF98+'JAN-MAR 2023'!BF98+'APR-JUN 2023'!BF98</f>
        <v>5633019.1411134861</v>
      </c>
      <c r="BG98" s="39">
        <v>0</v>
      </c>
      <c r="BH98" s="36">
        <f>+'OCT-DEC 2022'!BH98+'JUL-SEP 2022'!BH98+'JAN-MAR 2023'!BH98+'APR-JUN 2023'!BH98</f>
        <v>2167849.748886514</v>
      </c>
      <c r="BI98" s="39">
        <v>0</v>
      </c>
      <c r="BJ98" s="36">
        <f>+BF98+BH98</f>
        <v>7800868.8900000006</v>
      </c>
      <c r="BK98" s="40">
        <v>0</v>
      </c>
      <c r="BL98" s="116">
        <f t="shared" ref="BL98:BL100" si="377">+AZ98+BF98</f>
        <v>7117289.6965859998</v>
      </c>
      <c r="BM98" s="117">
        <f t="shared" ref="BM98:BM100" si="378">+BB98+BH98</f>
        <v>2608995.3334140005</v>
      </c>
      <c r="BN98" s="118">
        <f t="shared" ref="BN98:BN100" si="379">+BL98+BM98</f>
        <v>9726285.0300000012</v>
      </c>
      <c r="BO98" s="32"/>
      <c r="BP98" s="35">
        <f>+'OCT-DEC 2022'!BP98+'JUL-SEP 2022'!BP98+'JAN-MAR 2023'!BP98+'APR-JUN 2023'!BP98</f>
        <v>0</v>
      </c>
      <c r="BQ98" s="39">
        <v>0</v>
      </c>
      <c r="BR98" s="36">
        <f>+'OCT-DEC 2022'!BR98+'JUL-SEP 2022'!BR98+'JAN-MAR 2023'!BR98+'APR-JUN 2023'!BR98</f>
        <v>0</v>
      </c>
      <c r="BS98" s="39">
        <v>0</v>
      </c>
      <c r="BT98" s="36">
        <f>+BP98+BR98</f>
        <v>0</v>
      </c>
      <c r="BU98" s="40">
        <v>0</v>
      </c>
      <c r="BV98" s="38">
        <f>+'OCT-DEC 2022'!BV98+'JUL-SEP 2022'!BV98+'JAN-MAR 2023'!BV98+'APR-JUN 2023'!BV98</f>
        <v>0</v>
      </c>
      <c r="BW98" s="36">
        <f t="shared" ref="BW98:BW102" si="380">+BV98/$BV$111</f>
        <v>0</v>
      </c>
      <c r="BX98" s="36">
        <f>+'OCT-DEC 2022'!BX98+'JUL-SEP 2022'!BX98+'JAN-MAR 2023'!BX98+'APR-JUN 2023'!BX98</f>
        <v>0</v>
      </c>
      <c r="BY98" s="36">
        <f t="shared" ref="BY98:BY102" si="381">+BX98/$BX$111</f>
        <v>0</v>
      </c>
      <c r="BZ98" s="36">
        <f>+BV98+BX98</f>
        <v>0</v>
      </c>
      <c r="CA98" s="40"/>
      <c r="CB98" s="116">
        <f t="shared" ref="CB98:CB100" si="382">+BP98+BV98</f>
        <v>0</v>
      </c>
      <c r="CC98" s="117">
        <f t="shared" ref="CC98:CC100" si="383">+BR98+BX98</f>
        <v>0</v>
      </c>
      <c r="CD98" s="118">
        <f t="shared" ref="CD98:CD100" si="384">+CB98+CC98</f>
        <v>0</v>
      </c>
      <c r="CE98" s="32"/>
      <c r="CF98" s="35">
        <f>+'OCT-DEC 2022'!CF98+'JUL-SEP 2022'!CF98+'JAN-MAR 2023'!CF98+'APR-JUN 2023'!CF98</f>
        <v>0</v>
      </c>
      <c r="CG98" s="39">
        <f t="shared" ref="CG98:CG101" si="385">+CF98/$CF$111</f>
        <v>0</v>
      </c>
      <c r="CH98" s="36">
        <f>+'OCT-DEC 2022'!CH98+'JUL-SEP 2022'!CH98+'JAN-MAR 2023'!CH98+'APR-JUN 2023'!CH98</f>
        <v>0</v>
      </c>
      <c r="CI98" s="39">
        <f t="shared" ref="CI98:CI102" si="386">+CH98/$CH$111</f>
        <v>0</v>
      </c>
      <c r="CJ98" s="36">
        <f>+CF98+CH98</f>
        <v>0</v>
      </c>
      <c r="CK98" s="40">
        <f t="shared" ref="CK98:CK102" si="387">+CJ98/$CJ$111</f>
        <v>0</v>
      </c>
      <c r="CL98" s="38">
        <f>+'OCT-DEC 2022'!CL98+'JUL-SEP 2022'!CL98+'JAN-MAR 2023'!CL98+'APR-JUN 2023'!CL98</f>
        <v>0</v>
      </c>
      <c r="CM98" s="39">
        <f t="shared" ref="CM98:CM102" si="388">+CL98/$CL$111</f>
        <v>0</v>
      </c>
      <c r="CN98" s="36">
        <f>+'OCT-DEC 2022'!CN98+'JUL-SEP 2022'!CN98+'JAN-MAR 2023'!CN98+'APR-JUN 2023'!CN98</f>
        <v>0</v>
      </c>
      <c r="CO98" s="39">
        <f t="shared" ref="CO98:CO102" si="389">+CN98/$CN$111</f>
        <v>0</v>
      </c>
      <c r="CP98" s="36">
        <f>+CL98+CN98</f>
        <v>0</v>
      </c>
      <c r="CQ98" s="40">
        <f t="shared" ref="CQ98:CQ102" si="390">+CP98/$CP$111</f>
        <v>0</v>
      </c>
      <c r="CR98" s="116">
        <f t="shared" ref="CR98:CR100" si="391">+CF98+CL98</f>
        <v>0</v>
      </c>
      <c r="CS98" s="117">
        <f t="shared" ref="CS98:CS100" si="392">+CH98+CN98</f>
        <v>0</v>
      </c>
      <c r="CT98" s="118">
        <f t="shared" ref="CT98:CT100" si="393">+CR98+CS98</f>
        <v>0</v>
      </c>
      <c r="CU98" s="32"/>
      <c r="CV98" s="38">
        <f>+D98+T98+AJ98+AZ98+BP98+CF98</f>
        <v>1613202.1054725135</v>
      </c>
      <c r="CW98" s="39">
        <f t="shared" si="268"/>
        <v>1.1609186483450984</v>
      </c>
      <c r="CX98" s="39">
        <f>+F98+V98+AL98+BB98+BR98+CH98</f>
        <v>478315.1045274866</v>
      </c>
      <c r="CY98" s="39">
        <f t="shared" ref="CY98:CY102" si="394">+CX98/$CX$111</f>
        <v>1.2550433794353784</v>
      </c>
      <c r="CZ98" s="36">
        <f t="shared" ref="CZ98:CZ100" si="395">+CV98+CX98</f>
        <v>2091517.21</v>
      </c>
      <c r="DA98" s="40">
        <f t="shared" ref="DA98:DA102" si="396">+CZ98/$CZ$111</f>
        <v>1.1811774053436557</v>
      </c>
      <c r="DB98" s="38">
        <f t="shared" ref="DB98:DB100" si="397">+J98+Z98+AP98+BF98+BV98+CL98</f>
        <v>13724032.541113485</v>
      </c>
      <c r="DC98" s="39">
        <f t="shared" ref="DC98:DC102" si="398">+DB98/$DB$111</f>
        <v>2.2477585754985796</v>
      </c>
      <c r="DD98" s="36">
        <f t="shared" ref="DD98:DD100" si="399">+L98+AB98+AR98+BH98+BX98+CN98</f>
        <v>2553409.728886514</v>
      </c>
      <c r="DE98" s="39">
        <f t="shared" ref="DE98:DE102" si="400">+DD98/$DD$111</f>
        <v>0.73456022764966156</v>
      </c>
      <c r="DF98" s="36">
        <f t="shared" ref="DF98:DF100" si="401">+DB98+DD98</f>
        <v>16277442.27</v>
      </c>
      <c r="DG98" s="40">
        <f t="shared" ref="DG98:DG102" si="402">+DF98/$DF$111</f>
        <v>1.6987947724546735</v>
      </c>
      <c r="DH98" s="152"/>
      <c r="DI98" s="163" t="s">
        <v>54</v>
      </c>
      <c r="DJ98" s="38">
        <f t="shared" ref="DJ98:DJ100" si="403">+CZ98</f>
        <v>2091517.21</v>
      </c>
      <c r="DK98" s="36">
        <f t="shared" ref="DK98:DK100" si="404">+DF98</f>
        <v>16277442.27</v>
      </c>
      <c r="DL98" s="37">
        <f t="shared" ref="DL98:DL100" si="405">+DJ98+DK98</f>
        <v>18368959.48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f>+'JUL-SEP 2022'!D99+'OCT-DEC 2022'!D99+'JAN-MAR 2023'!D99+'APR-JUN 2023'!D99</f>
        <v>0</v>
      </c>
      <c r="E99" s="39">
        <f t="shared" si="346"/>
        <v>0</v>
      </c>
      <c r="F99" s="36">
        <f>+'JUL-SEP 2022'!F99+'OCT-DEC 2022'!F99+'JAN-MAR 2023'!F99+'APR-JUN 2023'!F99</f>
        <v>0</v>
      </c>
      <c r="G99" s="39">
        <f t="shared" si="347"/>
        <v>0</v>
      </c>
      <c r="H99" s="36">
        <f t="shared" si="348"/>
        <v>0</v>
      </c>
      <c r="I99" s="202">
        <f t="shared" si="349"/>
        <v>0</v>
      </c>
      <c r="J99" s="38">
        <f>+'JUL-SEP 2022'!J99+'OCT-DEC 2022'!J99+'JAN-MAR 2023'!J99+'APR-JUN 2023'!J99</f>
        <v>0</v>
      </c>
      <c r="K99" s="39">
        <f t="shared" si="350"/>
        <v>0</v>
      </c>
      <c r="L99" s="36">
        <f>+'JUL-SEP 2022'!L99+'OCT-DEC 2022'!L99+'JAN-MAR 2023'!L99+'APR-JUN 2023'!L99</f>
        <v>0</v>
      </c>
      <c r="M99" s="39">
        <f t="shared" si="351"/>
        <v>0</v>
      </c>
      <c r="N99" s="36">
        <f t="shared" si="352"/>
        <v>0</v>
      </c>
      <c r="O99" s="40">
        <f t="shared" si="353"/>
        <v>0</v>
      </c>
      <c r="P99" s="116">
        <f t="shared" si="354"/>
        <v>0</v>
      </c>
      <c r="Q99" s="117">
        <f t="shared" si="355"/>
        <v>0</v>
      </c>
      <c r="R99" s="118">
        <f t="shared" si="356"/>
        <v>0</v>
      </c>
      <c r="S99" s="32"/>
      <c r="T99" s="38">
        <f>+'JUL-SEP 2022'!T99+'OCT-DEC 2022'!T99+'JAN-MAR 2023'!T99+'APR-JUN 2023'!T99</f>
        <v>0</v>
      </c>
      <c r="U99" s="39">
        <f t="shared" si="357"/>
        <v>0</v>
      </c>
      <c r="V99" s="36">
        <f>+'JUL-SEP 2022'!V99+'OCT-DEC 2022'!V99+'JAN-MAR 2023'!V99+'APR-JUN 2023'!V99</f>
        <v>0</v>
      </c>
      <c r="W99" s="39">
        <f t="shared" si="358"/>
        <v>0</v>
      </c>
      <c r="X99" s="36">
        <f t="shared" si="359"/>
        <v>0</v>
      </c>
      <c r="Y99" s="40">
        <f t="shared" si="360"/>
        <v>0</v>
      </c>
      <c r="Z99" s="244">
        <f>+'OCT-DEC 2022'!Z99+'JUL-SEP 2022'!Z99+'JAN-MAR 2023'!Z99+'APR-JUN 2023'!Z99</f>
        <v>0</v>
      </c>
      <c r="AA99" s="202">
        <f t="shared" si="361"/>
        <v>0</v>
      </c>
      <c r="AB99" s="36">
        <f>+'OCT-DEC 2022'!AB99+'JUL-SEP 2022'!AB99+'JAN-MAR 2023'!AB99+'APR-JUN 2023'!AB99</f>
        <v>0</v>
      </c>
      <c r="AC99" s="39">
        <f t="shared" si="362"/>
        <v>0</v>
      </c>
      <c r="AD99" s="36">
        <f t="shared" si="363"/>
        <v>0</v>
      </c>
      <c r="AE99" s="40">
        <f t="shared" si="364"/>
        <v>0</v>
      </c>
      <c r="AF99" s="116">
        <f t="shared" si="365"/>
        <v>0</v>
      </c>
      <c r="AG99" s="117">
        <f t="shared" si="366"/>
        <v>0</v>
      </c>
      <c r="AH99" s="118">
        <f t="shared" si="367"/>
        <v>0</v>
      </c>
      <c r="AI99" s="32"/>
      <c r="AJ99" s="35">
        <f>+'OCT-DEC 2022'!AJ99+'JUL-SEP 2022'!AJ99+'JAN-MAR 2023'!AJ99+'APR-JUN 2023'!AJ99</f>
        <v>0</v>
      </c>
      <c r="AK99" s="39">
        <f t="shared" si="368"/>
        <v>0</v>
      </c>
      <c r="AL99" s="36">
        <f>+'OCT-DEC 2022'!AL99+'JUL-SEP 2022'!AL99+'JAN-MAR 2023'!AL99+'APR-JUN 2023'!AL99</f>
        <v>0</v>
      </c>
      <c r="AM99" s="39">
        <f t="shared" si="369"/>
        <v>0</v>
      </c>
      <c r="AN99" s="36">
        <f t="shared" ref="AN99:AN100" si="406">+AJ99+AL99</f>
        <v>0</v>
      </c>
      <c r="AO99" s="40">
        <f t="shared" si="370"/>
        <v>0</v>
      </c>
      <c r="AP99" s="36">
        <f>+'OCT-DEC 2022'!AP99+'JUL-SEP 2022'!AP99+'JAN-MAR 2023'!AP99+'APR-JUN 2023'!AP99</f>
        <v>0</v>
      </c>
      <c r="AQ99" s="36">
        <f t="shared" si="371"/>
        <v>0</v>
      </c>
      <c r="AR99" s="36">
        <f>+'OCT-DEC 2022'!AR99+'JUL-SEP 2022'!AR99+'JAN-MAR 2023'!AR99+'APR-JUN 2023'!AR99</f>
        <v>0</v>
      </c>
      <c r="AS99" s="39">
        <f t="shared" si="372"/>
        <v>0</v>
      </c>
      <c r="AT99" s="36">
        <f t="shared" ref="AT99:AT100" si="407">+AP99+AR99</f>
        <v>0</v>
      </c>
      <c r="AU99" s="40">
        <f t="shared" si="373"/>
        <v>0</v>
      </c>
      <c r="AV99" s="116">
        <f t="shared" si="374"/>
        <v>0</v>
      </c>
      <c r="AW99" s="117">
        <f t="shared" si="375"/>
        <v>0</v>
      </c>
      <c r="AX99" s="118">
        <f t="shared" si="376"/>
        <v>0</v>
      </c>
      <c r="AY99" s="32"/>
      <c r="AZ99" s="35">
        <f>+'OCT-DEC 2022'!AZ99+'JUL-SEP 2022'!AZ99+'JAN-MAR 2023'!AZ99+'APR-JUN 2023'!AZ99</f>
        <v>0</v>
      </c>
      <c r="BA99" s="39">
        <f t="shared" si="302"/>
        <v>0</v>
      </c>
      <c r="BB99" s="36">
        <f>+'OCT-DEC 2022'!BB99+'JUL-SEP 2022'!BB99+'JAN-MAR 2023'!BB99+'APR-JUN 2023'!BB99</f>
        <v>0</v>
      </c>
      <c r="BC99" s="39">
        <f t="shared" si="303"/>
        <v>0</v>
      </c>
      <c r="BD99" s="36">
        <f t="shared" ref="BD99:BD100" si="408">+AZ99+BB99</f>
        <v>0</v>
      </c>
      <c r="BE99" s="40">
        <v>0</v>
      </c>
      <c r="BF99" s="38">
        <f>+'OCT-DEC 2022'!BF99+'JUL-SEP 2022'!BF99+'JAN-MAR 2023'!BF99+'APR-JUN 2023'!BF99</f>
        <v>0</v>
      </c>
      <c r="BG99" s="39">
        <v>0</v>
      </c>
      <c r="BH99" s="36">
        <f>+'OCT-DEC 2022'!BH99+'JUL-SEP 2022'!BH99+'JAN-MAR 2023'!BH99+'APR-JUN 2023'!BH99</f>
        <v>0</v>
      </c>
      <c r="BI99" s="39">
        <v>0</v>
      </c>
      <c r="BJ99" s="36">
        <f t="shared" ref="BJ99:BJ100" si="409">+BF99+BH99</f>
        <v>0</v>
      </c>
      <c r="BK99" s="40">
        <v>0</v>
      </c>
      <c r="BL99" s="116">
        <f t="shared" si="377"/>
        <v>0</v>
      </c>
      <c r="BM99" s="117">
        <f t="shared" si="378"/>
        <v>0</v>
      </c>
      <c r="BN99" s="118">
        <f t="shared" si="379"/>
        <v>0</v>
      </c>
      <c r="BO99" s="32"/>
      <c r="BP99" s="35">
        <f>+'OCT-DEC 2022'!BP99+'JUL-SEP 2022'!BP99+'JAN-MAR 2023'!BP99+'APR-JUN 2023'!BP99</f>
        <v>0</v>
      </c>
      <c r="BQ99" s="39">
        <v>0</v>
      </c>
      <c r="BR99" s="36">
        <f>+'OCT-DEC 2022'!BR99+'JUL-SEP 2022'!BR99+'JAN-MAR 2023'!BR99+'APR-JUN 2023'!BR99</f>
        <v>0</v>
      </c>
      <c r="BS99" s="39">
        <v>0</v>
      </c>
      <c r="BT99" s="36">
        <f t="shared" ref="BT99:BT100" si="410">+BP99+BR99</f>
        <v>0</v>
      </c>
      <c r="BU99" s="40">
        <v>0</v>
      </c>
      <c r="BV99" s="38">
        <f>+'OCT-DEC 2022'!BV99+'JUL-SEP 2022'!BV99+'JAN-MAR 2023'!BV99+'APR-JUN 2023'!BV99</f>
        <v>0</v>
      </c>
      <c r="BW99" s="36">
        <f t="shared" si="380"/>
        <v>0</v>
      </c>
      <c r="BX99" s="36">
        <f>+'OCT-DEC 2022'!BX99+'JUL-SEP 2022'!BX99+'JAN-MAR 2023'!BX99+'APR-JUN 2023'!BX99</f>
        <v>0</v>
      </c>
      <c r="BY99" s="36">
        <f t="shared" si="381"/>
        <v>0</v>
      </c>
      <c r="BZ99" s="36">
        <f t="shared" ref="BZ99:BZ100" si="411">+BV99+BX99</f>
        <v>0</v>
      </c>
      <c r="CA99" s="40"/>
      <c r="CB99" s="116">
        <f t="shared" si="382"/>
        <v>0</v>
      </c>
      <c r="CC99" s="117">
        <f t="shared" si="383"/>
        <v>0</v>
      </c>
      <c r="CD99" s="118">
        <f t="shared" si="384"/>
        <v>0</v>
      </c>
      <c r="CE99" s="32"/>
      <c r="CF99" s="35">
        <f>+'OCT-DEC 2022'!CF99+'JUL-SEP 2022'!CF99+'JAN-MAR 2023'!CF99+'APR-JUN 2023'!CF99</f>
        <v>0</v>
      </c>
      <c r="CG99" s="39">
        <f t="shared" si="385"/>
        <v>0</v>
      </c>
      <c r="CH99" s="36">
        <f>+'OCT-DEC 2022'!CH99+'JUL-SEP 2022'!CH99+'JAN-MAR 2023'!CH99+'APR-JUN 2023'!CH99</f>
        <v>0</v>
      </c>
      <c r="CI99" s="39">
        <f t="shared" si="386"/>
        <v>0</v>
      </c>
      <c r="CJ99" s="36">
        <f t="shared" ref="CJ99:CJ100" si="412">+CF99+CH99</f>
        <v>0</v>
      </c>
      <c r="CK99" s="40">
        <f t="shared" si="387"/>
        <v>0</v>
      </c>
      <c r="CL99" s="38">
        <f>+'OCT-DEC 2022'!CL99+'JUL-SEP 2022'!CL99+'JAN-MAR 2023'!CL99+'APR-JUN 2023'!CL99</f>
        <v>0</v>
      </c>
      <c r="CM99" s="39">
        <f t="shared" si="388"/>
        <v>0</v>
      </c>
      <c r="CN99" s="36">
        <f>+'OCT-DEC 2022'!CN99+'JUL-SEP 2022'!CN99+'JAN-MAR 2023'!CN99+'APR-JUN 2023'!CN99</f>
        <v>0</v>
      </c>
      <c r="CO99" s="39">
        <f t="shared" si="389"/>
        <v>0</v>
      </c>
      <c r="CP99" s="36">
        <f t="shared" ref="CP99:CP100" si="413">+CL99+CN99</f>
        <v>0</v>
      </c>
      <c r="CQ99" s="40">
        <f t="shared" si="390"/>
        <v>0</v>
      </c>
      <c r="CR99" s="116">
        <f t="shared" si="391"/>
        <v>0</v>
      </c>
      <c r="CS99" s="117">
        <f t="shared" si="392"/>
        <v>0</v>
      </c>
      <c r="CT99" s="118">
        <f t="shared" si="393"/>
        <v>0</v>
      </c>
      <c r="CU99" s="32"/>
      <c r="CV99" s="38">
        <f>+D99+T99+AJ99+AZ99+BP99+CF99</f>
        <v>0</v>
      </c>
      <c r="CW99" s="39">
        <f t="shared" si="268"/>
        <v>0</v>
      </c>
      <c r="CX99" s="39">
        <f>+F99+V99+AL99+BB99+BR99+CH99</f>
        <v>0</v>
      </c>
      <c r="CY99" s="39">
        <f t="shared" si="394"/>
        <v>0</v>
      </c>
      <c r="CZ99" s="36">
        <f t="shared" si="395"/>
        <v>0</v>
      </c>
      <c r="DA99" s="40">
        <f t="shared" si="396"/>
        <v>0</v>
      </c>
      <c r="DB99" s="38">
        <f t="shared" si="397"/>
        <v>0</v>
      </c>
      <c r="DC99" s="39">
        <f t="shared" si="398"/>
        <v>0</v>
      </c>
      <c r="DD99" s="36">
        <f t="shared" si="399"/>
        <v>0</v>
      </c>
      <c r="DE99" s="39">
        <f t="shared" si="400"/>
        <v>0</v>
      </c>
      <c r="DF99" s="36">
        <f t="shared" si="401"/>
        <v>0</v>
      </c>
      <c r="DG99" s="40">
        <f t="shared" si="402"/>
        <v>0</v>
      </c>
      <c r="DH99" s="152"/>
      <c r="DI99" s="164" t="s">
        <v>13</v>
      </c>
      <c r="DJ99" s="38">
        <f t="shared" si="403"/>
        <v>0</v>
      </c>
      <c r="DK99" s="36">
        <f t="shared" si="404"/>
        <v>0</v>
      </c>
      <c r="DL99" s="37">
        <f t="shared" si="405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f>+'JUL-SEP 2022'!D100+'OCT-DEC 2022'!D100+'JAN-MAR 2023'!D100+'APR-JUN 2023'!D100</f>
        <v>0</v>
      </c>
      <c r="E100" s="39">
        <f t="shared" si="346"/>
        <v>0</v>
      </c>
      <c r="F100" s="36">
        <f>+'JUL-SEP 2022'!F100+'OCT-DEC 2022'!F100+'JAN-MAR 2023'!F100+'APR-JUN 2023'!F100</f>
        <v>0</v>
      </c>
      <c r="G100" s="39">
        <f t="shared" si="347"/>
        <v>0</v>
      </c>
      <c r="H100" s="36">
        <f t="shared" si="348"/>
        <v>0</v>
      </c>
      <c r="I100" s="202">
        <f t="shared" si="349"/>
        <v>0</v>
      </c>
      <c r="J100" s="38">
        <f>+'JUL-SEP 2022'!J100+'OCT-DEC 2022'!J100+'JAN-MAR 2023'!J100+'APR-JUN 2023'!J100</f>
        <v>0</v>
      </c>
      <c r="K100" s="39">
        <f t="shared" si="350"/>
        <v>0</v>
      </c>
      <c r="L100" s="36">
        <f>+'JUL-SEP 2022'!L100+'OCT-DEC 2022'!L100+'JAN-MAR 2023'!L100+'APR-JUN 2023'!L100</f>
        <v>0</v>
      </c>
      <c r="M100" s="39">
        <f t="shared" si="351"/>
        <v>0</v>
      </c>
      <c r="N100" s="36">
        <f t="shared" si="352"/>
        <v>0</v>
      </c>
      <c r="O100" s="40">
        <f t="shared" si="353"/>
        <v>0</v>
      </c>
      <c r="P100" s="116">
        <f t="shared" si="354"/>
        <v>0</v>
      </c>
      <c r="Q100" s="117">
        <f t="shared" si="355"/>
        <v>0</v>
      </c>
      <c r="R100" s="118">
        <f t="shared" si="356"/>
        <v>0</v>
      </c>
      <c r="S100" s="32"/>
      <c r="T100" s="38">
        <f>+'JUL-SEP 2022'!T100+'OCT-DEC 2022'!T100+'JAN-MAR 2023'!T100+'APR-JUN 2023'!T100</f>
        <v>0</v>
      </c>
      <c r="U100" s="39">
        <f t="shared" si="357"/>
        <v>0</v>
      </c>
      <c r="V100" s="36">
        <f>+'JUL-SEP 2022'!V100+'OCT-DEC 2022'!V100+'JAN-MAR 2023'!V100+'APR-JUN 2023'!V100</f>
        <v>0</v>
      </c>
      <c r="W100" s="39">
        <f t="shared" si="358"/>
        <v>0</v>
      </c>
      <c r="X100" s="36">
        <f t="shared" si="359"/>
        <v>0</v>
      </c>
      <c r="Y100" s="40">
        <f t="shared" si="360"/>
        <v>0</v>
      </c>
      <c r="Z100" s="244">
        <f>+'OCT-DEC 2022'!Z100+'JUL-SEP 2022'!Z100+'JAN-MAR 2023'!Z100+'APR-JUN 2023'!Z100</f>
        <v>0</v>
      </c>
      <c r="AA100" s="202">
        <f t="shared" si="361"/>
        <v>0</v>
      </c>
      <c r="AB100" s="36">
        <f>+'OCT-DEC 2022'!AB100+'JUL-SEP 2022'!AB100+'JAN-MAR 2023'!AB100+'APR-JUN 2023'!AB100</f>
        <v>0</v>
      </c>
      <c r="AC100" s="39">
        <f t="shared" si="362"/>
        <v>0</v>
      </c>
      <c r="AD100" s="36">
        <f t="shared" si="363"/>
        <v>0</v>
      </c>
      <c r="AE100" s="40">
        <f t="shared" si="364"/>
        <v>0</v>
      </c>
      <c r="AF100" s="116">
        <f t="shared" si="365"/>
        <v>0</v>
      </c>
      <c r="AG100" s="117">
        <f t="shared" si="366"/>
        <v>0</v>
      </c>
      <c r="AH100" s="118">
        <f t="shared" si="367"/>
        <v>0</v>
      </c>
      <c r="AI100" s="32"/>
      <c r="AJ100" s="35">
        <f>+'OCT-DEC 2022'!AJ100+'JUL-SEP 2022'!AJ100+'JAN-MAR 2023'!AJ100+'APR-JUN 2023'!AJ100</f>
        <v>0</v>
      </c>
      <c r="AK100" s="39">
        <f t="shared" si="368"/>
        <v>0</v>
      </c>
      <c r="AL100" s="36">
        <f>+'OCT-DEC 2022'!AL100+'JUL-SEP 2022'!AL100+'JAN-MAR 2023'!AL100+'APR-JUN 2023'!AL100</f>
        <v>0</v>
      </c>
      <c r="AM100" s="39">
        <f t="shared" si="369"/>
        <v>0</v>
      </c>
      <c r="AN100" s="36">
        <f t="shared" si="406"/>
        <v>0</v>
      </c>
      <c r="AO100" s="40">
        <f t="shared" si="370"/>
        <v>0</v>
      </c>
      <c r="AP100" s="36">
        <f>+'OCT-DEC 2022'!AP100+'JUL-SEP 2022'!AP100+'JAN-MAR 2023'!AP100+'APR-JUN 2023'!AP100</f>
        <v>0</v>
      </c>
      <c r="AQ100" s="36">
        <f t="shared" si="371"/>
        <v>0</v>
      </c>
      <c r="AR100" s="36">
        <f>+'OCT-DEC 2022'!AR100+'JUL-SEP 2022'!AR100+'JAN-MAR 2023'!AR100+'APR-JUN 2023'!AR100</f>
        <v>0</v>
      </c>
      <c r="AS100" s="39">
        <f t="shared" si="372"/>
        <v>0</v>
      </c>
      <c r="AT100" s="36">
        <f t="shared" si="407"/>
        <v>0</v>
      </c>
      <c r="AU100" s="40">
        <f t="shared" si="373"/>
        <v>0</v>
      </c>
      <c r="AV100" s="116">
        <f t="shared" si="374"/>
        <v>0</v>
      </c>
      <c r="AW100" s="117">
        <f t="shared" si="375"/>
        <v>0</v>
      </c>
      <c r="AX100" s="118">
        <f t="shared" si="376"/>
        <v>0</v>
      </c>
      <c r="AY100" s="32"/>
      <c r="AZ100" s="35">
        <f>+'OCT-DEC 2022'!AZ100+'JUL-SEP 2022'!AZ100+'JAN-MAR 2023'!AZ100+'APR-JUN 2023'!AZ100</f>
        <v>0</v>
      </c>
      <c r="BA100" s="39">
        <f t="shared" si="302"/>
        <v>0</v>
      </c>
      <c r="BB100" s="36">
        <f>+'OCT-DEC 2022'!BB100+'JUL-SEP 2022'!BB100+'JAN-MAR 2023'!BB100+'APR-JUN 2023'!BB100</f>
        <v>0</v>
      </c>
      <c r="BC100" s="39">
        <f t="shared" si="303"/>
        <v>0</v>
      </c>
      <c r="BD100" s="36">
        <f t="shared" si="408"/>
        <v>0</v>
      </c>
      <c r="BE100" s="40">
        <v>0</v>
      </c>
      <c r="BF100" s="38">
        <f>+'OCT-DEC 2022'!BF100+'JUL-SEP 2022'!BF100+'JAN-MAR 2023'!BF100+'APR-JUN 2023'!BF100</f>
        <v>0</v>
      </c>
      <c r="BG100" s="39">
        <v>0</v>
      </c>
      <c r="BH100" s="36">
        <f>+'OCT-DEC 2022'!BH100+'JUL-SEP 2022'!BH100+'JAN-MAR 2023'!BH100+'APR-JUN 2023'!BH100</f>
        <v>0</v>
      </c>
      <c r="BI100" s="39">
        <v>0</v>
      </c>
      <c r="BJ100" s="36">
        <f t="shared" si="409"/>
        <v>0</v>
      </c>
      <c r="BK100" s="40">
        <v>0</v>
      </c>
      <c r="BL100" s="116">
        <f t="shared" si="377"/>
        <v>0</v>
      </c>
      <c r="BM100" s="117">
        <f t="shared" si="378"/>
        <v>0</v>
      </c>
      <c r="BN100" s="118">
        <f t="shared" si="379"/>
        <v>0</v>
      </c>
      <c r="BO100" s="32"/>
      <c r="BP100" s="35">
        <f>+'OCT-DEC 2022'!BP100+'JUL-SEP 2022'!BP100+'JAN-MAR 2023'!BP100+'APR-JUN 2023'!BP100</f>
        <v>0</v>
      </c>
      <c r="BQ100" s="39">
        <v>0</v>
      </c>
      <c r="BR100" s="36">
        <f>+'OCT-DEC 2022'!BR100+'JUL-SEP 2022'!BR100+'JAN-MAR 2023'!BR100+'APR-JUN 2023'!BR100</f>
        <v>0</v>
      </c>
      <c r="BS100" s="39">
        <v>0</v>
      </c>
      <c r="BT100" s="36">
        <f t="shared" si="410"/>
        <v>0</v>
      </c>
      <c r="BU100" s="40">
        <v>0</v>
      </c>
      <c r="BV100" s="38">
        <f>+'OCT-DEC 2022'!BV100+'JUL-SEP 2022'!BV100+'JAN-MAR 2023'!BV100+'APR-JUN 2023'!BV100</f>
        <v>0</v>
      </c>
      <c r="BW100" s="36">
        <f t="shared" si="380"/>
        <v>0</v>
      </c>
      <c r="BX100" s="36">
        <f>+'OCT-DEC 2022'!BX100+'JUL-SEP 2022'!BX100+'JAN-MAR 2023'!BX100+'APR-JUN 2023'!BX100</f>
        <v>0</v>
      </c>
      <c r="BY100" s="36">
        <f t="shared" si="381"/>
        <v>0</v>
      </c>
      <c r="BZ100" s="36">
        <f t="shared" si="411"/>
        <v>0</v>
      </c>
      <c r="CA100" s="40"/>
      <c r="CB100" s="116">
        <f t="shared" si="382"/>
        <v>0</v>
      </c>
      <c r="CC100" s="117">
        <f t="shared" si="383"/>
        <v>0</v>
      </c>
      <c r="CD100" s="118">
        <f t="shared" si="384"/>
        <v>0</v>
      </c>
      <c r="CE100" s="32"/>
      <c r="CF100" s="35">
        <f>+'OCT-DEC 2022'!CF100+'JUL-SEP 2022'!CF100+'JAN-MAR 2023'!CF100+'APR-JUN 2023'!CF100</f>
        <v>0</v>
      </c>
      <c r="CG100" s="39">
        <f t="shared" si="385"/>
        <v>0</v>
      </c>
      <c r="CH100" s="36">
        <f>+'OCT-DEC 2022'!CH100+'JUL-SEP 2022'!CH100+'JAN-MAR 2023'!CH100+'APR-JUN 2023'!CH100</f>
        <v>0</v>
      </c>
      <c r="CI100" s="39">
        <f t="shared" si="386"/>
        <v>0</v>
      </c>
      <c r="CJ100" s="36">
        <f t="shared" si="412"/>
        <v>0</v>
      </c>
      <c r="CK100" s="40">
        <f t="shared" si="387"/>
        <v>0</v>
      </c>
      <c r="CL100" s="38">
        <f>+'OCT-DEC 2022'!CL100+'JUL-SEP 2022'!CL100+'JAN-MAR 2023'!CL100+'APR-JUN 2023'!CL100</f>
        <v>0</v>
      </c>
      <c r="CM100" s="39">
        <f t="shared" si="388"/>
        <v>0</v>
      </c>
      <c r="CN100" s="36">
        <f>+'OCT-DEC 2022'!CN100+'JUL-SEP 2022'!CN100+'JAN-MAR 2023'!CN100+'APR-JUN 2023'!CN100</f>
        <v>0</v>
      </c>
      <c r="CO100" s="39">
        <f t="shared" si="389"/>
        <v>0</v>
      </c>
      <c r="CP100" s="36">
        <f t="shared" si="413"/>
        <v>0</v>
      </c>
      <c r="CQ100" s="40">
        <f t="shared" si="390"/>
        <v>0</v>
      </c>
      <c r="CR100" s="116">
        <f t="shared" si="391"/>
        <v>0</v>
      </c>
      <c r="CS100" s="117">
        <f t="shared" si="392"/>
        <v>0</v>
      </c>
      <c r="CT100" s="118">
        <f t="shared" si="393"/>
        <v>0</v>
      </c>
      <c r="CU100" s="32"/>
      <c r="CV100" s="38">
        <f>+D100+T100+AJ100+AZ100+BP100+CF100</f>
        <v>0</v>
      </c>
      <c r="CW100" s="39">
        <f t="shared" si="268"/>
        <v>0</v>
      </c>
      <c r="CX100" s="39">
        <f>+F100+V100+AL100+BB100+BR100+CH100</f>
        <v>0</v>
      </c>
      <c r="CY100" s="39">
        <f t="shared" si="394"/>
        <v>0</v>
      </c>
      <c r="CZ100" s="36">
        <f t="shared" si="395"/>
        <v>0</v>
      </c>
      <c r="DA100" s="40">
        <f t="shared" si="396"/>
        <v>0</v>
      </c>
      <c r="DB100" s="38">
        <f t="shared" si="397"/>
        <v>0</v>
      </c>
      <c r="DC100" s="39">
        <f t="shared" si="398"/>
        <v>0</v>
      </c>
      <c r="DD100" s="36">
        <f t="shared" si="399"/>
        <v>0</v>
      </c>
      <c r="DE100" s="39">
        <f t="shared" si="400"/>
        <v>0</v>
      </c>
      <c r="DF100" s="36">
        <f t="shared" si="401"/>
        <v>0</v>
      </c>
      <c r="DG100" s="40">
        <f t="shared" si="402"/>
        <v>0</v>
      </c>
      <c r="DH100" s="152"/>
      <c r="DI100" s="161" t="s">
        <v>9</v>
      </c>
      <c r="DJ100" s="38">
        <f t="shared" si="403"/>
        <v>0</v>
      </c>
      <c r="DK100" s="36">
        <f t="shared" si="404"/>
        <v>0</v>
      </c>
      <c r="DL100" s="37">
        <f t="shared" si="405"/>
        <v>0</v>
      </c>
      <c r="DM100"/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>
        <f>+D63+D96+D98+D99+D100</f>
        <v>486612617</v>
      </c>
      <c r="E101" s="46">
        <f t="shared" si="346"/>
        <v>2213.6162391335006</v>
      </c>
      <c r="F101" s="43">
        <f>+F63+F96+F98+F99+F100</f>
        <v>140513036</v>
      </c>
      <c r="G101" s="46">
        <f t="shared" si="347"/>
        <v>2455.4055149757105</v>
      </c>
      <c r="H101" s="36">
        <f>+H63+H96+H98+H99+H100</f>
        <v>627125653</v>
      </c>
      <c r="I101" s="201">
        <f t="shared" si="349"/>
        <v>2263.5584274488997</v>
      </c>
      <c r="J101" s="45">
        <f>+J63+J96+J98+J99+J100</f>
        <v>270825970.75893259</v>
      </c>
      <c r="K101" s="46">
        <f t="shared" si="350"/>
        <v>388.46085105924692</v>
      </c>
      <c r="L101" s="43">
        <f>+L63+L96+L98+L99+L100</f>
        <v>374423483.89692348</v>
      </c>
      <c r="M101" s="46">
        <f t="shared" si="351"/>
        <v>609.74866364784577</v>
      </c>
      <c r="N101" s="43">
        <f>+N63+N96+N98+N99+N100</f>
        <v>645249454.65585589</v>
      </c>
      <c r="O101" s="47">
        <f t="shared" si="353"/>
        <v>492.09141480375121</v>
      </c>
      <c r="P101" s="122">
        <f t="shared" ref="P101:R101" si="414">+P63+P96+P98+P99+P100</f>
        <v>757438587.75893259</v>
      </c>
      <c r="Q101" s="128">
        <f t="shared" si="414"/>
        <v>514936519.89692348</v>
      </c>
      <c r="R101" s="129">
        <f t="shared" si="414"/>
        <v>1272375107.6558559</v>
      </c>
      <c r="S101" s="32"/>
      <c r="T101" s="45">
        <f>+T63+T96+T98+T99+T100</f>
        <v>844562505.25129151</v>
      </c>
      <c r="U101" s="46">
        <f t="shared" si="357"/>
        <v>2204.1341884357194</v>
      </c>
      <c r="V101" s="43">
        <f>+V63+V96+V98+V99+V100</f>
        <v>216155992.90816611</v>
      </c>
      <c r="W101" s="46">
        <f t="shared" si="358"/>
        <v>1939.8888322234836</v>
      </c>
      <c r="X101" s="43">
        <f>+X63+X96+X98+X99+X100</f>
        <v>1060718498.159458</v>
      </c>
      <c r="Y101" s="47">
        <f t="shared" si="360"/>
        <v>2144.6029979022564</v>
      </c>
      <c r="Z101" s="245">
        <f>+Z63+Z96+Z98+Z99+Z100</f>
        <v>576789248.14878869</v>
      </c>
      <c r="AA101" s="201">
        <f t="shared" si="361"/>
        <v>285.60299757460143</v>
      </c>
      <c r="AB101" s="43">
        <f>+AB63+AB96+AB98+AB99+AB100</f>
        <v>346752160.04494703</v>
      </c>
      <c r="AC101" s="46">
        <f t="shared" si="362"/>
        <v>394.97416030206597</v>
      </c>
      <c r="AD101" s="43">
        <f>+AD63+AD96+AD98+AD99+AD100</f>
        <v>923541408.19373572</v>
      </c>
      <c r="AE101" s="47">
        <f t="shared" si="364"/>
        <v>318.74172833921284</v>
      </c>
      <c r="AF101" s="122">
        <f t="shared" ref="AF101:AH101" si="415">+AF63+AF96+AF98+AF99+AF100</f>
        <v>1421351753.4000807</v>
      </c>
      <c r="AG101" s="128">
        <f t="shared" si="415"/>
        <v>562908152.95311296</v>
      </c>
      <c r="AH101" s="129">
        <f t="shared" si="415"/>
        <v>1984259906.353194</v>
      </c>
      <c r="AI101" s="32"/>
      <c r="AJ101" s="42">
        <f>+AJ63+AJ96+AJ98+AJ99+AJ100</f>
        <v>246224527.4469811</v>
      </c>
      <c r="AK101" s="46">
        <f t="shared" si="368"/>
        <v>2002.4603528515636</v>
      </c>
      <c r="AL101" s="43">
        <f>+AL63+AL96+AL98+AL99+AL100</f>
        <v>110246701.40998144</v>
      </c>
      <c r="AM101" s="46">
        <f t="shared" si="369"/>
        <v>2174.3024552106217</v>
      </c>
      <c r="AN101" s="43">
        <f>+AN63+AN96+AN98+AN99+AN100</f>
        <v>356471228.8569625</v>
      </c>
      <c r="AO101" s="47">
        <f t="shared" si="370"/>
        <v>2052.632411850389</v>
      </c>
      <c r="AP101" s="45">
        <f>+AP63+AP96+AP98+AP99+AP100</f>
        <v>103303525.27411194</v>
      </c>
      <c r="AQ101" s="46">
        <f t="shared" si="371"/>
        <v>326.27757243276619</v>
      </c>
      <c r="AR101" s="43">
        <f>+AR63+AR96+AR98+AR99+AR100</f>
        <v>149037262.18298045</v>
      </c>
      <c r="AS101" s="46">
        <f t="shared" si="372"/>
        <v>488.04079060844924</v>
      </c>
      <c r="AT101" s="43">
        <f>+AT63+AT96+AT98+AT99+AT100</f>
        <v>252340787.45709237</v>
      </c>
      <c r="AU101" s="47">
        <f t="shared" si="373"/>
        <v>405.69838934526933</v>
      </c>
      <c r="AV101" s="122">
        <f t="shared" ref="AV101:AX101" si="416">+AV63+AV96+AV98+AV99+AV100</f>
        <v>349528052.72109312</v>
      </c>
      <c r="AW101" s="128">
        <f t="shared" si="416"/>
        <v>259283963.59296191</v>
      </c>
      <c r="AX101" s="129">
        <f t="shared" si="416"/>
        <v>608812016.31405497</v>
      </c>
      <c r="AY101" s="32"/>
      <c r="AZ101" s="42">
        <f>+AZ63+AZ96+AZ98+AZ99+AZ100</f>
        <v>493786933.35978812</v>
      </c>
      <c r="BA101" s="46">
        <f t="shared" si="302"/>
        <v>2226.3815309135625</v>
      </c>
      <c r="BB101" s="43">
        <f>+BB63+BB96+BB98+BB99+BB100</f>
        <v>120467629.93021207</v>
      </c>
      <c r="BC101" s="46">
        <f t="shared" si="303"/>
        <v>1800.254493330724</v>
      </c>
      <c r="BD101" s="43">
        <f>+BD63+BD96+BD98+BD99+BD100</f>
        <v>614254563.29000032</v>
      </c>
      <c r="BE101" s="47">
        <v>1964.684156338709</v>
      </c>
      <c r="BF101" s="45">
        <f>+BF63+BF96+BF98+BF99+BF100</f>
        <v>377301299.35616648</v>
      </c>
      <c r="BG101" s="46">
        <v>285.82980030399102</v>
      </c>
      <c r="BH101" s="43">
        <f>+BH63+BH96+BH98+BH99+BH100</f>
        <v>338182052.31383365</v>
      </c>
      <c r="BI101" s="46">
        <v>516.81267471280421</v>
      </c>
      <c r="BJ101" s="43">
        <f>+BJ63+BJ96+BJ98+BJ99+BJ100</f>
        <v>715483351.67000031</v>
      </c>
      <c r="BK101" s="47">
        <v>350.03447930724894</v>
      </c>
      <c r="BL101" s="122">
        <f t="shared" ref="BL101:BN101" si="417">+BL63+BL96+BL98+BL99+BL100</f>
        <v>871088232.71595478</v>
      </c>
      <c r="BM101" s="128">
        <f t="shared" si="417"/>
        <v>458649682.24404567</v>
      </c>
      <c r="BN101" s="129">
        <f t="shared" si="417"/>
        <v>1329737914.9600005</v>
      </c>
      <c r="BO101" s="32"/>
      <c r="BP101" s="42">
        <f>+BP63+BP96+BP98+BP99+BP100</f>
        <v>333550323.5412004</v>
      </c>
      <c r="BQ101" s="46">
        <v>1667.4918512073637</v>
      </c>
      <c r="BR101" s="43">
        <f>+BR63+BR96+BR98+BR99+BR100</f>
        <v>77835185.257323354</v>
      </c>
      <c r="BS101" s="46">
        <v>1778.9336660883023</v>
      </c>
      <c r="BT101" s="43">
        <f>+BT63+BT96+BT98+BT99+BT100</f>
        <v>411385508.79852384</v>
      </c>
      <c r="BU101" s="47">
        <v>1681.2322761453165</v>
      </c>
      <c r="BV101" s="45">
        <f>+BV63+BV96+BV98+BV99+BV100</f>
        <v>163205076.0679768</v>
      </c>
      <c r="BW101" s="46">
        <f t="shared" si="380"/>
        <v>267.97850995442997</v>
      </c>
      <c r="BX101" s="43">
        <f>+BX63+BX96+BX98+BX99+BX100</f>
        <v>192570081.58349994</v>
      </c>
      <c r="BY101" s="46">
        <f t="shared" si="381"/>
        <v>465.43067868571524</v>
      </c>
      <c r="BZ101" s="43">
        <f>+BZ63+BZ96+BZ98+BZ99+BZ100</f>
        <v>355775157.65147674</v>
      </c>
      <c r="CA101" s="47"/>
      <c r="CB101" s="122">
        <f t="shared" ref="CB101:CD101" si="418">+CB63+CB96+CB98+CB99+CB100</f>
        <v>496755399.60917717</v>
      </c>
      <c r="CC101" s="128">
        <f t="shared" si="418"/>
        <v>270405266.84082323</v>
      </c>
      <c r="CD101" s="129">
        <f t="shared" si="418"/>
        <v>767160666.45000029</v>
      </c>
      <c r="CE101" s="32"/>
      <c r="CF101" s="42">
        <f>+CF63+CF96+CF98+CF99+CF100</f>
        <v>520606596.63183433</v>
      </c>
      <c r="CG101" s="46">
        <f t="shared" si="385"/>
        <v>2069.9322753135448</v>
      </c>
      <c r="CH101" s="43">
        <f>+CH63+CH96+CH98+CH99+CH100</f>
        <v>118510567.39378977</v>
      </c>
      <c r="CI101" s="46">
        <f t="shared" si="386"/>
        <v>2306.730134572364</v>
      </c>
      <c r="CJ101" s="43">
        <f>+CJ63+CJ96+CJ98+CJ99+CJ100</f>
        <v>639117164.02562404</v>
      </c>
      <c r="CK101" s="47">
        <f t="shared" si="387"/>
        <v>2110.0984334834147</v>
      </c>
      <c r="CL101" s="45">
        <f>+CL63+CL96+CL98+CL99+CL100</f>
        <v>355348230.70187926</v>
      </c>
      <c r="CM101" s="46">
        <f t="shared" si="388"/>
        <v>285.9186137298579</v>
      </c>
      <c r="CN101" s="43">
        <f>+CN63+CN96+CN98+CN99+CN100</f>
        <v>269333449.40931267</v>
      </c>
      <c r="CO101" s="46">
        <f t="shared" si="389"/>
        <v>419.84425667226702</v>
      </c>
      <c r="CP101" s="43">
        <f>+CP63+CP96+CP98+CP99+CP100</f>
        <v>624681680.11119199</v>
      </c>
      <c r="CQ101" s="47">
        <f t="shared" si="390"/>
        <v>331.51254186414116</v>
      </c>
      <c r="CR101" s="122">
        <f t="shared" ref="CR101:CT101" si="419">+CR63+CR96+CR98+CR99+CR100</f>
        <v>875954827.33371341</v>
      </c>
      <c r="CS101" s="128">
        <f t="shared" si="419"/>
        <v>387844016.80310243</v>
      </c>
      <c r="CT101" s="129">
        <f t="shared" si="419"/>
        <v>1263798844.1368155</v>
      </c>
      <c r="CU101" s="32"/>
      <c r="CV101" s="54">
        <f>+CV63+CV96+CV98+CV99+CV100</f>
        <v>2925343503.2310963</v>
      </c>
      <c r="CW101" s="55">
        <f t="shared" si="268"/>
        <v>2105.1831101605408</v>
      </c>
      <c r="CX101" s="56">
        <f>+CX63+CX96+CX98+CX99+CX100</f>
        <v>783729112.89947259</v>
      </c>
      <c r="CY101" s="55">
        <f t="shared" si="394"/>
        <v>2056.4143283472695</v>
      </c>
      <c r="CZ101" s="56">
        <f>+CZ63+CZ96+CZ98+CZ99+CZ100</f>
        <v>3709072616.130569</v>
      </c>
      <c r="DA101" s="47">
        <f t="shared" si="396"/>
        <v>2094.6864544099594</v>
      </c>
      <c r="DB101" s="45">
        <f>+DB63+DB96+DB98+DB99+DB100</f>
        <v>1846773350.3078561</v>
      </c>
      <c r="DC101" s="46">
        <f t="shared" si="398"/>
        <v>302.4694544202772</v>
      </c>
      <c r="DD101" s="43">
        <f>+DD63+DD96+DD98+DD99+DD100</f>
        <v>1670298489.4314969</v>
      </c>
      <c r="DE101" s="46">
        <f t="shared" si="400"/>
        <v>480.50840597945302</v>
      </c>
      <c r="DF101" s="43">
        <f>+DF63+DF96+DF98+DF99+DF100</f>
        <v>3517071839.7393532</v>
      </c>
      <c r="DG101" s="47">
        <f t="shared" si="402"/>
        <v>367.05909666830934</v>
      </c>
      <c r="DH101" s="153"/>
      <c r="DI101" s="161" t="s">
        <v>177</v>
      </c>
      <c r="DJ101" s="45">
        <f>+DJ63+DJ96+DJ98+DJ99+DJ100</f>
        <v>3709072616.130568</v>
      </c>
      <c r="DK101" s="43">
        <f t="shared" ref="DK101:DL101" si="420">+DK63+DK96+DK98+DK99+DK100</f>
        <v>3517071839.7393532</v>
      </c>
      <c r="DL101" s="44">
        <f t="shared" si="420"/>
        <v>7226144455.8699207</v>
      </c>
      <c r="DM101"/>
      <c r="DN101" s="48"/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>
        <f>+D16-D101</f>
        <v>21371486</v>
      </c>
      <c r="E102" s="58">
        <f t="shared" si="346"/>
        <v>97.219568114926744</v>
      </c>
      <c r="F102" s="61">
        <f>+F16-F101</f>
        <v>358439</v>
      </c>
      <c r="G102" s="58">
        <f t="shared" si="347"/>
        <v>6.2635690070946772</v>
      </c>
      <c r="H102" s="61">
        <f>+H16-H101</f>
        <v>21729925</v>
      </c>
      <c r="I102" s="63">
        <f t="shared" si="349"/>
        <v>78.432375754819475</v>
      </c>
      <c r="J102" s="59">
        <f>+J16-J101</f>
        <v>14953858.24106741</v>
      </c>
      <c r="K102" s="58">
        <f t="shared" si="350"/>
        <v>21.449156012128068</v>
      </c>
      <c r="L102" s="61">
        <f>+L16-L101</f>
        <v>26853387.103076518</v>
      </c>
      <c r="M102" s="58">
        <f t="shared" si="351"/>
        <v>43.730742340474606</v>
      </c>
      <c r="N102" s="61">
        <f>+N16-N101</f>
        <v>41807245.344144106</v>
      </c>
      <c r="O102" s="60">
        <f t="shared" si="353"/>
        <v>31.883772023364241</v>
      </c>
      <c r="P102" s="96">
        <f>+P16-P101</f>
        <v>36325344.24106741</v>
      </c>
      <c r="Q102" s="97">
        <f>+Q16-Q101</f>
        <v>27211826.103076518</v>
      </c>
      <c r="R102" s="98">
        <f>+R16-R101</f>
        <v>63537170.344144106</v>
      </c>
      <c r="S102" s="32"/>
      <c r="T102" s="59">
        <f>+T16-T101</f>
        <v>-923705.3212916851</v>
      </c>
      <c r="U102" s="58">
        <f t="shared" si="357"/>
        <v>-2.4106806376553744</v>
      </c>
      <c r="V102" s="61">
        <f>+V16-V101</f>
        <v>45561189.472833842</v>
      </c>
      <c r="W102" s="58">
        <f t="shared" si="358"/>
        <v>408.88823600055503</v>
      </c>
      <c r="X102" s="61">
        <f>+X16-X101</f>
        <v>44637484.151541829</v>
      </c>
      <c r="Y102" s="60">
        <f t="shared" si="360"/>
        <v>90.249847152019782</v>
      </c>
      <c r="Z102" s="246">
        <f>+Z16-Z101</f>
        <v>-31531703.949790478</v>
      </c>
      <c r="AA102" s="63">
        <f t="shared" si="361"/>
        <v>-15.613240357025493</v>
      </c>
      <c r="AB102" s="61">
        <f>+AB16-AB101</f>
        <v>85493498.405053198</v>
      </c>
      <c r="AC102" s="58">
        <f t="shared" si="362"/>
        <v>97.382876402110469</v>
      </c>
      <c r="AD102" s="61">
        <f>+AD16-AD101</f>
        <v>53961794.455262661</v>
      </c>
      <c r="AE102" s="60">
        <f t="shared" si="364"/>
        <v>18.62382723325349</v>
      </c>
      <c r="AF102" s="96">
        <f>+AF16-AF101</f>
        <v>-32455409.27108264</v>
      </c>
      <c r="AG102" s="97">
        <f>+AG16-AG101</f>
        <v>131054687.87788713</v>
      </c>
      <c r="AH102" s="98">
        <f>+AH16-AH101</f>
        <v>98599278.606804132</v>
      </c>
      <c r="AI102" s="32"/>
      <c r="AJ102" s="57">
        <f>+AJ16-AJ101</f>
        <v>21802893.653018922</v>
      </c>
      <c r="AK102" s="58">
        <f t="shared" si="368"/>
        <v>177.3155199861657</v>
      </c>
      <c r="AL102" s="61">
        <f>+AL16-AL101</f>
        <v>5889927.9500185549</v>
      </c>
      <c r="AM102" s="58">
        <f t="shared" si="369"/>
        <v>116.16206778935467</v>
      </c>
      <c r="AN102" s="61">
        <f>+AN16-AN101</f>
        <v>27692821.603037536</v>
      </c>
      <c r="AO102" s="60">
        <f t="shared" si="370"/>
        <v>159.46078840711814</v>
      </c>
      <c r="AP102" s="59">
        <f>+AP16-AP101</f>
        <v>-467131.89411191642</v>
      </c>
      <c r="AQ102" s="58">
        <f t="shared" si="371"/>
        <v>-1.4754061878559286</v>
      </c>
      <c r="AR102" s="61">
        <f>+AR16-AR101</f>
        <v>2882913.4670195878</v>
      </c>
      <c r="AS102" s="58">
        <f t="shared" si="372"/>
        <v>9.4404536630078901</v>
      </c>
      <c r="AT102" s="61">
        <f>+AT16-AT101</f>
        <v>2415781.5729076564</v>
      </c>
      <c r="AU102" s="60">
        <f t="shared" si="373"/>
        <v>3.8839487782182993</v>
      </c>
      <c r="AV102" s="96">
        <f>+AV16-AV101</f>
        <v>21335761.758906901</v>
      </c>
      <c r="AW102" s="97">
        <f>+AW16-AW101</f>
        <v>8772841.4170381427</v>
      </c>
      <c r="AX102" s="98">
        <f>+AX16-AX101</f>
        <v>30108603.175945163</v>
      </c>
      <c r="AY102" s="32"/>
      <c r="AZ102" s="57">
        <f>+AZ16-AZ101</f>
        <v>3634046.2097828984</v>
      </c>
      <c r="BA102" s="58">
        <f t="shared" si="302"/>
        <v>16.385150795498866</v>
      </c>
      <c r="BB102" s="61">
        <f>+BB16-BB101</f>
        <v>13715115.300217226</v>
      </c>
      <c r="BC102" s="58">
        <f t="shared" si="303"/>
        <v>204.95711553442663</v>
      </c>
      <c r="BD102" s="61">
        <f>+BD16-BD101</f>
        <v>17349161.50999999</v>
      </c>
      <c r="BE102" s="60">
        <v>43.878105840104944</v>
      </c>
      <c r="BF102" s="59">
        <f>+BF16-BF101</f>
        <v>-3112050.9769084454</v>
      </c>
      <c r="BG102" s="58">
        <v>7.6412794327255966</v>
      </c>
      <c r="BH102" s="61">
        <f>+BH16-BH101</f>
        <v>28712851.426908314</v>
      </c>
      <c r="BI102" s="58">
        <v>16.739584960089033</v>
      </c>
      <c r="BJ102" s="61">
        <f>+BJ16-BJ101</f>
        <v>25600800.44999969</v>
      </c>
      <c r="BK102" s="60">
        <v>10.170271191759889</v>
      </c>
      <c r="BL102" s="96">
        <f>+BL16-BL101</f>
        <v>521995.23287427425</v>
      </c>
      <c r="BM102" s="97">
        <f>+BM16-BM101</f>
        <v>42427966.727125585</v>
      </c>
      <c r="BN102" s="98">
        <f>+BN16-BN101</f>
        <v>42949961.9599998</v>
      </c>
      <c r="BO102" s="32"/>
      <c r="BP102" s="57">
        <f>+BP16-BP101</f>
        <v>31150264.768799663</v>
      </c>
      <c r="BQ102" s="58">
        <v>177.96296642910175</v>
      </c>
      <c r="BR102" s="61">
        <f>+BR16-BR101</f>
        <v>6229545.5226766169</v>
      </c>
      <c r="BS102" s="58">
        <v>105.59405927905715</v>
      </c>
      <c r="BT102" s="61">
        <f>+BT16-BT101</f>
        <v>37379810.29147619</v>
      </c>
      <c r="BU102" s="60">
        <f>+BT102/BT111</f>
        <v>159.88147962324663</v>
      </c>
      <c r="BV102" s="59">
        <f>+BV16-BV101</f>
        <v>-23109821.777976811</v>
      </c>
      <c r="BW102" s="58">
        <f t="shared" si="380"/>
        <v>-37.945729107072822</v>
      </c>
      <c r="BX102" s="61">
        <f>+BX16-BX101</f>
        <v>2058735.7464999259</v>
      </c>
      <c r="BY102" s="58">
        <f t="shared" si="381"/>
        <v>4.9758444710037697</v>
      </c>
      <c r="BZ102" s="61">
        <f>+BZ16-BZ101</f>
        <v>-21051086.031476915</v>
      </c>
      <c r="CA102" s="60"/>
      <c r="CB102" s="96">
        <f>+CB16-CB101</f>
        <v>8040442.9908228517</v>
      </c>
      <c r="CC102" s="97">
        <f>+CC16-CC101</f>
        <v>8288281.2691766024</v>
      </c>
      <c r="CD102" s="98">
        <f>+CD16-CD101</f>
        <v>16328724.259999514</v>
      </c>
      <c r="CE102" s="32"/>
      <c r="CF102" s="57">
        <f>+CF16-CF101</f>
        <v>15219962.268165648</v>
      </c>
      <c r="CG102" s="58">
        <f>+CF102/$CF$111</f>
        <v>60.514583049376554</v>
      </c>
      <c r="CH102" s="61">
        <f>+CH16-CH101</f>
        <v>-4854302.2937897742</v>
      </c>
      <c r="CI102" s="58">
        <f t="shared" si="386"/>
        <v>-94.485796749255954</v>
      </c>
      <c r="CJ102" s="61">
        <f>+CJ16-CJ101</f>
        <v>10365659.974375844</v>
      </c>
      <c r="CK102" s="60">
        <f t="shared" si="387"/>
        <v>34.223087886081665</v>
      </c>
      <c r="CL102" s="59">
        <f>+CL16-CL101</f>
        <v>-42231811.211879253</v>
      </c>
      <c r="CM102" s="58">
        <f t="shared" si="388"/>
        <v>-33.980360316277569</v>
      </c>
      <c r="CN102" s="61">
        <f>+CN16-CN101</f>
        <v>44392435.200687349</v>
      </c>
      <c r="CO102" s="58">
        <f t="shared" si="389"/>
        <v>69.200127201355784</v>
      </c>
      <c r="CP102" s="61">
        <f>+CP16-CP101</f>
        <v>2160623.9888080359</v>
      </c>
      <c r="CQ102" s="60">
        <f t="shared" si="390"/>
        <v>1.1466223091653598</v>
      </c>
      <c r="CR102" s="96">
        <f>+CR16-CR101</f>
        <v>-27011848.943713427</v>
      </c>
      <c r="CS102" s="97">
        <f>+CS16-CS101</f>
        <v>39538132.906897545</v>
      </c>
      <c r="CT102" s="98">
        <f>+CT16-CT101</f>
        <v>12526283.963184357</v>
      </c>
      <c r="CU102" s="32"/>
      <c r="CV102" s="62">
        <f>+CV16-CV101</f>
        <v>92254947.578474998</v>
      </c>
      <c r="CW102" s="58">
        <f t="shared" si="268"/>
        <v>66.390000783306022</v>
      </c>
      <c r="CX102" s="62">
        <f>+CX16-CX101</f>
        <v>66899914.951956511</v>
      </c>
      <c r="CY102" s="63">
        <f t="shared" si="394"/>
        <v>175.53762059884514</v>
      </c>
      <c r="CZ102" s="62">
        <f>+CZ16-CZ101</f>
        <v>159154862.53043127</v>
      </c>
      <c r="DA102" s="64">
        <f t="shared" si="396"/>
        <v>89.882180587708874</v>
      </c>
      <c r="DB102" s="62">
        <f>+DB16-DB101</f>
        <v>-85498661.569599628</v>
      </c>
      <c r="DC102" s="58">
        <f t="shared" si="398"/>
        <v>-14.003198342833867</v>
      </c>
      <c r="DD102" s="62">
        <f>+DD16-DD101</f>
        <v>190393821.34924507</v>
      </c>
      <c r="DE102" s="63">
        <f t="shared" si="400"/>
        <v>54.772145328348252</v>
      </c>
      <c r="DF102" s="62">
        <f>+DF16-DF101</f>
        <v>104895159.77964497</v>
      </c>
      <c r="DG102" s="64">
        <f t="shared" si="402"/>
        <v>10.94738019239546</v>
      </c>
      <c r="DH102" s="153"/>
      <c r="DI102" s="161" t="s">
        <v>178</v>
      </c>
      <c r="DJ102" s="62">
        <f>+DJ16-DJ101</f>
        <v>159154862.53043175</v>
      </c>
      <c r="DK102" s="62">
        <f>+DK16-DK101</f>
        <v>104895159.77964497</v>
      </c>
      <c r="DL102" s="62">
        <f>+DL16-DL101</f>
        <v>264050022.31007767</v>
      </c>
      <c r="DM102"/>
      <c r="DN102" s="48"/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203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8"/>
      <c r="U103" s="36"/>
      <c r="V103" s="36"/>
      <c r="W103" s="36"/>
      <c r="X103" s="36"/>
      <c r="Y103" s="37"/>
      <c r="Z103" s="244"/>
      <c r="AA103" s="203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9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9"/>
      <c r="BH103" s="36"/>
      <c r="BI103" s="39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9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N103" s="48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65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31"/>
      <c r="U104" s="29"/>
      <c r="V104" s="29"/>
      <c r="W104" s="29"/>
      <c r="X104" s="29"/>
      <c r="Y104" s="30"/>
      <c r="Z104" s="243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68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68"/>
      <c r="BH104" s="29"/>
      <c r="BI104" s="68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68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f>+'JUL-SEP 2022'!D105+'OCT-DEC 2022'!D105+'JAN-MAR 2023'!D105+'APR-JUN 2023'!D105</f>
        <v>38045019.859999999</v>
      </c>
      <c r="E105" s="36"/>
      <c r="F105" s="36">
        <f>+'JUL-SEP 2022'!F105+'OCT-DEC 2022'!F105+'JAN-MAR 2023'!F105+'APR-JUN 2023'!F105</f>
        <v>22011572.030000001</v>
      </c>
      <c r="G105" s="36"/>
      <c r="H105" s="36">
        <f t="shared" ref="H105:H107" si="421">+D105+F105</f>
        <v>60056591.890000001</v>
      </c>
      <c r="I105" s="203"/>
      <c r="J105" s="38">
        <f>+'JUL-SEP 2022'!J105+'OCT-DEC 2022'!J105+'JAN-MAR 2023'!J105+'APR-JUN 2023'!J105</f>
        <v>48963568.150000006</v>
      </c>
      <c r="K105" s="36"/>
      <c r="L105" s="36">
        <f>+'JUL-SEP 2022'!L105+'OCT-DEC 2022'!L105+'JAN-MAR 2023'!L105+'APR-JUN 2023'!L105</f>
        <v>83943452.620000005</v>
      </c>
      <c r="M105" s="36"/>
      <c r="N105" s="36">
        <f t="shared" ref="N105:N107" si="422">+J105+L105</f>
        <v>132907020.77000001</v>
      </c>
      <c r="O105" s="37"/>
      <c r="P105" s="116">
        <f t="shared" ref="P105:P107" si="423">+D105+J105</f>
        <v>87008588.010000005</v>
      </c>
      <c r="Q105" s="117">
        <f t="shared" ref="Q105:Q107" si="424">+F105+L105</f>
        <v>105955024.65000001</v>
      </c>
      <c r="R105" s="118">
        <f t="shared" ref="R105:R107" si="425">+P105+Q105</f>
        <v>192963612.66000003</v>
      </c>
      <c r="S105" s="32"/>
      <c r="T105" s="38">
        <f>+'JUL-SEP 2022'!T105+'OCT-DEC 2022'!T105+'JAN-MAR 2023'!T105+'APR-JUN 2023'!T105</f>
        <v>4710688.34</v>
      </c>
      <c r="U105" s="36"/>
      <c r="V105" s="36">
        <f>+'JUL-SEP 2022'!V105+'OCT-DEC 2022'!V105+'JAN-MAR 2023'!V105+'APR-JUN 2023'!V105</f>
        <v>3532690.6</v>
      </c>
      <c r="W105" s="36"/>
      <c r="X105" s="36">
        <f t="shared" ref="X105:X107" si="426">+T105+V105</f>
        <v>8243378.9399999995</v>
      </c>
      <c r="Y105" s="37"/>
      <c r="Z105" s="244">
        <f>+'OCT-DEC 2022'!Z105+'JUL-SEP 2022'!Z105+'JAN-MAR 2023'!Z105+'APR-JUN 2023'!Z105</f>
        <v>11771346.800000019</v>
      </c>
      <c r="AA105" s="36"/>
      <c r="AB105" s="36">
        <f>+'OCT-DEC 2022'!AB105+'JUL-SEP 2022'!AB105+'JAN-MAR 2023'!AB105+'APR-JUN 2023'!AB105</f>
        <v>7657473.3499999903</v>
      </c>
      <c r="AC105" s="36"/>
      <c r="AD105" s="36">
        <f t="shared" ref="AD105:AD107" si="427">+Z105+AB105</f>
        <v>19428820.15000001</v>
      </c>
      <c r="AE105" s="37"/>
      <c r="AF105" s="116">
        <f t="shared" ref="AF105:AF107" si="428">+T105+Z105</f>
        <v>16482035.140000019</v>
      </c>
      <c r="AG105" s="117">
        <f t="shared" ref="AG105:AG107" si="429">+V105+AB105</f>
        <v>11190163.94999999</v>
      </c>
      <c r="AH105" s="118">
        <f t="shared" ref="AH105:AH107" si="430">+AF105+AG105</f>
        <v>27672199.090000011</v>
      </c>
      <c r="AI105" s="32"/>
      <c r="AJ105" s="35">
        <f>+'OCT-DEC 2022'!AJ105+'JUL-SEP 2022'!AJ105+'JAN-MAR 2023'!AJ105+'APR-JUN 2023'!AJ105</f>
        <v>14603540.560000001</v>
      </c>
      <c r="AK105" s="36"/>
      <c r="AL105" s="36">
        <f>+'OCT-DEC 2022'!AL105+'JUL-SEP 2022'!AL105+'JAN-MAR 2023'!AL105+'APR-JUN 2023'!AL105</f>
        <v>16804074.049999997</v>
      </c>
      <c r="AM105" s="36"/>
      <c r="AN105" s="36">
        <v>36203568.820000008</v>
      </c>
      <c r="AO105" s="37"/>
      <c r="AP105" s="36">
        <f>+'OCT-DEC 2022'!AP105+'JUL-SEP 2022'!AP105+'JAN-MAR 2023'!AP105+'APR-JUN 2023'!AP105</f>
        <v>15946280.659999998</v>
      </c>
      <c r="AQ105" s="36"/>
      <c r="AR105" s="36">
        <f>+'OCT-DEC 2022'!AR105+'JUL-SEP 2022'!AR105+'JAN-MAR 2023'!AR105+'APR-JUN 2023'!AR105</f>
        <v>27456703.629999999</v>
      </c>
      <c r="AS105" s="39"/>
      <c r="AT105" s="36">
        <v>36203568.820000008</v>
      </c>
      <c r="AU105" s="37"/>
      <c r="AV105" s="116">
        <f t="shared" ref="AV105:AV107" si="431">+AJ105+AP105</f>
        <v>30549821.219999999</v>
      </c>
      <c r="AW105" s="117">
        <f t="shared" ref="AW105:AW107" si="432">+AL105+AR105</f>
        <v>44260777.679999992</v>
      </c>
      <c r="AX105" s="118">
        <f t="shared" ref="AX105:AX107" si="433">+AV105+AW105</f>
        <v>74810598.899999991</v>
      </c>
      <c r="AY105" s="32"/>
      <c r="AZ105" s="35">
        <f>+'OCT-DEC 2022'!AZ105+'JUL-SEP 2022'!AZ105+'JAN-MAR 2023'!AZ105+'APR-JUN 2023'!AZ105</f>
        <v>1692327.5</v>
      </c>
      <c r="BA105" s="36"/>
      <c r="BB105" s="36">
        <f>+'OCT-DEC 2022'!BB105+'JUL-SEP 2022'!BB105+'JAN-MAR 2023'!BB105+'APR-JUN 2023'!BB105</f>
        <v>503488.97</v>
      </c>
      <c r="BC105" s="36"/>
      <c r="BD105" s="36">
        <v>36203568.820000008</v>
      </c>
      <c r="BE105" s="37"/>
      <c r="BF105" s="38">
        <f>+'OCT-DEC 2022'!BF105+'JUL-SEP 2022'!BF105+'JAN-MAR 2023'!BF105+'APR-JUN 2023'!BF105</f>
        <v>1360181.81</v>
      </c>
      <c r="BG105" s="39"/>
      <c r="BH105" s="36">
        <f>+'OCT-DEC 2022'!BH105+'JUL-SEP 2022'!BH105+'JAN-MAR 2023'!BH105+'APR-JUN 2023'!BH105</f>
        <v>2220938.09</v>
      </c>
      <c r="BI105" s="39"/>
      <c r="BJ105" s="36">
        <v>36203568.820000008</v>
      </c>
      <c r="BK105" s="37"/>
      <c r="BL105" s="116">
        <f t="shared" ref="BL105:BL107" si="434">+AZ105+BF105</f>
        <v>3052509.31</v>
      </c>
      <c r="BM105" s="117">
        <f t="shared" ref="BM105:BM107" si="435">+BB105+BH105</f>
        <v>2724427.0599999996</v>
      </c>
      <c r="BN105" s="118">
        <f t="shared" ref="BN105:BN107" si="436">+BL105+BM105</f>
        <v>5776936.3699999992</v>
      </c>
      <c r="BO105" s="32"/>
      <c r="BP105" s="35">
        <f>+'OCT-DEC 2022'!BP105+'JUL-SEP 2022'!BP105+'JAN-MAR 2023'!BP105+'APR-JUN 2023'!BP105</f>
        <v>1366877.2500000002</v>
      </c>
      <c r="BQ105" s="36"/>
      <c r="BR105" s="36">
        <f>+'OCT-DEC 2022'!BR105+'JUL-SEP 2022'!BR105+'JAN-MAR 2023'!BR105+'APR-JUN 2023'!BR105</f>
        <v>0</v>
      </c>
      <c r="BS105" s="36"/>
      <c r="BT105" s="36">
        <v>36203568.820000008</v>
      </c>
      <c r="BU105" s="37"/>
      <c r="BV105" s="38">
        <f>+'OCT-DEC 2022'!BV105+'JUL-SEP 2022'!BV105+'JAN-MAR 2023'!BV105+'APR-JUN 2023'!BV105</f>
        <v>3742624.2800000003</v>
      </c>
      <c r="BW105" s="36"/>
      <c r="BX105" s="36">
        <f>+'OCT-DEC 2022'!BX105+'JUL-SEP 2022'!BX105+'JAN-MAR 2023'!BX105+'APR-JUN 2023'!BX105</f>
        <v>0</v>
      </c>
      <c r="BY105" s="36"/>
      <c r="BZ105" s="36">
        <v>36203568.820000008</v>
      </c>
      <c r="CA105" s="37"/>
      <c r="CB105" s="116">
        <f t="shared" ref="CB105:CB107" si="437">+BP105+BV105</f>
        <v>5109501.53</v>
      </c>
      <c r="CC105" s="117">
        <f t="shared" ref="CC105:CC107" si="438">+BR105+BX105</f>
        <v>0</v>
      </c>
      <c r="CD105" s="118">
        <f t="shared" ref="CD105:CD107" si="439">+CB105+CC105</f>
        <v>5109501.53</v>
      </c>
      <c r="CE105" s="32"/>
      <c r="CF105" s="35">
        <f>+'OCT-DEC 2022'!CF105+'JUL-SEP 2022'!CF105+'JAN-MAR 2023'!CF105+'APR-JUN 2023'!CF105</f>
        <v>5101702.53</v>
      </c>
      <c r="CG105" s="36"/>
      <c r="CH105" s="36">
        <f>+'OCT-DEC 2022'!CH105+'JUL-SEP 2022'!CH105+'JAN-MAR 2023'!CH105+'APR-JUN 2023'!CH105</f>
        <v>1861469.2</v>
      </c>
      <c r="CI105" s="36"/>
      <c r="CJ105" s="36">
        <v>36203568.820000008</v>
      </c>
      <c r="CK105" s="37"/>
      <c r="CL105" s="38">
        <f>+'OCT-DEC 2022'!CL105+'JUL-SEP 2022'!CL105+'JAN-MAR 2023'!CL105+'APR-JUN 2023'!CL105</f>
        <v>9068418.0099999998</v>
      </c>
      <c r="CM105" s="36"/>
      <c r="CN105" s="36">
        <f>+'OCT-DEC 2022'!CN105+'JUL-SEP 2022'!CN105+'JAN-MAR 2023'!CN105+'APR-JUN 2023'!CN105</f>
        <v>6293466.4299999997</v>
      </c>
      <c r="CO105" s="39"/>
      <c r="CP105" s="36">
        <v>36203568.820000008</v>
      </c>
      <c r="CQ105" s="37"/>
      <c r="CR105" s="116">
        <f t="shared" ref="CR105:CR107" si="440">+CF105+CL105</f>
        <v>14170120.539999999</v>
      </c>
      <c r="CS105" s="117">
        <f t="shared" ref="CS105:CS107" si="441">+CH105+CN105</f>
        <v>8154935.6299999999</v>
      </c>
      <c r="CT105" s="118">
        <f t="shared" ref="CT105:CT107" si="442">+CR105+CS105</f>
        <v>22325056.169999998</v>
      </c>
      <c r="CU105" s="32"/>
      <c r="CV105" s="38">
        <f>+D105+T105+AJ105+AZ105+BP105+CF105</f>
        <v>65520156.040000007</v>
      </c>
      <c r="CW105" s="39"/>
      <c r="CX105" s="39">
        <f>+F105+V105+AL105+BB105+BR105+CH105</f>
        <v>44713294.850000001</v>
      </c>
      <c r="CY105" s="39"/>
      <c r="CZ105" s="36">
        <f>+CV105+CX105</f>
        <v>110233450.89000002</v>
      </c>
      <c r="DA105" s="40"/>
      <c r="DB105" s="38">
        <f t="shared" ref="DB105:DB107" si="443">+J105+Z105+AP105+BF105+BV105+CL105</f>
        <v>90852419.710000038</v>
      </c>
      <c r="DC105" s="39"/>
      <c r="DD105" s="36">
        <f t="shared" ref="DD105:DD107" si="444">+L105+AB105+AR105+BH105+BX105+CN105</f>
        <v>127572034.12</v>
      </c>
      <c r="DE105" s="39"/>
      <c r="DF105" s="36">
        <f t="shared" ref="DF105:DF107" si="445">+DB105+DD105</f>
        <v>218424453.83000004</v>
      </c>
      <c r="DG105" s="40"/>
      <c r="DH105" s="152"/>
      <c r="DI105" s="163" t="s">
        <v>49</v>
      </c>
      <c r="DJ105" s="38">
        <f t="shared" ref="DJ105:DJ107" si="446">+CZ105</f>
        <v>110233450.89000002</v>
      </c>
      <c r="DK105" s="36">
        <f t="shared" ref="DK105:DK107" si="447">+DF105</f>
        <v>218424453.83000004</v>
      </c>
      <c r="DL105" s="37">
        <f t="shared" ref="DL105:DL107" si="448">+DJ105+DK105</f>
        <v>328657904.72000003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f>+'JUL-SEP 2022'!D106+'OCT-DEC 2022'!D106+'JAN-MAR 2023'!D106+'APR-JUN 2023'!D106</f>
        <v>0</v>
      </c>
      <c r="E106" s="36"/>
      <c r="F106" s="36">
        <f>+'JUL-SEP 2022'!F106+'OCT-DEC 2022'!F106+'JAN-MAR 2023'!F106+'APR-JUN 2023'!F106</f>
        <v>0</v>
      </c>
      <c r="G106" s="36"/>
      <c r="H106" s="36">
        <f t="shared" si="421"/>
        <v>0</v>
      </c>
      <c r="I106" s="203"/>
      <c r="J106" s="38">
        <f>+'JUL-SEP 2022'!J106+'OCT-DEC 2022'!J106+'JAN-MAR 2023'!J106+'APR-JUN 2023'!J106</f>
        <v>0</v>
      </c>
      <c r="K106" s="36"/>
      <c r="L106" s="36">
        <f>+'JUL-SEP 2022'!L106+'OCT-DEC 2022'!L106+'JAN-MAR 2023'!L106+'APR-JUN 2023'!L106</f>
        <v>0</v>
      </c>
      <c r="M106" s="36"/>
      <c r="N106" s="36">
        <f t="shared" si="422"/>
        <v>0</v>
      </c>
      <c r="O106" s="37"/>
      <c r="P106" s="116">
        <f t="shared" si="423"/>
        <v>0</v>
      </c>
      <c r="Q106" s="117">
        <f t="shared" si="424"/>
        <v>0</v>
      </c>
      <c r="R106" s="118">
        <f t="shared" si="425"/>
        <v>0</v>
      </c>
      <c r="S106" s="32"/>
      <c r="T106" s="38">
        <f>+'JUL-SEP 2022'!T106+'OCT-DEC 2022'!T106+'JAN-MAR 2023'!T106+'APR-JUN 2023'!T106</f>
        <v>0</v>
      </c>
      <c r="U106" s="36"/>
      <c r="V106" s="36">
        <f>+'JUL-SEP 2022'!V106+'OCT-DEC 2022'!V106+'JAN-MAR 2023'!V106+'APR-JUN 2023'!V106</f>
        <v>0</v>
      </c>
      <c r="W106" s="36"/>
      <c r="X106" s="36">
        <f t="shared" si="426"/>
        <v>0</v>
      </c>
      <c r="Y106" s="37"/>
      <c r="Z106" s="244">
        <f>+'OCT-DEC 2022'!Z106+'JUL-SEP 2022'!Z106+'JAN-MAR 2023'!Z106+'APR-JUN 2023'!Z106</f>
        <v>0</v>
      </c>
      <c r="AA106" s="36"/>
      <c r="AB106" s="36">
        <f>+'OCT-DEC 2022'!AB106+'JUL-SEP 2022'!AB106+'JAN-MAR 2023'!AB106+'APR-JUN 2023'!AB106</f>
        <v>0</v>
      </c>
      <c r="AC106" s="36"/>
      <c r="AD106" s="36">
        <f t="shared" si="427"/>
        <v>0</v>
      </c>
      <c r="AE106" s="37"/>
      <c r="AF106" s="116">
        <f t="shared" si="428"/>
        <v>0</v>
      </c>
      <c r="AG106" s="117">
        <f t="shared" si="429"/>
        <v>0</v>
      </c>
      <c r="AH106" s="118">
        <f t="shared" si="430"/>
        <v>0</v>
      </c>
      <c r="AI106" s="32"/>
      <c r="AJ106" s="35">
        <f>+'OCT-DEC 2022'!AJ106+'JUL-SEP 2022'!AJ106+'JAN-MAR 2023'!AJ106+'APR-JUN 2023'!AJ106</f>
        <v>0</v>
      </c>
      <c r="AK106" s="36"/>
      <c r="AL106" s="36">
        <f>+'OCT-DEC 2022'!AL106+'JUL-SEP 2022'!AL106+'JAN-MAR 2023'!AL106+'APR-JUN 2023'!AL106</f>
        <v>0</v>
      </c>
      <c r="AM106" s="36"/>
      <c r="AN106" s="36">
        <v>0</v>
      </c>
      <c r="AO106" s="37"/>
      <c r="AP106" s="36">
        <f>+'OCT-DEC 2022'!AP106+'JUL-SEP 2022'!AP106+'JAN-MAR 2023'!AP106+'APR-JUN 2023'!AP106</f>
        <v>0</v>
      </c>
      <c r="AQ106" s="36"/>
      <c r="AR106" s="36">
        <f>+'OCT-DEC 2022'!AR106+'JUL-SEP 2022'!AR106+'JAN-MAR 2023'!AR106+'APR-JUN 2023'!AR106</f>
        <v>0</v>
      </c>
      <c r="AS106" s="39"/>
      <c r="AT106" s="36">
        <v>0</v>
      </c>
      <c r="AU106" s="37"/>
      <c r="AV106" s="116">
        <f t="shared" si="431"/>
        <v>0</v>
      </c>
      <c r="AW106" s="117">
        <f t="shared" si="432"/>
        <v>0</v>
      </c>
      <c r="AX106" s="118">
        <f t="shared" si="433"/>
        <v>0</v>
      </c>
      <c r="AY106" s="32"/>
      <c r="AZ106" s="35">
        <f>+'OCT-DEC 2022'!AZ106+'JUL-SEP 2022'!AZ106+'JAN-MAR 2023'!AZ106+'APR-JUN 2023'!AZ106</f>
        <v>0</v>
      </c>
      <c r="BA106" s="36"/>
      <c r="BB106" s="36">
        <f>+'OCT-DEC 2022'!BB106+'JUL-SEP 2022'!BB106+'JAN-MAR 2023'!BB106+'APR-JUN 2023'!BB106</f>
        <v>0</v>
      </c>
      <c r="BC106" s="36"/>
      <c r="BD106" s="36">
        <v>0</v>
      </c>
      <c r="BE106" s="37"/>
      <c r="BF106" s="38">
        <f>+'OCT-DEC 2022'!BF106+'JUL-SEP 2022'!BF106+'JAN-MAR 2023'!BF106+'APR-JUN 2023'!BF106</f>
        <v>0</v>
      </c>
      <c r="BG106" s="39"/>
      <c r="BH106" s="36">
        <f>+'OCT-DEC 2022'!BH106+'JUL-SEP 2022'!BH106+'JAN-MAR 2023'!BH106+'APR-JUN 2023'!BH106</f>
        <v>0</v>
      </c>
      <c r="BI106" s="39"/>
      <c r="BJ106" s="36">
        <v>0</v>
      </c>
      <c r="BK106" s="37"/>
      <c r="BL106" s="116">
        <f t="shared" si="434"/>
        <v>0</v>
      </c>
      <c r="BM106" s="117">
        <f t="shared" si="435"/>
        <v>0</v>
      </c>
      <c r="BN106" s="118">
        <f t="shared" si="436"/>
        <v>0</v>
      </c>
      <c r="BO106" s="32"/>
      <c r="BP106" s="35">
        <f>+'OCT-DEC 2022'!BP106+'JUL-SEP 2022'!BP106+'JAN-MAR 2023'!BP106+'APR-JUN 2023'!BP106</f>
        <v>0</v>
      </c>
      <c r="BQ106" s="36"/>
      <c r="BR106" s="36">
        <f>+'OCT-DEC 2022'!BR106+'JUL-SEP 2022'!BR106+'JAN-MAR 2023'!BR106+'APR-JUN 2023'!BR106</f>
        <v>0</v>
      </c>
      <c r="BS106" s="36"/>
      <c r="BT106" s="36">
        <v>0</v>
      </c>
      <c r="BU106" s="37"/>
      <c r="BV106" s="38">
        <f>+'OCT-DEC 2022'!BV106+'JUL-SEP 2022'!BV106+'JAN-MAR 2023'!BV106+'APR-JUN 2023'!BV106</f>
        <v>0</v>
      </c>
      <c r="BW106" s="36"/>
      <c r="BX106" s="36">
        <f>+'OCT-DEC 2022'!BX106+'JUL-SEP 2022'!BX106+'JAN-MAR 2023'!BX106+'APR-JUN 2023'!BX106</f>
        <v>0</v>
      </c>
      <c r="BY106" s="36"/>
      <c r="BZ106" s="36">
        <v>0</v>
      </c>
      <c r="CA106" s="37"/>
      <c r="CB106" s="116">
        <f t="shared" si="437"/>
        <v>0</v>
      </c>
      <c r="CC106" s="117">
        <f t="shared" si="438"/>
        <v>0</v>
      </c>
      <c r="CD106" s="118">
        <f t="shared" si="439"/>
        <v>0</v>
      </c>
      <c r="CE106" s="32"/>
      <c r="CF106" s="35">
        <f>+'OCT-DEC 2022'!CF106+'JUL-SEP 2022'!CF106+'JAN-MAR 2023'!CF106+'APR-JUN 2023'!CF106</f>
        <v>0</v>
      </c>
      <c r="CG106" s="36"/>
      <c r="CH106" s="36">
        <f>+'OCT-DEC 2022'!CH106+'JUL-SEP 2022'!CH106+'JAN-MAR 2023'!CH106+'APR-JUN 2023'!CH106</f>
        <v>0</v>
      </c>
      <c r="CI106" s="36"/>
      <c r="CJ106" s="36">
        <v>0</v>
      </c>
      <c r="CK106" s="37"/>
      <c r="CL106" s="38">
        <f>+'OCT-DEC 2022'!CL106+'JUL-SEP 2022'!CL106+'JAN-MAR 2023'!CL106+'APR-JUN 2023'!CL106</f>
        <v>0</v>
      </c>
      <c r="CM106" s="36"/>
      <c r="CN106" s="36">
        <f>+'OCT-DEC 2022'!CN106+'JUL-SEP 2022'!CN106+'JAN-MAR 2023'!CN106+'APR-JUN 2023'!CN106</f>
        <v>0</v>
      </c>
      <c r="CO106" s="36"/>
      <c r="CP106" s="36">
        <v>0</v>
      </c>
      <c r="CQ106" s="37"/>
      <c r="CR106" s="116">
        <f t="shared" si="440"/>
        <v>0</v>
      </c>
      <c r="CS106" s="117">
        <f t="shared" si="441"/>
        <v>0</v>
      </c>
      <c r="CT106" s="118">
        <f t="shared" si="442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449">+CV106+CX106</f>
        <v>0</v>
      </c>
      <c r="DA106" s="40"/>
      <c r="DB106" s="38">
        <f t="shared" si="443"/>
        <v>0</v>
      </c>
      <c r="DC106" s="39"/>
      <c r="DD106" s="36">
        <f t="shared" si="444"/>
        <v>0</v>
      </c>
      <c r="DE106" s="39"/>
      <c r="DF106" s="36">
        <f t="shared" si="445"/>
        <v>0</v>
      </c>
      <c r="DG106" s="40"/>
      <c r="DH106" s="152"/>
      <c r="DI106" s="163" t="s">
        <v>50</v>
      </c>
      <c r="DJ106" s="38">
        <f t="shared" si="446"/>
        <v>0</v>
      </c>
      <c r="DK106" s="36">
        <f t="shared" si="447"/>
        <v>0</v>
      </c>
      <c r="DL106" s="37">
        <f t="shared" si="448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f>+'JUL-SEP 2022'!D107+'OCT-DEC 2022'!D107+'JAN-MAR 2023'!D107+'APR-JUN 2023'!D107</f>
        <v>565214.30829999538</v>
      </c>
      <c r="E107" s="36"/>
      <c r="F107" s="36">
        <f>+'JUL-SEP 2022'!F107+'OCT-DEC 2022'!F107+'JAN-MAR 2023'!F107+'APR-JUN 2023'!F107</f>
        <v>154201.14740000016</v>
      </c>
      <c r="G107" s="36"/>
      <c r="H107" s="36">
        <f t="shared" si="421"/>
        <v>719415.45569999551</v>
      </c>
      <c r="I107" s="203"/>
      <c r="J107" s="38">
        <f>+'JUL-SEP 2022'!J107+'OCT-DEC 2022'!J107+'JAN-MAR 2023'!J107+'APR-JUN 2023'!J107</f>
        <v>1313928.4131000638</v>
      </c>
      <c r="K107" s="36"/>
      <c r="L107" s="36">
        <f>+'JUL-SEP 2022'!L107+'OCT-DEC 2022'!L107+'JAN-MAR 2023'!L107+'APR-JUN 2023'!L107</f>
        <v>1142193.3570000469</v>
      </c>
      <c r="M107" s="36"/>
      <c r="N107" s="36">
        <f t="shared" si="422"/>
        <v>2456121.7701001107</v>
      </c>
      <c r="O107" s="37"/>
      <c r="P107" s="116">
        <f t="shared" si="423"/>
        <v>1879142.7214000593</v>
      </c>
      <c r="Q107" s="117">
        <f t="shared" si="424"/>
        <v>1296394.504400047</v>
      </c>
      <c r="R107" s="118">
        <f t="shared" si="425"/>
        <v>3175537.2258001063</v>
      </c>
      <c r="S107" s="32"/>
      <c r="T107" s="38">
        <f>+'JUL-SEP 2022'!T107+'OCT-DEC 2022'!T107+'JAN-MAR 2023'!T107+'APR-JUN 2023'!T107</f>
        <v>14700144.875259049</v>
      </c>
      <c r="U107" s="36"/>
      <c r="V107" s="36">
        <f>+'JUL-SEP 2022'!V107+'OCT-DEC 2022'!V107+'JAN-MAR 2023'!V107+'APR-JUN 2023'!V107</f>
        <v>4168189.1123975385</v>
      </c>
      <c r="W107" s="36"/>
      <c r="X107" s="36">
        <f t="shared" si="426"/>
        <v>18868333.987656586</v>
      </c>
      <c r="Y107" s="37"/>
      <c r="Z107" s="244">
        <f>+'OCT-DEC 2022'!Z107+'JUL-SEP 2022'!Z107+'JAN-MAR 2023'!Z107+'APR-JUN 2023'!Z107</f>
        <v>3894071.4091829704</v>
      </c>
      <c r="AA107" s="36"/>
      <c r="AB107" s="36">
        <f>+'OCT-DEC 2022'!AB107+'JUL-SEP 2022'!AB107+'JAN-MAR 2023'!AB107+'APR-JUN 2023'!AB107</f>
        <v>4413253.9025241882</v>
      </c>
      <c r="AC107" s="36"/>
      <c r="AD107" s="36">
        <f t="shared" si="427"/>
        <v>8307325.3117071586</v>
      </c>
      <c r="AE107" s="37"/>
      <c r="AF107" s="116">
        <f t="shared" si="428"/>
        <v>18594216.284442019</v>
      </c>
      <c r="AG107" s="117">
        <f t="shared" si="429"/>
        <v>8581443.0149217267</v>
      </c>
      <c r="AH107" s="118">
        <f t="shared" si="430"/>
        <v>27175659.299363747</v>
      </c>
      <c r="AI107" s="32"/>
      <c r="AJ107" s="35">
        <f>+'OCT-DEC 2022'!AJ107+'JUL-SEP 2022'!AJ107+'JAN-MAR 2023'!AJ107+'APR-JUN 2023'!AJ107</f>
        <v>145978.39979999955</v>
      </c>
      <c r="AK107" s="36"/>
      <c r="AL107" s="36">
        <f>+'OCT-DEC 2022'!AL107+'JUL-SEP 2022'!AL107+'JAN-MAR 2023'!AL107+'APR-JUN 2023'!AL107</f>
        <v>64076.336500000092</v>
      </c>
      <c r="AM107" s="36"/>
      <c r="AN107" s="36">
        <v>507849.73621433263</v>
      </c>
      <c r="AO107" s="37"/>
      <c r="AP107" s="36">
        <f>+'OCT-DEC 2022'!AP107+'JUL-SEP 2022'!AP107+'JAN-MAR 2023'!AP107+'APR-JUN 2023'!AP107</f>
        <v>249493.26199999958</v>
      </c>
      <c r="AQ107" s="36"/>
      <c r="AR107" s="36">
        <f>+'OCT-DEC 2022'!AR107+'JUL-SEP 2022'!AR107+'JAN-MAR 2023'!AR107+'APR-JUN 2023'!AR107</f>
        <v>305444.57819999999</v>
      </c>
      <c r="AS107" s="39"/>
      <c r="AT107" s="36">
        <v>507849.73621433263</v>
      </c>
      <c r="AU107" s="37"/>
      <c r="AV107" s="116">
        <f t="shared" si="431"/>
        <v>395471.66179999913</v>
      </c>
      <c r="AW107" s="117">
        <f t="shared" si="432"/>
        <v>369520.91470000008</v>
      </c>
      <c r="AX107" s="118">
        <f t="shared" si="433"/>
        <v>764992.57649999927</v>
      </c>
      <c r="AY107" s="32"/>
      <c r="AZ107" s="35">
        <f>+'OCT-DEC 2022'!AZ107+'JUL-SEP 2022'!AZ107+'JAN-MAR 2023'!AZ107+'APR-JUN 2023'!AZ107</f>
        <v>1259513.4865801823</v>
      </c>
      <c r="BA107" s="36"/>
      <c r="BB107" s="36">
        <f>+'OCT-DEC 2022'!BB107+'JUL-SEP 2022'!BB107+'JAN-MAR 2023'!BB107+'APR-JUN 2023'!BB107</f>
        <v>349187.12341981754</v>
      </c>
      <c r="BC107" s="36"/>
      <c r="BD107" s="36">
        <v>507849.73621433263</v>
      </c>
      <c r="BE107" s="37"/>
      <c r="BF107" s="38">
        <f>+'OCT-DEC 2022'!BF107+'JUL-SEP 2022'!BF107+'JAN-MAR 2023'!BF107+'APR-JUN 2023'!BF107</f>
        <v>1421644.0219725012</v>
      </c>
      <c r="BG107" s="39"/>
      <c r="BH107" s="36">
        <f>+'OCT-DEC 2022'!BH107+'JUL-SEP 2022'!BH107+'JAN-MAR 2023'!BH107+'APR-JUN 2023'!BH107</f>
        <v>964584.55802749854</v>
      </c>
      <c r="BI107" s="36"/>
      <c r="BJ107" s="36">
        <v>507849.73621433263</v>
      </c>
      <c r="BK107" s="37"/>
      <c r="BL107" s="116">
        <f t="shared" si="434"/>
        <v>2681157.5085526835</v>
      </c>
      <c r="BM107" s="117">
        <f t="shared" si="435"/>
        <v>1313771.681447316</v>
      </c>
      <c r="BN107" s="118">
        <f t="shared" si="436"/>
        <v>3994929.1899999995</v>
      </c>
      <c r="BO107" s="32"/>
      <c r="BP107" s="35">
        <f>+'OCT-DEC 2022'!BP107+'JUL-SEP 2022'!BP107+'JAN-MAR 2023'!BP107+'APR-JUN 2023'!BP107</f>
        <v>0</v>
      </c>
      <c r="BQ107" s="36"/>
      <c r="BR107" s="36">
        <f>+'OCT-DEC 2022'!BR107+'JUL-SEP 2022'!BR107+'JAN-MAR 2023'!BR107+'APR-JUN 2023'!BR107</f>
        <v>0</v>
      </c>
      <c r="BS107" s="36"/>
      <c r="BT107" s="36">
        <v>507849.73621433263</v>
      </c>
      <c r="BU107" s="37"/>
      <c r="BV107" s="38">
        <f>+'OCT-DEC 2022'!BV107+'JUL-SEP 2022'!BV107+'JAN-MAR 2023'!BV107+'APR-JUN 2023'!BV107</f>
        <v>0</v>
      </c>
      <c r="BW107" s="36"/>
      <c r="BX107" s="36">
        <f>+'OCT-DEC 2022'!BX107+'JUL-SEP 2022'!BX107+'JAN-MAR 2023'!BX107+'APR-JUN 2023'!BX107</f>
        <v>0</v>
      </c>
      <c r="BY107" s="36"/>
      <c r="BZ107" s="36">
        <v>507849.73621433263</v>
      </c>
      <c r="CA107" s="37"/>
      <c r="CB107" s="116">
        <f t="shared" si="437"/>
        <v>0</v>
      </c>
      <c r="CC107" s="117">
        <f t="shared" si="438"/>
        <v>0</v>
      </c>
      <c r="CD107" s="118">
        <f t="shared" si="439"/>
        <v>0</v>
      </c>
      <c r="CE107" s="32"/>
      <c r="CF107" s="35">
        <f>+'OCT-DEC 2022'!CF107+'JUL-SEP 2022'!CF107+'JAN-MAR 2023'!CF107+'APR-JUN 2023'!CF107</f>
        <v>0</v>
      </c>
      <c r="CG107" s="36"/>
      <c r="CH107" s="36">
        <f>+'OCT-DEC 2022'!CH107+'JUL-SEP 2022'!CH107+'JAN-MAR 2023'!CH107+'APR-JUN 2023'!CH107</f>
        <v>0</v>
      </c>
      <c r="CI107" s="36"/>
      <c r="CJ107" s="36">
        <v>507849.73621433263</v>
      </c>
      <c r="CK107" s="37"/>
      <c r="CL107" s="38">
        <f>+'OCT-DEC 2022'!CL107+'JUL-SEP 2022'!CL107+'JAN-MAR 2023'!CL107+'APR-JUN 2023'!CL107</f>
        <v>0</v>
      </c>
      <c r="CM107" s="36"/>
      <c r="CN107" s="36">
        <f>+'OCT-DEC 2022'!CN107+'JUL-SEP 2022'!CN107+'JAN-MAR 2023'!CN107+'APR-JUN 2023'!CN107</f>
        <v>0</v>
      </c>
      <c r="CO107" s="36"/>
      <c r="CP107" s="36">
        <v>507849.73621433263</v>
      </c>
      <c r="CQ107" s="37"/>
      <c r="CR107" s="116">
        <f t="shared" si="440"/>
        <v>0</v>
      </c>
      <c r="CS107" s="117">
        <f t="shared" si="441"/>
        <v>0</v>
      </c>
      <c r="CT107" s="118">
        <f t="shared" si="442"/>
        <v>0</v>
      </c>
      <c r="CU107" s="32"/>
      <c r="CV107" s="38">
        <f>+D107+T107+AJ107+AZ107+BP107+CF107</f>
        <v>16670851.069939226</v>
      </c>
      <c r="CW107" s="36"/>
      <c r="CX107" s="39">
        <f>+F107+V107+AL107+BB107+BR107+CH107</f>
        <v>4735653.7197173564</v>
      </c>
      <c r="CY107" s="39"/>
      <c r="CZ107" s="36">
        <f t="shared" si="449"/>
        <v>21406504.789656583</v>
      </c>
      <c r="DA107" s="40"/>
      <c r="DB107" s="38">
        <f t="shared" si="443"/>
        <v>6879137.106255535</v>
      </c>
      <c r="DC107" s="39"/>
      <c r="DD107" s="36">
        <f t="shared" si="444"/>
        <v>6825476.3957517343</v>
      </c>
      <c r="DE107" s="39"/>
      <c r="DF107" s="36">
        <f t="shared" si="445"/>
        <v>13704613.502007268</v>
      </c>
      <c r="DG107" s="40"/>
      <c r="DH107" s="152"/>
      <c r="DI107" s="163" t="s">
        <v>48</v>
      </c>
      <c r="DJ107" s="38">
        <f t="shared" si="446"/>
        <v>21406504.789656583</v>
      </c>
      <c r="DK107" s="36">
        <f t="shared" si="447"/>
        <v>13704613.502007268</v>
      </c>
      <c r="DL107" s="37">
        <f t="shared" si="448"/>
        <v>35111118.291663855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65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31"/>
      <c r="U108" s="29"/>
      <c r="V108" s="29"/>
      <c r="W108" s="29"/>
      <c r="X108" s="29"/>
      <c r="Y108" s="30"/>
      <c r="Z108" s="243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68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68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65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31"/>
      <c r="U109" s="29"/>
      <c r="V109" s="29"/>
      <c r="W109" s="29"/>
      <c r="X109" s="29"/>
      <c r="Y109" s="30"/>
      <c r="Z109" s="243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68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68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>
        <f t="shared" ref="CR109:CT109" si="450">+CR102</f>
        <v>-27011848.943713427</v>
      </c>
      <c r="CS109" s="131">
        <f t="shared" si="450"/>
        <v>39538132.906897545</v>
      </c>
      <c r="CT109" s="132">
        <f t="shared" si="450"/>
        <v>12526283.963184357</v>
      </c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  <c r="DN109" s="48"/>
    </row>
    <row r="110" spans="1:119" s="19" customFormat="1" ht="15.6" x14ac:dyDescent="0.3">
      <c r="A110" s="26">
        <v>90</v>
      </c>
      <c r="B110" s="26" t="s">
        <v>10</v>
      </c>
      <c r="C110" s="34"/>
      <c r="D110" s="252">
        <f>+'APR-JUN 2023'!D110</f>
        <v>0</v>
      </c>
      <c r="E110" s="203"/>
      <c r="F110" s="253">
        <f>+'APR-JUN 2023'!F110</f>
        <v>0</v>
      </c>
      <c r="G110" s="36"/>
      <c r="H110" s="72">
        <f>+D110+F110</f>
        <v>0</v>
      </c>
      <c r="I110" s="203"/>
      <c r="J110" s="369">
        <f>+'APR-JUN 2023'!J110</f>
        <v>0</v>
      </c>
      <c r="K110" s="203"/>
      <c r="L110" s="253">
        <f>+'APR-JUN 2023'!L110</f>
        <v>0</v>
      </c>
      <c r="M110" s="36"/>
      <c r="N110" s="72">
        <f t="shared" ref="N110" si="451">+J110+L110</f>
        <v>0</v>
      </c>
      <c r="O110" s="37"/>
      <c r="P110" s="133">
        <f>+D110+J110</f>
        <v>0</v>
      </c>
      <c r="Q110" s="134">
        <f t="shared" ref="Q110" si="452">+F110+L110</f>
        <v>0</v>
      </c>
      <c r="R110" s="135">
        <f t="shared" ref="R110" si="453">+P110+Q110</f>
        <v>0</v>
      </c>
      <c r="S110" s="32"/>
      <c r="T110" s="73">
        <f>+'APR-JUN 2023'!T110</f>
        <v>0</v>
      </c>
      <c r="U110" s="36"/>
      <c r="V110" s="72">
        <f>+'APR-JUN 2023'!V110</f>
        <v>0</v>
      </c>
      <c r="W110" s="36"/>
      <c r="X110" s="72">
        <f>+T110+V110</f>
        <v>0</v>
      </c>
      <c r="Y110" s="37"/>
      <c r="Z110" s="248">
        <f>+'APR-JUN 2023'!Z110</f>
        <v>0</v>
      </c>
      <c r="AA110" s="72"/>
      <c r="AB110" s="195">
        <f>+'APR-JUN 2023'!AB110</f>
        <v>0</v>
      </c>
      <c r="AC110" s="72"/>
      <c r="AD110" s="72">
        <f>+Z110+AB110</f>
        <v>0</v>
      </c>
      <c r="AE110" s="37"/>
      <c r="AF110" s="133">
        <f t="shared" ref="AF110" si="454">+T110+Z110</f>
        <v>0</v>
      </c>
      <c r="AG110" s="134">
        <f t="shared" ref="AG110" si="455">+V110+AB110</f>
        <v>0</v>
      </c>
      <c r="AH110" s="135">
        <f t="shared" ref="AH110:AH111" si="456">+AF110+AG110</f>
        <v>0</v>
      </c>
      <c r="AI110" s="32"/>
      <c r="AJ110" s="71">
        <f>+'APR-JUN 2023'!AJ110</f>
        <v>0</v>
      </c>
      <c r="AK110" s="36"/>
      <c r="AL110" s="72">
        <f>+'APR-JUN 2023'!AL110</f>
        <v>0</v>
      </c>
      <c r="AM110" s="36"/>
      <c r="AN110" s="72">
        <f>+AJ110+AL110</f>
        <v>0</v>
      </c>
      <c r="AO110" s="37"/>
      <c r="AP110" s="72">
        <f>+'APR-JUN 2023'!AP110</f>
        <v>0</v>
      </c>
      <c r="AQ110" s="72"/>
      <c r="AR110" s="72">
        <f>+'APR-JUN 2023'!AR110</f>
        <v>0</v>
      </c>
      <c r="AS110" s="39"/>
      <c r="AT110" s="72">
        <f>+AP110+AR110</f>
        <v>0</v>
      </c>
      <c r="AU110" s="37"/>
      <c r="AV110" s="133">
        <f t="shared" ref="AV110" si="457">+AJ110+AP110</f>
        <v>0</v>
      </c>
      <c r="AW110" s="134">
        <f t="shared" ref="AW110" si="458">+AL110+AR110</f>
        <v>0</v>
      </c>
      <c r="AX110" s="135">
        <f t="shared" ref="AX110:AX111" si="459">+AV110+AW110</f>
        <v>0</v>
      </c>
      <c r="AY110" s="32"/>
      <c r="AZ110" s="71">
        <f>+'APR-JUN 2023'!AZ110</f>
        <v>0</v>
      </c>
      <c r="BA110" s="36"/>
      <c r="BB110" s="72">
        <f>+'APR-JUN 2023'!BB110</f>
        <v>0</v>
      </c>
      <c r="BC110" s="36"/>
      <c r="BD110" s="72">
        <f>+AZ110+BB110</f>
        <v>0</v>
      </c>
      <c r="BE110" s="37"/>
      <c r="BF110" s="72">
        <f>+'APR-JUN 2023'!BF110</f>
        <v>0</v>
      </c>
      <c r="BG110" s="39"/>
      <c r="BH110" s="72">
        <f>+'APR-JUN 2023'!BH110</f>
        <v>0</v>
      </c>
      <c r="BI110" s="72"/>
      <c r="BJ110" s="72">
        <f>+BF110+BH110</f>
        <v>0</v>
      </c>
      <c r="BK110" s="37"/>
      <c r="BL110" s="133">
        <f t="shared" ref="BL110:BL111" si="460">+AZ110+BF110</f>
        <v>0</v>
      </c>
      <c r="BM110" s="134">
        <f t="shared" ref="BM110:BM111" si="461">+BB110+BH110</f>
        <v>0</v>
      </c>
      <c r="BN110" s="135">
        <f t="shared" ref="BN110:BN111" si="462">+BL110+BM110</f>
        <v>0</v>
      </c>
      <c r="BO110" s="32"/>
      <c r="BP110" s="71">
        <f>+'APR-JUN 2023'!BP110</f>
        <v>0</v>
      </c>
      <c r="BQ110" s="36"/>
      <c r="BR110" s="72">
        <f>+'APR-JUN 2023'!BR110</f>
        <v>0</v>
      </c>
      <c r="BS110" s="36"/>
      <c r="BT110" s="72">
        <f>+BP110+BR110</f>
        <v>0</v>
      </c>
      <c r="BU110" s="37"/>
      <c r="BV110" s="198">
        <f>+'APR-JUN 2023'!BV110</f>
        <v>0</v>
      </c>
      <c r="BW110" s="195"/>
      <c r="BX110" s="195">
        <f>+'APR-JUN 2023'!BX110</f>
        <v>0</v>
      </c>
      <c r="BY110" s="195"/>
      <c r="BZ110" s="195">
        <f>+BV110+BX110</f>
        <v>0</v>
      </c>
      <c r="CA110" s="37"/>
      <c r="CB110" s="133">
        <f t="shared" ref="CB110" si="463">+BP110+BV110</f>
        <v>0</v>
      </c>
      <c r="CC110" s="134">
        <f t="shared" ref="CC110" si="464">+BR110+BX110</f>
        <v>0</v>
      </c>
      <c r="CD110" s="135">
        <f t="shared" ref="CD110" si="465">+CB110+CC110</f>
        <v>0</v>
      </c>
      <c r="CE110" s="32"/>
      <c r="CF110" s="71">
        <f>+'APR-JUN 2023'!CF110</f>
        <v>0</v>
      </c>
      <c r="CG110" s="36"/>
      <c r="CH110" s="72">
        <f>+'APR-JUN 2023'!CH110</f>
        <v>0</v>
      </c>
      <c r="CI110" s="36"/>
      <c r="CJ110" s="72">
        <f>+CF110+CH110</f>
        <v>0</v>
      </c>
      <c r="CK110" s="37"/>
      <c r="CL110" s="72">
        <f>+'APR-JUN 2023'!CL110</f>
        <v>0</v>
      </c>
      <c r="CM110" s="72"/>
      <c r="CN110" s="72">
        <f>+'APR-JUN 2023'!CN110</f>
        <v>0</v>
      </c>
      <c r="CO110" s="72"/>
      <c r="CP110" s="72">
        <f>+CL110+CN110</f>
        <v>0</v>
      </c>
      <c r="CQ110" s="37"/>
      <c r="CR110" s="133">
        <f t="shared" ref="CR110" si="466">+CF110+CL110</f>
        <v>0</v>
      </c>
      <c r="CS110" s="134">
        <f t="shared" ref="CS110" si="467">+CH110+CN110</f>
        <v>0</v>
      </c>
      <c r="CT110" s="135">
        <f t="shared" ref="CT110" si="468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469">+CV110+CX110</f>
        <v>0</v>
      </c>
      <c r="DA110" s="74"/>
      <c r="DB110" s="73">
        <f t="shared" ref="DB110:DB111" si="470">+J110+Z110+AP110+BF110+BV110+CL110</f>
        <v>0</v>
      </c>
      <c r="DC110" s="72"/>
      <c r="DD110" s="72">
        <f t="shared" ref="DD110:DD111" si="471">+L110+AB110+AR110+BH110+BX110+CN110</f>
        <v>0</v>
      </c>
      <c r="DE110" s="72"/>
      <c r="DF110" s="72">
        <f t="shared" ref="DF110:DF111" si="472">+DB110+DD110</f>
        <v>0</v>
      </c>
      <c r="DG110" s="74"/>
      <c r="DH110" s="155"/>
      <c r="DI110" s="161" t="s">
        <v>10</v>
      </c>
      <c r="DJ110" s="73">
        <f t="shared" ref="DJ110:DJ111" si="473">+CZ110</f>
        <v>0</v>
      </c>
      <c r="DK110" s="72">
        <f t="shared" ref="DK110:DK111" si="474">+DF110</f>
        <v>0</v>
      </c>
      <c r="DL110" s="75">
        <f t="shared" ref="DL110:DL111" si="475">+DJ110+DK110</f>
        <v>0</v>
      </c>
      <c r="DM110"/>
      <c r="DN110" s="254"/>
    </row>
    <row r="111" spans="1:119" s="19" customFormat="1" ht="15.6" x14ac:dyDescent="0.3">
      <c r="A111" s="26">
        <v>91</v>
      </c>
      <c r="B111" s="26" t="s">
        <v>11</v>
      </c>
      <c r="C111" s="34"/>
      <c r="D111" s="223">
        <f>+'JUL-SEP 2022'!D111+'OCT-DEC 2022'!D111+'JAN-MAR 2023'!D111+'APR-JUN 2023'!D111</f>
        <v>219827</v>
      </c>
      <c r="E111" s="203"/>
      <c r="F111" s="195">
        <f>+'JUL-SEP 2022'!F111+'OCT-DEC 2022'!F111+'JAN-MAR 2023'!F111+'APR-JUN 2023'!F111</f>
        <v>57226</v>
      </c>
      <c r="G111" s="36"/>
      <c r="H111" s="72">
        <f>+D111+F111</f>
        <v>277053</v>
      </c>
      <c r="I111" s="203"/>
      <c r="J111" s="198">
        <f>+'JUL-SEP 2022'!J111+'OCT-DEC 2022'!J111+'JAN-MAR 2023'!J111+'APR-JUN 2023'!J111</f>
        <v>697177</v>
      </c>
      <c r="K111" s="203"/>
      <c r="L111" s="195">
        <f>+'JUL-SEP 2022'!L111+'OCT-DEC 2022'!L111+'JAN-MAR 2023'!L111+'APR-JUN 2023'!L111</f>
        <v>614062</v>
      </c>
      <c r="M111" s="36"/>
      <c r="N111" s="72">
        <f t="shared" ref="N111" si="476">+J111+L111</f>
        <v>1311239</v>
      </c>
      <c r="O111" s="37"/>
      <c r="P111" s="133">
        <f>+D111+J111</f>
        <v>917004</v>
      </c>
      <c r="Q111" s="134">
        <f>+F111+L111</f>
        <v>671288</v>
      </c>
      <c r="R111" s="135">
        <f>+P111+Q111</f>
        <v>1588292</v>
      </c>
      <c r="S111" s="32"/>
      <c r="T111" s="73">
        <f>+'JUL-SEP 2022'!T111+'OCT-DEC 2022'!T111+'JAN-MAR 2023'!T111+'APR-JUN 2023'!T111</f>
        <v>383172</v>
      </c>
      <c r="U111" s="36"/>
      <c r="V111" s="72">
        <f>+'JUL-SEP 2022'!V111+'OCT-DEC 2022'!V111+'JAN-MAR 2023'!V111+'APR-JUN 2023'!V111</f>
        <v>111427</v>
      </c>
      <c r="W111" s="36"/>
      <c r="X111" s="72">
        <f>+T111+V111</f>
        <v>494599</v>
      </c>
      <c r="Y111" s="37"/>
      <c r="Z111" s="248">
        <f>+'OCT-DEC 2022'!Z111+'JUL-SEP 2022'!Z111+'JAN-MAR 2023'!Z111+'APR-JUN 2023'!Z111</f>
        <v>2019549</v>
      </c>
      <c r="AA111" s="72"/>
      <c r="AB111" s="195">
        <f>+'OCT-DEC 2022'!AB111+'JUL-SEP 2022'!AB111+'JAN-MAR 2023'!AB111+'APR-JUN 2023'!AB111</f>
        <v>877911</v>
      </c>
      <c r="AC111" s="72"/>
      <c r="AD111" s="72">
        <f>+Z111+AB111</f>
        <v>2897460</v>
      </c>
      <c r="AE111" s="37"/>
      <c r="AF111" s="133">
        <f>+T111+Z111</f>
        <v>2402721</v>
      </c>
      <c r="AG111" s="134">
        <f>+V111+AB111</f>
        <v>989338</v>
      </c>
      <c r="AH111" s="135">
        <f t="shared" si="456"/>
        <v>3392059</v>
      </c>
      <c r="AI111" s="32"/>
      <c r="AJ111" s="71">
        <f>+'OCT-DEC 2022'!AJ111+'JUL-SEP 2022'!AJ111+'JAN-MAR 2023'!AJ111+'APR-JUN 2023'!AJ111</f>
        <v>122961</v>
      </c>
      <c r="AK111" s="36"/>
      <c r="AL111" s="72">
        <f>+'OCT-DEC 2022'!AL111+'JUL-SEP 2022'!AL111+'JAN-MAR 2023'!AL111+'APR-JUN 2023'!AL111</f>
        <v>50704.4</v>
      </c>
      <c r="AM111" s="36"/>
      <c r="AN111" s="72">
        <f>+AJ111+AL111</f>
        <v>173665.4</v>
      </c>
      <c r="AO111" s="37"/>
      <c r="AP111" s="72">
        <f>+'OCT-DEC 2022'!AP111+'JUL-SEP 2022'!AP111+'JAN-MAR 2023'!AP111+'APR-JUN 2023'!AP111</f>
        <v>316612.40000000002</v>
      </c>
      <c r="AQ111" s="72"/>
      <c r="AR111" s="72">
        <f>+'OCT-DEC 2022'!AR111+'JUL-SEP 2022'!AR111+'JAN-MAR 2023'!AR111+'APR-JUN 2023'!AR111</f>
        <v>305378.7</v>
      </c>
      <c r="AS111" s="39"/>
      <c r="AT111" s="72">
        <f>+AP111+AR111</f>
        <v>621991.10000000009</v>
      </c>
      <c r="AU111" s="37"/>
      <c r="AV111" s="133">
        <f>+AJ111+AP111</f>
        <v>439573.4</v>
      </c>
      <c r="AW111" s="134">
        <f>+AL111+AR111</f>
        <v>356083.10000000003</v>
      </c>
      <c r="AX111" s="135">
        <f t="shared" si="459"/>
        <v>795656.5</v>
      </c>
      <c r="AY111" s="32"/>
      <c r="AZ111" s="71">
        <f>+'OCT-DEC 2022'!AZ111+'JUL-SEP 2022'!AZ111+'JAN-MAR 2023'!AZ111+'APR-JUN 2023'!AZ111</f>
        <v>221789</v>
      </c>
      <c r="BA111" s="36"/>
      <c r="BB111" s="72">
        <f>+'OCT-DEC 2022'!BB111+'JUL-SEP 2022'!BB111+'JAN-MAR 2023'!BB111+'APR-JUN 2023'!BB111</f>
        <v>66917</v>
      </c>
      <c r="BC111" s="36"/>
      <c r="BD111" s="72">
        <f>+AZ111+BB111</f>
        <v>288706</v>
      </c>
      <c r="BE111" s="37"/>
      <c r="BF111" s="72">
        <f>+'OCT-DEC 2022'!BF111+'JUL-SEP 2022'!BF111+'JAN-MAR 2023'!BF111+'APR-JUN 2023'!BF111</f>
        <v>1220461</v>
      </c>
      <c r="BG111" s="39"/>
      <c r="BH111" s="72">
        <f>+'OCT-DEC 2022'!BH111+'JUL-SEP 2022'!BH111+'JAN-MAR 2023'!BH111+'APR-JUN 2023'!BH111</f>
        <v>623501</v>
      </c>
      <c r="BI111" s="72"/>
      <c r="BJ111" s="72">
        <f>+BF111+BH111</f>
        <v>1843962</v>
      </c>
      <c r="BK111" s="37"/>
      <c r="BL111" s="133">
        <f t="shared" si="460"/>
        <v>1442250</v>
      </c>
      <c r="BM111" s="134">
        <f t="shared" si="461"/>
        <v>690418</v>
      </c>
      <c r="BN111" s="135">
        <f t="shared" si="462"/>
        <v>2132668</v>
      </c>
      <c r="BO111" s="32"/>
      <c r="BP111" s="71">
        <f>+'OCT-DEC 2022'!BP111+'JUL-SEP 2022'!BP111+'JAN-MAR 2023'!BP111+'APR-JUN 2023'!BP111</f>
        <v>190333</v>
      </c>
      <c r="BQ111" s="36"/>
      <c r="BR111" s="72">
        <f>+'OCT-DEC 2022'!BR111+'JUL-SEP 2022'!BR111+'JAN-MAR 2023'!BR111+'APR-JUN 2023'!BR111</f>
        <v>43464</v>
      </c>
      <c r="BS111" s="36"/>
      <c r="BT111" s="72">
        <f>+BP111+BR111</f>
        <v>233797</v>
      </c>
      <c r="BU111" s="37"/>
      <c r="BV111" s="198">
        <f>+'OCT-DEC 2022'!BV111+'JUL-SEP 2022'!BV111+'JAN-MAR 2023'!BV111+'APR-JUN 2023'!BV111</f>
        <v>609023</v>
      </c>
      <c r="BW111" s="195"/>
      <c r="BX111" s="195">
        <f>+'OCT-DEC 2022'!BX111+'JUL-SEP 2022'!BX111+'JAN-MAR 2023'!BX111+'APR-JUN 2023'!BX111</f>
        <v>413746</v>
      </c>
      <c r="BY111" s="195"/>
      <c r="BZ111" s="195">
        <f>+BV111+BX111</f>
        <v>1022769</v>
      </c>
      <c r="CA111" s="37"/>
      <c r="CB111" s="133">
        <f>+BP111+BV111</f>
        <v>799356</v>
      </c>
      <c r="CC111" s="134">
        <f>+BR111+BX111</f>
        <v>457210</v>
      </c>
      <c r="CD111" s="135">
        <f>+CB111+CC111</f>
        <v>1256566</v>
      </c>
      <c r="CE111" s="32"/>
      <c r="CF111" s="71">
        <f>+'OCT-DEC 2022'!CF111+'JUL-SEP 2022'!CF111+'JAN-MAR 2023'!CF111+'APR-JUN 2023'!CF111</f>
        <v>251509</v>
      </c>
      <c r="CG111" s="36"/>
      <c r="CH111" s="72">
        <f>+'OCT-DEC 2022'!CH111+'JUL-SEP 2022'!CH111+'JAN-MAR 2023'!CH111+'APR-JUN 2023'!CH111</f>
        <v>51376</v>
      </c>
      <c r="CI111" s="36"/>
      <c r="CJ111" s="72">
        <f>+CF111+CH111</f>
        <v>302885</v>
      </c>
      <c r="CK111" s="37"/>
      <c r="CL111" s="72">
        <f>+'OCT-DEC 2022'!CL111+'JUL-SEP 2022'!CL111+'JAN-MAR 2023'!CL111+'APR-JUN 2023'!CL111</f>
        <v>1242830</v>
      </c>
      <c r="CM111" s="72"/>
      <c r="CN111" s="72">
        <f>+'OCT-DEC 2022'!CN111+'JUL-SEP 2022'!CN111+'JAN-MAR 2023'!CN111+'APR-JUN 2023'!CN111</f>
        <v>641508</v>
      </c>
      <c r="CO111" s="72"/>
      <c r="CP111" s="72">
        <f>+CL111+CN111</f>
        <v>1884338</v>
      </c>
      <c r="CQ111" s="37"/>
      <c r="CR111" s="133">
        <f>+CF111+CL111</f>
        <v>1494339</v>
      </c>
      <c r="CS111" s="134">
        <f>+CH111+CN111</f>
        <v>692884</v>
      </c>
      <c r="CT111" s="135">
        <f>+CR111+CS111</f>
        <v>2187223</v>
      </c>
      <c r="CU111" s="32"/>
      <c r="CV111" s="73">
        <f>+D111+T111+AJ111+AZ111+BP111+CF111</f>
        <v>1389591</v>
      </c>
      <c r="CW111" s="72"/>
      <c r="CX111" s="72">
        <f>+F111+V111+AL111+BB111+BR111+CH111</f>
        <v>381114.4</v>
      </c>
      <c r="CY111" s="72"/>
      <c r="CZ111" s="72">
        <f t="shared" si="469"/>
        <v>1770705.4</v>
      </c>
      <c r="DA111" s="74"/>
      <c r="DB111" s="73">
        <f t="shared" si="470"/>
        <v>6105652.4000000004</v>
      </c>
      <c r="DC111" s="72"/>
      <c r="DD111" s="72">
        <f t="shared" si="471"/>
        <v>3476106.7</v>
      </c>
      <c r="DE111" s="72"/>
      <c r="DF111" s="72">
        <f t="shared" si="472"/>
        <v>9581759.1000000015</v>
      </c>
      <c r="DG111" s="74"/>
      <c r="DH111" s="155"/>
      <c r="DI111" s="161" t="s">
        <v>11</v>
      </c>
      <c r="DJ111" s="73">
        <f t="shared" si="473"/>
        <v>1770705.4</v>
      </c>
      <c r="DK111" s="72">
        <f t="shared" si="474"/>
        <v>9581759.1000000015</v>
      </c>
      <c r="DL111" s="75">
        <f t="shared" si="475"/>
        <v>11352464.500000002</v>
      </c>
      <c r="DM111"/>
      <c r="DN111" s="255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f>+D10/D111</f>
        <v>2162.7811415340243</v>
      </c>
      <c r="E112" s="236"/>
      <c r="F112" s="78">
        <f>+F10/F111</f>
        <v>2061.387428791109</v>
      </c>
      <c r="G112" s="78"/>
      <c r="H112" s="78">
        <f>+H10/H111</f>
        <v>2141.8380129433717</v>
      </c>
      <c r="I112" s="367"/>
      <c r="J112" s="80">
        <f>+J10/J111</f>
        <v>369.91501871117379</v>
      </c>
      <c r="K112" s="236"/>
      <c r="L112" s="78">
        <v>531.67739648668123</v>
      </c>
      <c r="M112" s="78"/>
      <c r="N112" s="78">
        <v>435.4313260683536</v>
      </c>
      <c r="O112" s="79"/>
      <c r="P112" s="136">
        <f>+P10/P111</f>
        <v>799.70636224051373</v>
      </c>
      <c r="Q112" s="137">
        <f>+Q10/Q111</f>
        <v>786.65547127313459</v>
      </c>
      <c r="R112" s="138">
        <f>+R10/R111</f>
        <v>794.19043286750798</v>
      </c>
      <c r="S112" s="32"/>
      <c r="T112" s="80">
        <f>+T10/T111</f>
        <v>2319.6471979685361</v>
      </c>
      <c r="U112" s="77"/>
      <c r="V112" s="78">
        <f>+V10/V111</f>
        <v>2187.2390125373558</v>
      </c>
      <c r="W112" s="78"/>
      <c r="X112" s="78">
        <f>+X10/X111</f>
        <v>2289.8172814542691</v>
      </c>
      <c r="Y112" s="79"/>
      <c r="Z112" s="247">
        <f>+Z10/Z111</f>
        <v>283.23625909051884</v>
      </c>
      <c r="AA112" s="78"/>
      <c r="AB112" s="78">
        <f>+AB10/AB111</f>
        <v>509.44624844659677</v>
      </c>
      <c r="AC112" s="78"/>
      <c r="AD112" s="78">
        <f>+AD10/AD111</f>
        <v>351.77637283344671</v>
      </c>
      <c r="AE112" s="81"/>
      <c r="AF112" s="136">
        <f>+AF10/AF111</f>
        <v>607.9912565587091</v>
      </c>
      <c r="AG112" s="137">
        <f>+AG10/AG111</f>
        <v>698.41242009303198</v>
      </c>
      <c r="AH112" s="138">
        <f>+AH10/AH111</f>
        <v>634.36376160320276</v>
      </c>
      <c r="AI112" s="32"/>
      <c r="AJ112" s="76">
        <f>+AJ10/AJ111</f>
        <v>2084.4916684151885</v>
      </c>
      <c r="AK112" s="77"/>
      <c r="AL112" s="78">
        <f>+AL10/AL111</f>
        <v>1963.3485660021615</v>
      </c>
      <c r="AM112" s="78"/>
      <c r="AN112" s="78">
        <f>+AN10/AN111</f>
        <v>2049.1219959185887</v>
      </c>
      <c r="AO112" s="79"/>
      <c r="AP112" s="80">
        <f>+AP10/AP111</f>
        <v>291.68637690753752</v>
      </c>
      <c r="AQ112" s="78"/>
      <c r="AR112" s="78">
        <f>+AR10/AR111</f>
        <v>434.15462381626492</v>
      </c>
      <c r="AS112" s="78"/>
      <c r="AT112" s="78">
        <f>+AT10/AT111</f>
        <v>361.63395016423868</v>
      </c>
      <c r="AU112" s="81"/>
      <c r="AV112" s="136">
        <f>+AV10/AV111</f>
        <v>793.18426428896748</v>
      </c>
      <c r="AW112" s="137">
        <f>+AW10/AW111</f>
        <v>651.9039675008446</v>
      </c>
      <c r="AX112" s="138">
        <f>+AX10/AX111</f>
        <v>729.95656986400547</v>
      </c>
      <c r="AY112" s="32"/>
      <c r="AZ112" s="76">
        <f>+AZ10/AZ111</f>
        <v>2155.9415145456765</v>
      </c>
      <c r="BA112" s="77"/>
      <c r="BB112" s="78">
        <f>+BB10/BB111</f>
        <v>2279.3384525670499</v>
      </c>
      <c r="BC112" s="78"/>
      <c r="BD112" s="78">
        <f>+BD10/BD111</f>
        <v>2184.5427659972438</v>
      </c>
      <c r="BE112" s="79"/>
      <c r="BF112" s="80">
        <f>+BF10/BF111</f>
        <v>301.308077340659</v>
      </c>
      <c r="BG112" s="78"/>
      <c r="BH112" s="78">
        <f>+BH10/BH111</f>
        <v>597.26787886585907</v>
      </c>
      <c r="BI112" s="78"/>
      <c r="BJ112" s="78">
        <f>+BJ10/BJ111</f>
        <v>401.38130672974825</v>
      </c>
      <c r="BK112" s="81"/>
      <c r="BL112" s="136">
        <f>+BL10/BL111</f>
        <v>586.51334369826941</v>
      </c>
      <c r="BM112" s="137">
        <f>+BM10/BM111</f>
        <v>760.29826999176044</v>
      </c>
      <c r="BN112" s="138">
        <f>+BN10/BN111</f>
        <v>642.77350291747257</v>
      </c>
      <c r="BO112" s="32"/>
      <c r="BP112" s="76">
        <f>+BP10/BP111</f>
        <v>1993.0080546200609</v>
      </c>
      <c r="BQ112" s="77"/>
      <c r="BR112" s="78">
        <f>+BR10/BR111</f>
        <v>1786.3831628474131</v>
      </c>
      <c r="BS112" s="78"/>
      <c r="BT112" s="78">
        <f>+BT10/BT111</f>
        <v>1954.5954817640945</v>
      </c>
      <c r="BU112" s="79"/>
      <c r="BV112" s="80">
        <f>+BV10/BV111</f>
        <v>263.75949026555645</v>
      </c>
      <c r="BW112" s="78"/>
      <c r="BX112" s="78">
        <f>+BX10/BX111</f>
        <v>427.83486851836602</v>
      </c>
      <c r="BY112" s="78"/>
      <c r="BZ112" s="78">
        <f>+BZ10/BZ111</f>
        <v>330.13374628092936</v>
      </c>
      <c r="CA112" s="81"/>
      <c r="CB112" s="136">
        <f>+CB10/CB111</f>
        <v>675.5072809861939</v>
      </c>
      <c r="CC112" s="137">
        <f>+CC10/CC111</f>
        <v>556.98327530018992</v>
      </c>
      <c r="CD112" s="138">
        <f>+CD10/CD111</f>
        <v>632.38152345360277</v>
      </c>
      <c r="CE112" s="32"/>
      <c r="CF112" s="76">
        <f>+CF10/CF111</f>
        <v>2092.1580337085352</v>
      </c>
      <c r="CG112" s="236"/>
      <c r="CH112" s="78">
        <f>+CH10/CH111</f>
        <v>2047.7524922142634</v>
      </c>
      <c r="CI112" s="78"/>
      <c r="CJ112" s="78">
        <f>+CJ10/CJ111</f>
        <v>2084.6258710071479</v>
      </c>
      <c r="CK112" s="79"/>
      <c r="CL112" s="80">
        <f>+CL10/CL111</f>
        <v>248.8612959857744</v>
      </c>
      <c r="CM112" s="78"/>
      <c r="CN112" s="78">
        <f>+CN10/CN111</f>
        <v>520.09422894180591</v>
      </c>
      <c r="CO112" s="78"/>
      <c r="CP112" s="78">
        <f>+CP10/CP111</f>
        <v>341.20040731015348</v>
      </c>
      <c r="CQ112" s="81"/>
      <c r="CR112" s="136">
        <f>+CR10/CR111</f>
        <v>559.10262623808921</v>
      </c>
      <c r="CS112" s="137">
        <f>+CS10/CS111</f>
        <v>633.36711579427435</v>
      </c>
      <c r="CT112" s="138">
        <f>+CT10/CT111</f>
        <v>582.62865745742431</v>
      </c>
      <c r="CU112" s="32"/>
      <c r="CV112" s="80">
        <f>+CV10/CV111</f>
        <v>2161.9804789391778</v>
      </c>
      <c r="CW112" s="78"/>
      <c r="CX112" s="78">
        <f>+CX10/CX111</f>
        <v>2090.2071150825818</v>
      </c>
      <c r="CY112" s="77"/>
      <c r="CZ112" s="78">
        <f>+CZ10/CZ111</f>
        <v>2146.5324758426782</v>
      </c>
      <c r="DA112" s="81"/>
      <c r="DB112" s="80">
        <f>+DB10/DB111</f>
        <v>288.24436657403822</v>
      </c>
      <c r="DC112" s="77"/>
      <c r="DD112" s="78">
        <f>+DD10/DD111</f>
        <v>538.81952326455962</v>
      </c>
      <c r="DE112" s="78"/>
      <c r="DF112" s="78">
        <f>+DF10/DF111</f>
        <v>379.14896686037514</v>
      </c>
      <c r="DG112" s="81"/>
      <c r="DH112" s="156"/>
      <c r="DI112" s="161" t="s">
        <v>12</v>
      </c>
      <c r="DJ112" s="80">
        <f>+DJ10/DJ111</f>
        <v>2146.5324758426782</v>
      </c>
      <c r="DK112" s="78">
        <f t="shared" ref="DK112:DL112" si="477">+DK10/DK111</f>
        <v>379.14896686037514</v>
      </c>
      <c r="DL112" s="79">
        <f t="shared" si="477"/>
        <v>654.81734910688306</v>
      </c>
      <c r="DM112"/>
    </row>
    <row r="113" spans="1:118" s="19" customFormat="1" ht="15.6" x14ac:dyDescent="0.3">
      <c r="A113" s="26"/>
      <c r="B113" s="26"/>
      <c r="C113" s="34"/>
      <c r="D113" s="35"/>
      <c r="E113" s="203"/>
      <c r="F113" s="36"/>
      <c r="G113" s="36"/>
      <c r="H113" s="36"/>
      <c r="I113" s="203"/>
      <c r="J113" s="38"/>
      <c r="K113" s="203"/>
      <c r="L113" s="36"/>
      <c r="M113" s="36"/>
      <c r="N113" s="36"/>
      <c r="O113" s="37"/>
      <c r="P113" s="139"/>
      <c r="Q113" s="140"/>
      <c r="R113" s="141"/>
      <c r="S113" s="32"/>
      <c r="T113" s="38"/>
      <c r="U113" s="36"/>
      <c r="V113" s="36"/>
      <c r="W113" s="36"/>
      <c r="X113" s="36"/>
      <c r="Y113" s="37"/>
      <c r="Z113" s="244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9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9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8" s="19" customFormat="1" ht="15.6" x14ac:dyDescent="0.3">
      <c r="A114" s="26"/>
      <c r="B114" s="50" t="s">
        <v>95</v>
      </c>
      <c r="C114" s="34"/>
      <c r="D114" s="224">
        <f>+D102</f>
        <v>21371486</v>
      </c>
      <c r="E114" s="203"/>
      <c r="F114" s="228">
        <f>+F102</f>
        <v>358439</v>
      </c>
      <c r="G114" s="229"/>
      <c r="H114" s="228">
        <f>+H102</f>
        <v>21729925</v>
      </c>
      <c r="I114" s="203"/>
      <c r="J114" s="370">
        <f>+J102</f>
        <v>14953858.24106741</v>
      </c>
      <c r="K114" s="203"/>
      <c r="L114" s="228">
        <f>+L102</f>
        <v>26853387.103076518</v>
      </c>
      <c r="M114" s="229"/>
      <c r="N114" s="228">
        <f>+N102</f>
        <v>41807245.344144106</v>
      </c>
      <c r="O114" s="37"/>
      <c r="P114" s="116">
        <f t="shared" ref="P114:R114" si="478">+P102</f>
        <v>36325344.24106741</v>
      </c>
      <c r="Q114" s="140">
        <f t="shared" si="478"/>
        <v>27211826.103076518</v>
      </c>
      <c r="R114" s="141">
        <f t="shared" si="478"/>
        <v>63537170.344144106</v>
      </c>
      <c r="S114" s="32"/>
      <c r="T114" s="73">
        <f>+T102</f>
        <v>-923705.3212916851</v>
      </c>
      <c r="U114" s="36"/>
      <c r="V114" s="72">
        <f>+V102</f>
        <v>45561189.472833842</v>
      </c>
      <c r="W114" s="36"/>
      <c r="X114" s="72">
        <f>+X102</f>
        <v>44637484.151541829</v>
      </c>
      <c r="Y114" s="37"/>
      <c r="Z114" s="248">
        <f>+Z102</f>
        <v>-31531703.949790478</v>
      </c>
      <c r="AA114" s="36"/>
      <c r="AB114" s="72">
        <f>+AB102</f>
        <v>85493498.405053198</v>
      </c>
      <c r="AC114" s="36"/>
      <c r="AD114" s="72">
        <f>+AD102</f>
        <v>53961794.455262661</v>
      </c>
      <c r="AE114" s="37"/>
      <c r="AF114" s="116">
        <f t="shared" ref="AF114:AH114" si="479">+AF102</f>
        <v>-32455409.27108264</v>
      </c>
      <c r="AG114" s="140">
        <f t="shared" si="479"/>
        <v>131054687.87788713</v>
      </c>
      <c r="AH114" s="141">
        <f t="shared" si="479"/>
        <v>98599278.606804132</v>
      </c>
      <c r="AI114" s="32"/>
      <c r="AJ114" s="71">
        <f>+AJ102</f>
        <v>21802893.653018922</v>
      </c>
      <c r="AK114" s="36"/>
      <c r="AL114" s="72">
        <f>+AL102</f>
        <v>5889927.9500185549</v>
      </c>
      <c r="AM114" s="36"/>
      <c r="AN114" s="72">
        <f>+AN102</f>
        <v>27692821.603037536</v>
      </c>
      <c r="AO114" s="37"/>
      <c r="AP114" s="72">
        <f>+AP102</f>
        <v>-467131.89411191642</v>
      </c>
      <c r="AQ114" s="36"/>
      <c r="AR114" s="72">
        <f>+AR102</f>
        <v>2882913.4670195878</v>
      </c>
      <c r="AS114" s="39"/>
      <c r="AT114" s="72">
        <f>+AT102</f>
        <v>2415781.5729076564</v>
      </c>
      <c r="AU114" s="37"/>
      <c r="AV114" s="116">
        <f>+AV102</f>
        <v>21335761.758906901</v>
      </c>
      <c r="AW114" s="140">
        <f>+AW102</f>
        <v>8772841.4170381427</v>
      </c>
      <c r="AX114" s="118">
        <f>+AX102</f>
        <v>30108603.175945163</v>
      </c>
      <c r="AY114" s="32"/>
      <c r="AZ114" s="71">
        <f>+AZ102</f>
        <v>3634046.2097828984</v>
      </c>
      <c r="BA114" s="36"/>
      <c r="BB114" s="72">
        <f>+BB102</f>
        <v>13715115.300217226</v>
      </c>
      <c r="BC114" s="36"/>
      <c r="BD114" s="72">
        <f>+BD102</f>
        <v>17349161.50999999</v>
      </c>
      <c r="BE114" s="37"/>
      <c r="BF114" s="72">
        <f>+BF102</f>
        <v>-3112050.9769084454</v>
      </c>
      <c r="BG114" s="39"/>
      <c r="BH114" s="72">
        <f>+BH102</f>
        <v>28712851.426908314</v>
      </c>
      <c r="BI114" s="36"/>
      <c r="BJ114" s="72">
        <f>+BJ102</f>
        <v>25600800.44999969</v>
      </c>
      <c r="BK114" s="37"/>
      <c r="BL114" s="116">
        <f>+BL102</f>
        <v>521995.23287427425</v>
      </c>
      <c r="BM114" s="140">
        <f>+BM102</f>
        <v>42427966.727125585</v>
      </c>
      <c r="BN114" s="141">
        <f>+BN102</f>
        <v>42949961.9599998</v>
      </c>
      <c r="BO114" s="32"/>
      <c r="BP114" s="71">
        <f>+BP102</f>
        <v>31150264.768799663</v>
      </c>
      <c r="BQ114" s="36"/>
      <c r="BR114" s="72">
        <f>+BR102</f>
        <v>6229545.5226766169</v>
      </c>
      <c r="BS114" s="36"/>
      <c r="BT114" s="72">
        <f>+BT102</f>
        <v>37379810.29147619</v>
      </c>
      <c r="BU114" s="37"/>
      <c r="BV114" s="72">
        <f>+BV102</f>
        <v>-23109821.777976811</v>
      </c>
      <c r="BW114" s="36"/>
      <c r="BX114" s="72">
        <f>+BX102</f>
        <v>2058735.7464999259</v>
      </c>
      <c r="BY114" s="36"/>
      <c r="BZ114" s="72">
        <f>+BZ102</f>
        <v>-21051086.031476915</v>
      </c>
      <c r="CA114" s="37"/>
      <c r="CB114" s="116">
        <f>+CB102</f>
        <v>8040442.9908228517</v>
      </c>
      <c r="CC114" s="140">
        <f>+CC102</f>
        <v>8288281.2691766024</v>
      </c>
      <c r="CD114" s="141">
        <f>+CD102</f>
        <v>16328724.259999514</v>
      </c>
      <c r="CE114" s="32"/>
      <c r="CF114" s="71">
        <f>+CF102</f>
        <v>15219962.268165648</v>
      </c>
      <c r="CG114" s="36"/>
      <c r="CH114" s="72">
        <f>+CH102</f>
        <v>-4854302.2937897742</v>
      </c>
      <c r="CI114" s="36"/>
      <c r="CJ114" s="72">
        <f>+CJ102</f>
        <v>10365659.974375844</v>
      </c>
      <c r="CK114" s="37"/>
      <c r="CL114" s="72">
        <f>+CL102</f>
        <v>-42231811.211879253</v>
      </c>
      <c r="CM114" s="36"/>
      <c r="CN114" s="72">
        <f>+CN102</f>
        <v>44392435.200687349</v>
      </c>
      <c r="CO114" s="36"/>
      <c r="CP114" s="72">
        <f>+CP102</f>
        <v>2160623.9888080359</v>
      </c>
      <c r="CQ114" s="37"/>
      <c r="CR114" s="116">
        <f>+CR102</f>
        <v>-27011848.943713427</v>
      </c>
      <c r="CS114" s="140">
        <f>+CS102</f>
        <v>39538132.906897545</v>
      </c>
      <c r="CT114" s="141">
        <f>+CT102</f>
        <v>12526283.963184357</v>
      </c>
      <c r="CU114" s="32"/>
      <c r="CV114" s="73">
        <f>+CV102</f>
        <v>92254947.578474998</v>
      </c>
      <c r="CW114" s="72"/>
      <c r="CX114" s="72">
        <f>+CX102</f>
        <v>66899914.951956511</v>
      </c>
      <c r="CY114" s="72"/>
      <c r="CZ114" s="72">
        <f>+CZ102</f>
        <v>159154862.53043127</v>
      </c>
      <c r="DA114" s="74"/>
      <c r="DB114" s="73">
        <f>+DB102</f>
        <v>-85498661.569599628</v>
      </c>
      <c r="DC114" s="72"/>
      <c r="DD114" s="72">
        <f>+DD102</f>
        <v>190393821.34924507</v>
      </c>
      <c r="DE114" s="72"/>
      <c r="DF114" s="72">
        <f>+DF102</f>
        <v>104895159.77964497</v>
      </c>
      <c r="DG114" s="74"/>
      <c r="DH114" s="155"/>
      <c r="DI114" s="162" t="s">
        <v>95</v>
      </c>
      <c r="DJ114" s="353">
        <f>+DJ102</f>
        <v>159154862.53043175</v>
      </c>
      <c r="DK114" s="354">
        <f>+DK102</f>
        <v>104895159.77964497</v>
      </c>
      <c r="DL114" s="355">
        <f>+DL102</f>
        <v>264050022.31007767</v>
      </c>
      <c r="DM114"/>
    </row>
    <row r="115" spans="1:118" s="19" customFormat="1" ht="4.5" customHeight="1" x14ac:dyDescent="0.3">
      <c r="A115" s="26"/>
      <c r="B115" s="50"/>
      <c r="C115" s="34"/>
      <c r="D115" s="225"/>
      <c r="E115" s="203"/>
      <c r="F115" s="228"/>
      <c r="G115" s="229"/>
      <c r="H115" s="228"/>
      <c r="I115" s="203"/>
      <c r="J115" s="371"/>
      <c r="K115" s="203"/>
      <c r="L115" s="228"/>
      <c r="M115" s="229"/>
      <c r="N115" s="228"/>
      <c r="O115" s="37"/>
      <c r="P115" s="139"/>
      <c r="Q115" s="140"/>
      <c r="R115" s="141"/>
      <c r="S115" s="32"/>
      <c r="T115" s="73"/>
      <c r="U115" s="36"/>
      <c r="V115" s="72"/>
      <c r="W115" s="36"/>
      <c r="X115" s="72"/>
      <c r="Y115" s="37"/>
      <c r="Z115" s="248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9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9"/>
      <c r="BH115" s="72"/>
      <c r="BI115" s="36"/>
      <c r="BJ115" s="72"/>
      <c r="BK115" s="37"/>
      <c r="BL115" s="139"/>
      <c r="BM115" s="140"/>
      <c r="BN115" s="141"/>
      <c r="BO115" s="32"/>
      <c r="BP115" s="71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1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8" s="19" customFormat="1" ht="15.6" x14ac:dyDescent="0.3">
      <c r="A116" s="26"/>
      <c r="B116" s="50" t="s">
        <v>97</v>
      </c>
      <c r="C116" s="34"/>
      <c r="D116" s="226">
        <f>+D102/D16</f>
        <v>4.2071170876778405E-2</v>
      </c>
      <c r="E116" s="237"/>
      <c r="F116" s="230">
        <f>+F102/F16</f>
        <v>2.5444398874931921E-3</v>
      </c>
      <c r="G116" s="231"/>
      <c r="H116" s="230">
        <f>+H102/H16</f>
        <v>3.3489617315118465E-2</v>
      </c>
      <c r="I116" s="237"/>
      <c r="J116" s="372">
        <f>+J102/J16</f>
        <v>5.2326500066131015E-2</v>
      </c>
      <c r="K116" s="237"/>
      <c r="L116" s="230">
        <f>+L102/L16</f>
        <v>6.6919847725478598E-2</v>
      </c>
      <c r="M116" s="231"/>
      <c r="N116" s="230">
        <f>+N102/N16</f>
        <v>6.0849774617064513E-2</v>
      </c>
      <c r="O116" s="85"/>
      <c r="P116" s="142">
        <f t="shared" ref="P116:R116" si="480">+P102/P16</f>
        <v>4.57634099719555E-2</v>
      </c>
      <c r="Q116" s="143">
        <f t="shared" si="480"/>
        <v>5.0192583457732282E-2</v>
      </c>
      <c r="R116" s="144">
        <f t="shared" si="480"/>
        <v>4.7560885089899675E-2</v>
      </c>
      <c r="S116" s="32"/>
      <c r="T116" s="86">
        <f>+T102/T16</f>
        <v>-1.0949061628843157E-3</v>
      </c>
      <c r="U116" s="83"/>
      <c r="V116" s="84">
        <f>+V102/V16</f>
        <v>0.1740855875733342</v>
      </c>
      <c r="W116" s="83"/>
      <c r="X116" s="84">
        <f>+X102/X16</f>
        <v>4.0382903667121738E-2</v>
      </c>
      <c r="Y116" s="85"/>
      <c r="Z116" s="249">
        <f>+Z102/Z16</f>
        <v>-5.7829009951823072E-2</v>
      </c>
      <c r="AA116" s="83"/>
      <c r="AB116" s="84">
        <f>+AB102/AB16</f>
        <v>0.19778914312668014</v>
      </c>
      <c r="AC116" s="83"/>
      <c r="AD116" s="84">
        <f>+AD102/AD16</f>
        <v>5.520370092806668E-2</v>
      </c>
      <c r="AE116" s="85"/>
      <c r="AF116" s="142">
        <f t="shared" ref="AF116:AH116" si="481">+AF102/AF16</f>
        <v>-2.336776924230153E-2</v>
      </c>
      <c r="AG116" s="143">
        <f t="shared" si="481"/>
        <v>0.18884971956272614</v>
      </c>
      <c r="AH116" s="144">
        <f t="shared" si="481"/>
        <v>4.7338427541705252E-2</v>
      </c>
      <c r="AI116" s="32"/>
      <c r="AJ116" s="82">
        <f>+AJ102/AJ16</f>
        <v>8.1345757697248236E-2</v>
      </c>
      <c r="AK116" s="83"/>
      <c r="AL116" s="84">
        <f>+AL102/AL16</f>
        <v>5.0715506231552257E-2</v>
      </c>
      <c r="AM116" s="83"/>
      <c r="AN116" s="84">
        <f>+AN102/AN16</f>
        <v>7.2085926754151014E-2</v>
      </c>
      <c r="AO116" s="85"/>
      <c r="AP116" s="84">
        <f>+AP102/AP16</f>
        <v>-4.5424764400845453E-3</v>
      </c>
      <c r="AQ116" s="83"/>
      <c r="AR116" s="84">
        <f>+AR102/AR16</f>
        <v>1.8976501670596817E-2</v>
      </c>
      <c r="AS116" s="39"/>
      <c r="AT116" s="84">
        <f>+AT102/AT16</f>
        <v>9.4827057143447979E-3</v>
      </c>
      <c r="AU116" s="85"/>
      <c r="AV116" s="142">
        <f>+AV102/AV16</f>
        <v>5.7529909702359217E-2</v>
      </c>
      <c r="AW116" s="143">
        <f>+AW102/AW16</f>
        <v>3.2727546001717303E-2</v>
      </c>
      <c r="AX116" s="144">
        <f>+AX102/AX16</f>
        <v>4.7124168883418541E-2</v>
      </c>
      <c r="AY116" s="32"/>
      <c r="AZ116" s="82">
        <f>+AZ102/AZ16</f>
        <v>7.3057759102310403E-3</v>
      </c>
      <c r="BA116" s="83"/>
      <c r="BB116" s="84">
        <f>+BB102/BB16</f>
        <v>0.10221221273021758</v>
      </c>
      <c r="BC116" s="83"/>
      <c r="BD116" s="84">
        <f>+BD102/BD16</f>
        <v>2.7468428112094601E-2</v>
      </c>
      <c r="BE116" s="85"/>
      <c r="BF116" s="84">
        <f>+BF102/BF16</f>
        <v>-8.3167835270195646E-3</v>
      </c>
      <c r="BG116" s="39"/>
      <c r="BH116" s="84">
        <f>+BH102/BH16</f>
        <v>7.8259063110883667E-2</v>
      </c>
      <c r="BI116" s="83"/>
      <c r="BJ116" s="84">
        <f>+BJ102/BJ16</f>
        <v>3.4545065329981958E-2</v>
      </c>
      <c r="BK116" s="85"/>
      <c r="BL116" s="142">
        <f>+BL102/BL16</f>
        <v>5.9888608019514867E-4</v>
      </c>
      <c r="BM116" s="143">
        <f>+BM102/BM16</f>
        <v>8.4673436969779137E-2</v>
      </c>
      <c r="BN116" s="144">
        <f>+BN102/BN16</f>
        <v>3.1288949718394653E-2</v>
      </c>
      <c r="BO116" s="32"/>
      <c r="BP116" s="82">
        <f>+BP102/BP16</f>
        <v>8.54132561538989E-2</v>
      </c>
      <c r="BQ116" s="83"/>
      <c r="BR116" s="84">
        <f>+BR102/BR16</f>
        <v>7.4104151228171211E-2</v>
      </c>
      <c r="BS116" s="83"/>
      <c r="BT116" s="84">
        <f>+BT102/BT16</f>
        <v>8.3294783935787292E-2</v>
      </c>
      <c r="BU116" s="85"/>
      <c r="BV116" s="84">
        <f>+BV102/BV16</f>
        <v>-0.16495792020291433</v>
      </c>
      <c r="BW116" s="83"/>
      <c r="BX116" s="84">
        <f>+BX102/BX16</f>
        <v>1.0577753976736489E-2</v>
      </c>
      <c r="BY116" s="83"/>
      <c r="BZ116" s="84">
        <f>+BZ102/BZ16</f>
        <v>-6.2890863897519314E-2</v>
      </c>
      <c r="CA116" s="85"/>
      <c r="CB116" s="142">
        <f>+CB102/CB16</f>
        <v>1.5928108578330932E-2</v>
      </c>
      <c r="CC116" s="143">
        <f>+CC102/CC16</f>
        <v>2.9739767301341445E-2</v>
      </c>
      <c r="CD116" s="144">
        <f>+CD102/CD16</f>
        <v>2.0841027911306351E-2</v>
      </c>
      <c r="CE116" s="32"/>
      <c r="CF116" s="82">
        <f>+CF102/CF16</f>
        <v>2.8404643284966606E-2</v>
      </c>
      <c r="CG116" s="83"/>
      <c r="CH116" s="84">
        <f>+CH102/CH16</f>
        <v>-4.2710380193460837E-2</v>
      </c>
      <c r="CI116" s="83"/>
      <c r="CJ116" s="84">
        <f>+CJ102/CJ16</f>
        <v>1.5959867746057354E-2</v>
      </c>
      <c r="CK116" s="85"/>
      <c r="CL116" s="84">
        <f>+CL102/CL16</f>
        <v>-0.13487574775115876</v>
      </c>
      <c r="CM116" s="83"/>
      <c r="CN116" s="84">
        <f>+CN102/CN16</f>
        <v>0.14150070930829511</v>
      </c>
      <c r="CO116" s="83"/>
      <c r="CP116" s="84">
        <f>+CP102/CP16</f>
        <v>3.4468381835048452E-3</v>
      </c>
      <c r="CQ116" s="85"/>
      <c r="CR116" s="142">
        <f>+CR102/CR16</f>
        <v>-3.181821350939347E-2</v>
      </c>
      <c r="CS116" s="143">
        <f>+CS102/CS16</f>
        <v>9.251236377964342E-2</v>
      </c>
      <c r="CT116" s="144">
        <f>+CT102/CT16</f>
        <v>9.8143362434864826E-3</v>
      </c>
      <c r="CU116" s="32"/>
      <c r="CV116" s="86">
        <f>+CV102/CV16</f>
        <v>3.0572307443266528E-2</v>
      </c>
      <c r="CW116" s="84"/>
      <c r="CX116" s="84">
        <f>+CX102/CX16</f>
        <v>7.8647580509845064E-2</v>
      </c>
      <c r="CY116" s="84"/>
      <c r="CZ116" s="84">
        <f>+CZ102/CZ16</f>
        <v>4.1144132140213029E-2</v>
      </c>
      <c r="DA116" s="85"/>
      <c r="DB116" s="87">
        <f>+DB102/DB16</f>
        <v>-4.8543627019842793E-2</v>
      </c>
      <c r="DC116" s="83"/>
      <c r="DD116" s="83">
        <f>+DD102/DD16</f>
        <v>0.10232418344834042</v>
      </c>
      <c r="DE116" s="83"/>
      <c r="DF116" s="172">
        <f>+DF102/DF16</f>
        <v>2.8960827029505011E-2</v>
      </c>
      <c r="DG116" s="85"/>
      <c r="DH116" s="157"/>
      <c r="DI116" s="162" t="s">
        <v>97</v>
      </c>
      <c r="DJ116" s="179">
        <f>+DJ102/DJ16</f>
        <v>4.114413214021316E-2</v>
      </c>
      <c r="DK116" s="172">
        <f>+DK102/DK16</f>
        <v>2.8960827029505011E-2</v>
      </c>
      <c r="DL116" s="180">
        <f>+DL102/DL16</f>
        <v>3.5252759201285483E-2</v>
      </c>
      <c r="DM116"/>
    </row>
    <row r="117" spans="1:118" s="19" customFormat="1" ht="5.25" customHeight="1" x14ac:dyDescent="0.3">
      <c r="A117" s="26"/>
      <c r="B117" s="50"/>
      <c r="C117" s="34"/>
      <c r="D117" s="227"/>
      <c r="E117" s="83"/>
      <c r="F117" s="231"/>
      <c r="G117" s="231"/>
      <c r="H117" s="231"/>
      <c r="I117" s="237"/>
      <c r="J117" s="373"/>
      <c r="K117" s="83"/>
      <c r="L117" s="231"/>
      <c r="M117" s="231"/>
      <c r="N117" s="231"/>
      <c r="O117" s="85"/>
      <c r="P117" s="142"/>
      <c r="Q117" s="143"/>
      <c r="R117" s="144"/>
      <c r="S117" s="32"/>
      <c r="T117" s="87"/>
      <c r="U117" s="83"/>
      <c r="V117" s="83"/>
      <c r="W117" s="83"/>
      <c r="X117" s="83"/>
      <c r="Y117" s="85"/>
      <c r="Z117" s="250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39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39"/>
      <c r="BH117" s="83"/>
      <c r="BI117" s="83"/>
      <c r="BJ117" s="83"/>
      <c r="BK117" s="85"/>
      <c r="BL117" s="142"/>
      <c r="BM117" s="143"/>
      <c r="BN117" s="144"/>
      <c r="BO117" s="32"/>
      <c r="BP117" s="8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8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8" s="19" customFormat="1" ht="15.6" x14ac:dyDescent="0.3">
      <c r="A118" s="26"/>
      <c r="B118" s="50" t="s">
        <v>93</v>
      </c>
      <c r="C118" s="34"/>
      <c r="D118" s="226">
        <f>+D63/D16</f>
        <v>0.88558223641892198</v>
      </c>
      <c r="E118" s="83"/>
      <c r="F118" s="230">
        <f>+F63/F16</f>
        <v>0.93541492342576793</v>
      </c>
      <c r="G118" s="231"/>
      <c r="H118" s="230">
        <f>+H63/H16</f>
        <v>0.89640129132094781</v>
      </c>
      <c r="I118" s="237"/>
      <c r="J118" s="372">
        <f>+J63/J16</f>
        <v>0.87880078478177004</v>
      </c>
      <c r="K118" s="83"/>
      <c r="L118" s="230">
        <f>+L63/L16</f>
        <v>0.85174100901519467</v>
      </c>
      <c r="M118" s="231"/>
      <c r="N118" s="230">
        <f>+N63/N16</f>
        <v>0.86299646739490354</v>
      </c>
      <c r="O118" s="85"/>
      <c r="P118" s="142">
        <f t="shared" ref="P118:R118" si="482">+P63/P16</f>
        <v>0.88314070183778515</v>
      </c>
      <c r="Q118" s="143">
        <f t="shared" si="482"/>
        <v>0.87348278472844432</v>
      </c>
      <c r="R118" s="144">
        <f t="shared" si="482"/>
        <v>0.87922126500584497</v>
      </c>
      <c r="S118" s="32"/>
      <c r="T118" s="86">
        <f>+T63/T16</f>
        <v>0.94420801532136112</v>
      </c>
      <c r="U118" s="83"/>
      <c r="V118" s="84">
        <f>+V63/V16</f>
        <v>0.77537262564818199</v>
      </c>
      <c r="W118" s="83"/>
      <c r="X118" s="84">
        <f>+X63/X16</f>
        <v>0.90423254752764715</v>
      </c>
      <c r="Y118" s="85"/>
      <c r="Z118" s="249">
        <f>+Z63/Z16</f>
        <v>0.950828461734748</v>
      </c>
      <c r="AA118" s="83"/>
      <c r="AB118" s="84">
        <f>+AB63/AB16</f>
        <v>0.74532411803799803</v>
      </c>
      <c r="AC118" s="83"/>
      <c r="AD118" s="84">
        <f>+AD63/AD16</f>
        <v>0.859955756545839</v>
      </c>
      <c r="AE118" s="85"/>
      <c r="AF118" s="142">
        <f t="shared" ref="AF118:AH118" si="483">+AF63/AF16</f>
        <v>0.94680709218416936</v>
      </c>
      <c r="AG118" s="143">
        <f t="shared" si="483"/>
        <v>0.7566564405829258</v>
      </c>
      <c r="AH118" s="144">
        <f t="shared" si="483"/>
        <v>0.88345307990916355</v>
      </c>
      <c r="AI118" s="32"/>
      <c r="AJ118" s="82">
        <f>+AJ63/AJ16</f>
        <v>0.81879190413224656</v>
      </c>
      <c r="AK118" s="83"/>
      <c r="AL118" s="84">
        <f>+AL63/AL16</f>
        <v>0.85480440010120817</v>
      </c>
      <c r="AM118" s="83"/>
      <c r="AN118" s="84">
        <f>+AN63/AN16</f>
        <v>0.82967884134479353</v>
      </c>
      <c r="AO118" s="85"/>
      <c r="AP118" s="84">
        <f>+AP63/AP16</f>
        <v>0.93074960445702026</v>
      </c>
      <c r="AQ118" s="83"/>
      <c r="AR118" s="84">
        <f>+AR63/AR16</f>
        <v>0.8935697501782075</v>
      </c>
      <c r="AS118" s="39"/>
      <c r="AT118" s="84">
        <f>+AT63/AT16</f>
        <v>0.90857796816051517</v>
      </c>
      <c r="AU118" s="85"/>
      <c r="AV118" s="142">
        <f>+AV63/AV16</f>
        <v>0.8498365239171719</v>
      </c>
      <c r="AW118" s="143">
        <f>+AW63/AW16</f>
        <v>0.87677451495284109</v>
      </c>
      <c r="AX118" s="144">
        <f>+AX63/AX16</f>
        <v>0.86113825935994615</v>
      </c>
      <c r="AY118" s="32"/>
      <c r="AZ118" s="82">
        <f>+AZ63/AZ16</f>
        <v>0.90328426531851325</v>
      </c>
      <c r="BA118" s="83"/>
      <c r="BB118" s="84">
        <f>+BB63/BB16</f>
        <v>0.80968136165369664</v>
      </c>
      <c r="BC118" s="83"/>
      <c r="BD118" s="84">
        <f>+BD63/BD16</f>
        <v>0.88339854570965326</v>
      </c>
      <c r="BE118" s="85"/>
      <c r="BF118" s="84">
        <f>+BF63/BF16</f>
        <v>0.89603275729196752</v>
      </c>
      <c r="BG118" s="39"/>
      <c r="BH118" s="84">
        <f>+BH63/BH16</f>
        <v>0.81734996603272325</v>
      </c>
      <c r="BI118" s="83"/>
      <c r="BJ118" s="84">
        <f>+BJ63/BJ16</f>
        <v>0.85707859123332175</v>
      </c>
      <c r="BK118" s="85"/>
      <c r="BL118" s="142">
        <f>+BL63/BL16</f>
        <v>0.90017113487205813</v>
      </c>
      <c r="BM118" s="143">
        <f>+BM63/BM16</f>
        <v>0.81529640329693431</v>
      </c>
      <c r="BN118" s="144">
        <f>+BN63/BN16</f>
        <v>0.86918897813432461</v>
      </c>
      <c r="BO118" s="32"/>
      <c r="BP118" s="82">
        <f>+BP63/BP16</f>
        <v>0.86400574726289847</v>
      </c>
      <c r="BQ118" s="83"/>
      <c r="BR118" s="84">
        <f>+BR63/BR16</f>
        <v>0.8749811242778599</v>
      </c>
      <c r="BS118" s="83"/>
      <c r="BT118" s="84">
        <f>+BT63/BT16</f>
        <v>0.86606170407311434</v>
      </c>
      <c r="BU118" s="85"/>
      <c r="BV118" s="84">
        <f>+BV63/BV16</f>
        <v>1.0523179986870068</v>
      </c>
      <c r="BW118" s="83"/>
      <c r="BX118" s="84">
        <f>+BX63/BX16</f>
        <v>0.88608338706386303</v>
      </c>
      <c r="BY118" s="83"/>
      <c r="BZ118" s="84">
        <f>+BZ63/BZ16</f>
        <v>0.95565914262405027</v>
      </c>
      <c r="CA118" s="85"/>
      <c r="CB118" s="142">
        <f>+CB63/CB16</f>
        <v>0.91626777187328656</v>
      </c>
      <c r="CC118" s="143">
        <f>+CC63/CC16</f>
        <v>0.88273451609615095</v>
      </c>
      <c r="CD118" s="144">
        <f>+CD63/CD16</f>
        <v>0.90433972007957797</v>
      </c>
      <c r="CE118" s="32"/>
      <c r="CF118" s="82">
        <f>+CF63/CF16</f>
        <v>0.89147419424565599</v>
      </c>
      <c r="CG118" s="83"/>
      <c r="CH118" s="84">
        <f>+CH63/CH16</f>
        <v>0.96269599013420393</v>
      </c>
      <c r="CI118" s="83"/>
      <c r="CJ118" s="84">
        <f>+CJ63/CJ16</f>
        <v>0.90393765442548513</v>
      </c>
      <c r="CK118" s="85"/>
      <c r="CL118" s="84">
        <f>+CL63/CL16</f>
        <v>1.0388348691333584</v>
      </c>
      <c r="CM118" s="83"/>
      <c r="CN118" s="84">
        <f>+CN63/CN16</f>
        <v>0.76524989920945607</v>
      </c>
      <c r="CO118" s="83"/>
      <c r="CP118" s="84">
        <f>+CP63/CP16</f>
        <v>0.90190938381754315</v>
      </c>
      <c r="CQ118" s="85"/>
      <c r="CR118" s="142">
        <f>+CR63/CR16</f>
        <v>0.94582536749167612</v>
      </c>
      <c r="CS118" s="143">
        <f>+CS63/CS16</f>
        <v>0.81775790701541895</v>
      </c>
      <c r="CT118" s="144">
        <f>+CT63/CT16</f>
        <v>0.90294150869958079</v>
      </c>
      <c r="CU118" s="32"/>
      <c r="CV118" s="86">
        <f>+CV63/CV16</f>
        <v>0.89739653562949506</v>
      </c>
      <c r="CW118" s="84"/>
      <c r="CX118" s="84">
        <f>+CX63/CX16</f>
        <v>0.85300694908872565</v>
      </c>
      <c r="CY118" s="84"/>
      <c r="CZ118" s="84">
        <f>+CZ63/CZ16</f>
        <v>0.88763519893091702</v>
      </c>
      <c r="DA118" s="85"/>
      <c r="DB118" s="87">
        <f>+DB63/DB16</f>
        <v>0.95004584430814221</v>
      </c>
      <c r="DC118" s="83"/>
      <c r="DD118" s="83">
        <f>+DD63/DD16</f>
        <v>0.81266308576047941</v>
      </c>
      <c r="DE118" s="83"/>
      <c r="DF118" s="83">
        <f>+DF63/DF16</f>
        <v>0.87946898855616251</v>
      </c>
      <c r="DG118" s="85"/>
      <c r="DH118" s="157"/>
      <c r="DI118" s="162" t="s">
        <v>93</v>
      </c>
      <c r="DJ118" s="179">
        <f>+DJ63/DJ16</f>
        <v>0.88763519893091691</v>
      </c>
      <c r="DK118" s="172">
        <f>+DK63/DK16</f>
        <v>0.87946898855616251</v>
      </c>
      <c r="DL118" s="180">
        <f>+DL63/DL16</f>
        <v>0.88368633691209286</v>
      </c>
      <c r="DM118"/>
    </row>
    <row r="119" spans="1:118" s="19" customFormat="1" ht="4.5" customHeight="1" x14ac:dyDescent="0.3">
      <c r="A119" s="26"/>
      <c r="B119" s="50"/>
      <c r="C119" s="34"/>
      <c r="D119" s="227"/>
      <c r="E119" s="83"/>
      <c r="F119" s="231"/>
      <c r="G119" s="231"/>
      <c r="H119" s="231"/>
      <c r="I119" s="237"/>
      <c r="J119" s="373"/>
      <c r="K119" s="83"/>
      <c r="L119" s="231"/>
      <c r="M119" s="231"/>
      <c r="N119" s="231"/>
      <c r="O119" s="85"/>
      <c r="P119" s="142"/>
      <c r="Q119" s="143"/>
      <c r="R119" s="144"/>
      <c r="S119" s="32"/>
      <c r="T119" s="87"/>
      <c r="U119" s="83"/>
      <c r="V119" s="83"/>
      <c r="W119" s="83"/>
      <c r="X119" s="83"/>
      <c r="Y119" s="85"/>
      <c r="Z119" s="250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39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39"/>
      <c r="BH119" s="83"/>
      <c r="BI119" s="83"/>
      <c r="BJ119" s="83"/>
      <c r="BK119" s="85"/>
      <c r="BL119" s="142"/>
      <c r="BM119" s="143"/>
      <c r="BN119" s="144"/>
      <c r="BO119" s="32"/>
      <c r="BP119" s="8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8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  <c r="DN119"/>
    </row>
    <row r="120" spans="1:118" s="19" customFormat="1" ht="15.6" x14ac:dyDescent="0.3">
      <c r="A120" s="26"/>
      <c r="B120" s="50" t="s">
        <v>94</v>
      </c>
      <c r="C120" s="34"/>
      <c r="D120" s="226">
        <f>+D95/D16</f>
        <v>4.5617179442289747E-2</v>
      </c>
      <c r="E120" s="83"/>
      <c r="F120" s="230">
        <f>+F95/F16</f>
        <v>6.1073001013384462E-2</v>
      </c>
      <c r="G120" s="231"/>
      <c r="H120" s="230">
        <f>+H95/H16</f>
        <v>4.8972755715160951E-2</v>
      </c>
      <c r="I120" s="237"/>
      <c r="J120" s="372">
        <f>+J95/J16</f>
        <v>6.2044836070979895E-2</v>
      </c>
      <c r="K120" s="83"/>
      <c r="L120" s="230">
        <f>+L95/L16</f>
        <v>7.7694039642433654E-2</v>
      </c>
      <c r="M120" s="231"/>
      <c r="N120" s="230">
        <f>+N95/N16</f>
        <v>7.1184785427117439E-2</v>
      </c>
      <c r="O120" s="85"/>
      <c r="P120" s="142">
        <f t="shared" ref="P120:R120" si="484">+P95/P16</f>
        <v>5.1531649365846047E-2</v>
      </c>
      <c r="Q120" s="143">
        <f t="shared" si="484"/>
        <v>7.3375239732812361E-2</v>
      </c>
      <c r="R120" s="144">
        <f t="shared" si="484"/>
        <v>6.0396352971895481E-2</v>
      </c>
      <c r="S120" s="32"/>
      <c r="T120" s="86">
        <f>+T95/T16</f>
        <v>3.0808140821321973E-2</v>
      </c>
      <c r="U120" s="83"/>
      <c r="V120" s="84">
        <f>+V95/V16</f>
        <v>2.7202588822215067E-2</v>
      </c>
      <c r="W120" s="83"/>
      <c r="X120" s="84">
        <f>+X95/X16</f>
        <v>2.9954447599196774E-2</v>
      </c>
      <c r="Y120" s="85"/>
      <c r="Z120" s="249">
        <f>+Z95/Z16</f>
        <v>7.7463549765750928E-2</v>
      </c>
      <c r="AA120" s="83"/>
      <c r="AB120" s="84">
        <f>+AB95/AB16</f>
        <v>4.8100373455621133E-2</v>
      </c>
      <c r="AC120" s="83"/>
      <c r="AD120" s="84">
        <f>+AD95/AD16</f>
        <v>6.4479341178034444E-2</v>
      </c>
      <c r="AE120" s="85"/>
      <c r="AF120" s="142">
        <f t="shared" ref="AF120:AH120" si="485">+AF95/AF16</f>
        <v>4.9124276371806622E-2</v>
      </c>
      <c r="AG120" s="143">
        <f t="shared" si="485"/>
        <v>4.0219102311894406E-2</v>
      </c>
      <c r="AH120" s="144">
        <f t="shared" si="485"/>
        <v>4.6157268360254515E-2</v>
      </c>
      <c r="AI120" s="32"/>
      <c r="AJ120" s="82">
        <f>+AJ95/AJ16</f>
        <v>7.6860499579082267E-2</v>
      </c>
      <c r="AK120" s="83"/>
      <c r="AL120" s="84">
        <f>+AL95/AL16</f>
        <v>7.2021441876550463E-2</v>
      </c>
      <c r="AM120" s="83"/>
      <c r="AN120" s="84">
        <f>+AN95/AN16</f>
        <v>7.5397604104667976E-2</v>
      </c>
      <c r="AO120" s="85"/>
      <c r="AP120" s="84">
        <f>+AP95/AP16</f>
        <v>6.361629348265474E-2</v>
      </c>
      <c r="AQ120" s="83"/>
      <c r="AR120" s="84">
        <f>+AR95/AR16</f>
        <v>7.6135525018529382E-2</v>
      </c>
      <c r="AS120" s="39"/>
      <c r="AT120" s="84">
        <f>+AT95/AT16</f>
        <v>7.1081945344645112E-2</v>
      </c>
      <c r="AU120" s="85"/>
      <c r="AV120" s="142">
        <f>+AV95/AV16</f>
        <v>7.3188029160128884E-2</v>
      </c>
      <c r="AW120" s="143">
        <f>+AW95/AW16</f>
        <v>7.4353082864156886E-2</v>
      </c>
      <c r="AX120" s="144">
        <f>+AX95/AX16</f>
        <v>7.3676823173094208E-2</v>
      </c>
      <c r="AY120" s="32"/>
      <c r="AZ120" s="82">
        <f>+AZ95/AZ16</f>
        <v>5.9229837292728002E-2</v>
      </c>
      <c r="BA120" s="83"/>
      <c r="BB120" s="84">
        <f>+BB95/BB16</f>
        <v>5.7622089674846874E-2</v>
      </c>
      <c r="BC120" s="83"/>
      <c r="BD120" s="84">
        <f>+BD95/BD16</f>
        <v>5.888827504327597E-2</v>
      </c>
      <c r="BE120" s="85"/>
      <c r="BF120" s="84">
        <f>+BF95/BF16</f>
        <v>7.4626460528824642E-2</v>
      </c>
      <c r="BG120" s="39"/>
      <c r="BH120" s="84">
        <f>+BH95/BH16</f>
        <v>7.583525644669524E-2</v>
      </c>
      <c r="BI120" s="83"/>
      <c r="BJ120" s="84">
        <f>+BJ95/BJ16</f>
        <v>7.5224909518268851E-2</v>
      </c>
      <c r="BK120" s="85"/>
      <c r="BL120" s="142">
        <f>+BL95/BL16</f>
        <v>6.5839730902916185E-2</v>
      </c>
      <c r="BM120" s="143">
        <f>+BM95/BM16</f>
        <v>7.0957982990566992E-2</v>
      </c>
      <c r="BN120" s="144">
        <f>+BN95/BN16</f>
        <v>6.7708066571965958E-2</v>
      </c>
      <c r="BO120" s="32"/>
      <c r="BP120" s="82">
        <f>+BP95/BP16</f>
        <v>3.413219218779863E-2</v>
      </c>
      <c r="BQ120" s="83"/>
      <c r="BR120" s="84">
        <f>+BR95/BR16</f>
        <v>3.2359458385020447E-2</v>
      </c>
      <c r="BS120" s="83"/>
      <c r="BT120" s="84">
        <f>+BT95/BT16</f>
        <v>3.3800115747093844E-2</v>
      </c>
      <c r="BU120" s="85"/>
      <c r="BV120" s="84">
        <f>+BV95/BV16</f>
        <v>0.10097739091642088</v>
      </c>
      <c r="BW120" s="83"/>
      <c r="BX120" s="84">
        <f>+BX95/BX16</f>
        <v>9.1912078688577772E-2</v>
      </c>
      <c r="BY120" s="83"/>
      <c r="BZ120" s="84">
        <f>+BZ95/BZ16</f>
        <v>9.5706270171823496E-2</v>
      </c>
      <c r="CA120" s="85"/>
      <c r="CB120" s="142">
        <f>+CB95/CB16</f>
        <v>5.2683642741983359E-2</v>
      </c>
      <c r="CC120" s="143">
        <f>+CC95/CC16</f>
        <v>7.3948709866397025E-2</v>
      </c>
      <c r="CD120" s="144">
        <f>+CD95/CD16</f>
        <v>6.0247800059199358E-2</v>
      </c>
      <c r="CE120" s="32"/>
      <c r="CF120" s="82">
        <f>+CF95/CF16</f>
        <v>4.5889082191755769E-2</v>
      </c>
      <c r="CG120" s="83"/>
      <c r="CH120" s="84">
        <f>+CH95/CH16</f>
        <v>4.5770074084701004E-2</v>
      </c>
      <c r="CI120" s="83"/>
      <c r="CJ120" s="84">
        <f>+CJ95/CJ16</f>
        <v>4.5868256364705921E-2</v>
      </c>
      <c r="CK120" s="85"/>
      <c r="CL120" s="84">
        <f>+CL95/CL16</f>
        <v>7.2380216167434688E-2</v>
      </c>
      <c r="CM120" s="83"/>
      <c r="CN120" s="84">
        <f>+CN95/CN16</f>
        <v>6.9581182374226447E-2</v>
      </c>
      <c r="CO120" s="83"/>
      <c r="CP120" s="84">
        <f>+CP95/CP16</f>
        <v>7.0979338551032681E-2</v>
      </c>
      <c r="CQ120" s="85"/>
      <c r="CR120" s="142">
        <f>+CR95/CR16</f>
        <v>5.5659831499825153E-2</v>
      </c>
      <c r="CS120" s="143">
        <f>+CS95/CS16</f>
        <v>6.3248953389194063E-2</v>
      </c>
      <c r="CT120" s="144">
        <f>+CT95/CT16</f>
        <v>5.8201076795463963E-2</v>
      </c>
      <c r="CU120" s="32"/>
      <c r="CV120" s="86">
        <f>+CV95/CV16</f>
        <v>4.5156190228034153E-2</v>
      </c>
      <c r="CW120" s="84"/>
      <c r="CX120" s="84">
        <f>+CX95/CX16</f>
        <v>4.67200034857118E-2</v>
      </c>
      <c r="CY120" s="84"/>
      <c r="CZ120" s="84">
        <f>+CZ95/CZ16</f>
        <v>4.5500075110311032E-2</v>
      </c>
      <c r="DA120" s="85"/>
      <c r="DB120" s="87">
        <f>+DB95/DB16</f>
        <v>7.4517123952772268E-2</v>
      </c>
      <c r="DC120" s="83"/>
      <c r="DD120" s="83">
        <f>+DD95/DD16</f>
        <v>7.0444880421057218E-2</v>
      </c>
      <c r="DE120" s="83"/>
      <c r="DF120" s="83">
        <f>+DF95/DF16</f>
        <v>7.2425113664413746E-2</v>
      </c>
      <c r="DG120" s="85"/>
      <c r="DH120" s="157"/>
      <c r="DI120" s="162" t="s">
        <v>94</v>
      </c>
      <c r="DJ120" s="179">
        <f>+DJ95/DJ16</f>
        <v>4.5500075110311025E-2</v>
      </c>
      <c r="DK120" s="172">
        <f>+DK95/DK16</f>
        <v>7.2425113664413746E-2</v>
      </c>
      <c r="DL120" s="180">
        <f>+DL95/DL16</f>
        <v>5.8519977515760054E-2</v>
      </c>
      <c r="DM120"/>
      <c r="DN120"/>
    </row>
    <row r="121" spans="1:118" s="19" customFormat="1" ht="5.25" customHeight="1" x14ac:dyDescent="0.3">
      <c r="A121" s="26"/>
      <c r="B121" s="26"/>
      <c r="C121" s="34"/>
      <c r="D121" s="224"/>
      <c r="E121" s="36"/>
      <c r="F121" s="229"/>
      <c r="G121" s="229"/>
      <c r="H121" s="229"/>
      <c r="I121" s="203"/>
      <c r="J121" s="370"/>
      <c r="K121" s="36"/>
      <c r="L121" s="229"/>
      <c r="M121" s="229"/>
      <c r="N121" s="229"/>
      <c r="O121" s="37"/>
      <c r="P121" s="116"/>
      <c r="Q121" s="117"/>
      <c r="R121" s="118"/>
      <c r="S121" s="32"/>
      <c r="T121" s="38"/>
      <c r="U121" s="36"/>
      <c r="V121" s="36"/>
      <c r="W121" s="36"/>
      <c r="X121" s="36"/>
      <c r="Y121" s="37"/>
      <c r="Z121" s="244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9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9"/>
      <c r="BH121" s="36"/>
      <c r="BI121" s="36"/>
      <c r="BJ121" s="36"/>
      <c r="BK121" s="37"/>
      <c r="BL121" s="116"/>
      <c r="BM121" s="117"/>
      <c r="BN121" s="118"/>
      <c r="BO121" s="32"/>
      <c r="BP121" s="35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  <c r="DN121"/>
    </row>
    <row r="122" spans="1:118" s="19" customFormat="1" ht="15.6" x14ac:dyDescent="0.3">
      <c r="A122" s="26"/>
      <c r="B122" s="50" t="s">
        <v>99</v>
      </c>
      <c r="C122" s="34"/>
      <c r="D122" s="226">
        <f>+D73/D16</f>
        <v>2.67294132620099E-2</v>
      </c>
      <c r="E122" s="36"/>
      <c r="F122" s="230">
        <f>+F73/F16</f>
        <v>9.6763567335429658E-4</v>
      </c>
      <c r="G122" s="229"/>
      <c r="H122" s="230">
        <f>+H73/H16</f>
        <v>2.1136335648772743E-2</v>
      </c>
      <c r="I122" s="203"/>
      <c r="J122" s="372">
        <f>+J73/J16</f>
        <v>6.8278790811190995E-3</v>
      </c>
      <c r="K122" s="36"/>
      <c r="L122" s="230">
        <f>+L73/L16</f>
        <v>3.6451036168930221E-3</v>
      </c>
      <c r="M122" s="229"/>
      <c r="N122" s="230">
        <f>+N73/N16</f>
        <v>4.9689725609145625E-3</v>
      </c>
      <c r="O122" s="37"/>
      <c r="P122" s="142">
        <f t="shared" ref="P122:R122" si="486">+P73/P16</f>
        <v>1.9564238824413223E-2</v>
      </c>
      <c r="Q122" s="143">
        <f t="shared" si="486"/>
        <v>2.9493920810110762E-3</v>
      </c>
      <c r="R122" s="144">
        <f t="shared" si="486"/>
        <v>1.2821496932359917E-2</v>
      </c>
      <c r="S122" s="32"/>
      <c r="T122" s="86">
        <f>+T73/T16</f>
        <v>2.5925922115639953E-2</v>
      </c>
      <c r="U122" s="36"/>
      <c r="V122" s="84">
        <f>+V73/V16</f>
        <v>2.3197176253062807E-2</v>
      </c>
      <c r="W122" s="36"/>
      <c r="X122" s="84">
        <f>+X73/X16</f>
        <v>2.5279831905774357E-2</v>
      </c>
      <c r="Y122" s="37"/>
      <c r="Z122" s="249">
        <f>+Z73/Z16</f>
        <v>1.4698114540261703E-2</v>
      </c>
      <c r="AA122" s="36"/>
      <c r="AB122" s="84">
        <f>+AB73/AB16</f>
        <v>7.8943726610633726E-3</v>
      </c>
      <c r="AC122" s="36"/>
      <c r="AD122" s="84">
        <f>+AD73/AD16</f>
        <v>1.1689543437345391E-2</v>
      </c>
      <c r="AE122" s="37"/>
      <c r="AF122" s="142">
        <f t="shared" ref="AF122:AH122" si="487">+AF73/AF16</f>
        <v>2.1518072090569221E-2</v>
      </c>
      <c r="AG122" s="143">
        <f t="shared" si="487"/>
        <v>1.3665584609288238E-2</v>
      </c>
      <c r="AH122" s="144">
        <f t="shared" si="487"/>
        <v>1.8901796079474273E-2</v>
      </c>
      <c r="AI122" s="32"/>
      <c r="AJ122" s="82">
        <f>+AJ73/AJ16</f>
        <v>2.3001838591422921E-2</v>
      </c>
      <c r="AK122" s="36"/>
      <c r="AL122" s="84">
        <f>+AL73/AL16</f>
        <v>2.2458651790689108E-2</v>
      </c>
      <c r="AM122" s="36"/>
      <c r="AN122" s="84">
        <f>+AN73/AN16</f>
        <v>2.2837627796387497E-2</v>
      </c>
      <c r="AO122" s="37"/>
      <c r="AP122" s="84">
        <f>+AP73/AP16</f>
        <v>1.0176578500409473E-2</v>
      </c>
      <c r="AQ122" s="36"/>
      <c r="AR122" s="84">
        <f>+AR73/AR16</f>
        <v>1.1318223132666404E-2</v>
      </c>
      <c r="AS122" s="39"/>
      <c r="AT122" s="84">
        <f>+AT73/AT16</f>
        <v>1.0857380780494858E-2</v>
      </c>
      <c r="AU122" s="37"/>
      <c r="AV122" s="142">
        <f>+AV73/AV16</f>
        <v>1.9445537220339985E-2</v>
      </c>
      <c r="AW122" s="143">
        <f>+AW73/AW16</f>
        <v>1.6144856181284729E-2</v>
      </c>
      <c r="AX122" s="144">
        <f>+AX73/AX16</f>
        <v>1.8060748583541127E-2</v>
      </c>
      <c r="AY122" s="32"/>
      <c r="AZ122" s="82">
        <f>+AZ73/AZ16</f>
        <v>2.7196189122564642E-2</v>
      </c>
      <c r="BA122" s="36"/>
      <c r="BB122" s="84">
        <f>+BB73/BB16</f>
        <v>2.719668830986929E-2</v>
      </c>
      <c r="BC122" s="36"/>
      <c r="BD122" s="84">
        <f>+BD73/BD16</f>
        <v>2.7196295173748778E-2</v>
      </c>
      <c r="BE122" s="37"/>
      <c r="BF122" s="84">
        <f>+BF73/BF16</f>
        <v>2.2603634665952981E-2</v>
      </c>
      <c r="BG122" s="39"/>
      <c r="BH122" s="84">
        <f>+BH73/BH16</f>
        <v>2.2647074832576983E-2</v>
      </c>
      <c r="BI122" s="36"/>
      <c r="BJ122" s="84">
        <f>+BJ73/BJ16</f>
        <v>2.262514096278365E-2</v>
      </c>
      <c r="BK122" s="37"/>
      <c r="BL122" s="142">
        <f>+BL73/BL16</f>
        <v>2.522456872946249E-2</v>
      </c>
      <c r="BM122" s="143">
        <f>+BM73/BM16</f>
        <v>2.3865408213389117E-2</v>
      </c>
      <c r="BN122" s="144">
        <f>+BN73/BN16</f>
        <v>2.4728429026169851E-2</v>
      </c>
      <c r="BO122" s="32"/>
      <c r="BP122" s="82">
        <f>+BP73/BP16</f>
        <v>1.6448804395404127E-2</v>
      </c>
      <c r="BQ122" s="36"/>
      <c r="BR122" s="84">
        <f>+BR73/BR16</f>
        <v>1.8555266108948341E-2</v>
      </c>
      <c r="BS122" s="36"/>
      <c r="BT122" s="84">
        <f>+BT73/BT16</f>
        <v>1.6843396244004532E-2</v>
      </c>
      <c r="BU122" s="37"/>
      <c r="BV122" s="84">
        <f>+BV73/BV16</f>
        <v>1.1662530599486734E-2</v>
      </c>
      <c r="BW122" s="36"/>
      <c r="BX122" s="84">
        <f>+BX73/BX16</f>
        <v>1.1426780270822714E-2</v>
      </c>
      <c r="BY122" s="36"/>
      <c r="BZ122" s="84">
        <f>+BZ73/BZ16</f>
        <v>1.1525451101645517E-2</v>
      </c>
      <c r="CA122" s="37"/>
      <c r="CB122" s="142">
        <f>+CB73/CB16</f>
        <v>1.512047680639912E-2</v>
      </c>
      <c r="CC122" s="143">
        <f>+CC73/CC16</f>
        <v>1.3577006736110488E-2</v>
      </c>
      <c r="CD122" s="144">
        <f>+CD73/CD16</f>
        <v>1.4571451949916353E-2</v>
      </c>
      <c r="CE122" s="32"/>
      <c r="CF122" s="82">
        <f>+CF73/CF16</f>
        <v>3.4232080277621577E-2</v>
      </c>
      <c r="CG122" s="36"/>
      <c r="CH122" s="84">
        <f>+CH73/CH16</f>
        <v>3.4244315974556003E-2</v>
      </c>
      <c r="CI122" s="36"/>
      <c r="CJ122" s="84">
        <f>+CJ73/CJ16</f>
        <v>3.4234221463751643E-2</v>
      </c>
      <c r="CK122" s="37"/>
      <c r="CL122" s="84">
        <f>+CL73/CL16</f>
        <v>2.3660662450365577E-2</v>
      </c>
      <c r="CM122" s="36"/>
      <c r="CN122" s="84">
        <f>+CN73/CN16</f>
        <v>2.3668209108022295E-2</v>
      </c>
      <c r="CO122" s="36"/>
      <c r="CP122" s="84">
        <f>+CP73/CP16</f>
        <v>2.3664439447919374E-2</v>
      </c>
      <c r="CQ122" s="37"/>
      <c r="CR122" s="142">
        <f>+CR73/CR16</f>
        <v>3.0333014517892165E-2</v>
      </c>
      <c r="CS122" s="143">
        <f>+CS73/CS16</f>
        <v>2.6480775815743544E-2</v>
      </c>
      <c r="CT122" s="144">
        <f>+CT73/CT16</f>
        <v>2.904307826146884E-2</v>
      </c>
      <c r="CU122" s="32"/>
      <c r="CV122" s="86">
        <f>+CV73/CV16</f>
        <v>2.634036869626594E-2</v>
      </c>
      <c r="CW122" s="84"/>
      <c r="CX122" s="84">
        <f>+CX73/CX16</f>
        <v>2.1063159389326527E-2</v>
      </c>
      <c r="CY122" s="84"/>
      <c r="CZ122" s="84">
        <f>+CZ73/CZ16</f>
        <v>2.517990244982786E-2</v>
      </c>
      <c r="DA122" s="74"/>
      <c r="DB122" s="87">
        <f>+DB73/DB16</f>
        <v>1.6188556465705068E-2</v>
      </c>
      <c r="DC122" s="83"/>
      <c r="DD122" s="83">
        <f>+DD73/DD16</f>
        <v>1.3195560220863892E-2</v>
      </c>
      <c r="DE122" s="83"/>
      <c r="DF122" s="83">
        <f>+DF73/DF16</f>
        <v>1.4650981689427099E-2</v>
      </c>
      <c r="DG122" s="74"/>
      <c r="DH122" s="155"/>
      <c r="DI122" s="162" t="s">
        <v>99</v>
      </c>
      <c r="DJ122" s="179">
        <f>+DJ73/DJ16</f>
        <v>2.5179902449827866E-2</v>
      </c>
      <c r="DK122" s="172">
        <f>+DK73/DK16</f>
        <v>1.4650981689427099E-2</v>
      </c>
      <c r="DL122" s="180">
        <f>+DL73/DL16</f>
        <v>2.0088525497491592E-2</v>
      </c>
      <c r="DM122"/>
      <c r="DN122"/>
    </row>
    <row r="123" spans="1:118" s="19" customFormat="1" ht="16.2" thickBot="1" x14ac:dyDescent="0.35">
      <c r="A123" s="26"/>
      <c r="B123" s="26"/>
      <c r="C123" s="34"/>
      <c r="D123" s="89"/>
      <c r="E123" s="90"/>
      <c r="F123" s="90"/>
      <c r="G123" s="90"/>
      <c r="H123" s="90"/>
      <c r="I123" s="368"/>
      <c r="J123" s="93"/>
      <c r="K123" s="94"/>
      <c r="L123" s="94"/>
      <c r="M123" s="94"/>
      <c r="N123" s="94"/>
      <c r="O123" s="95"/>
      <c r="P123" s="145"/>
      <c r="Q123" s="146"/>
      <c r="R123" s="147"/>
      <c r="S123" s="32"/>
      <c r="T123" s="93"/>
      <c r="U123" s="94"/>
      <c r="V123" s="94"/>
      <c r="W123" s="94"/>
      <c r="X123" s="94"/>
      <c r="Y123" s="95"/>
      <c r="Z123" s="251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238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238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89"/>
      <c r="CG123" s="90"/>
      <c r="CH123" s="90"/>
      <c r="CI123" s="90"/>
      <c r="CJ123" s="90"/>
      <c r="CK123" s="91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  <c r="DN123"/>
    </row>
    <row r="124" spans="1:118" ht="13.8" thickTop="1" x14ac:dyDescent="0.25">
      <c r="AI124" s="15"/>
      <c r="BG124" s="239"/>
      <c r="DI124" s="166" t="s">
        <v>95</v>
      </c>
      <c r="DJ124" s="169">
        <f>SUM(DJ125:DJ130)</f>
        <v>292294179.7950111</v>
      </c>
      <c r="DK124" s="169">
        <f>SUM(DK125:DK130)</f>
        <v>270488026.94610322</v>
      </c>
      <c r="DL124" s="170">
        <f>SUM(DL125:DL130)</f>
        <v>562782206.74111521</v>
      </c>
      <c r="DN124"/>
    </row>
    <row r="125" spans="1:118" ht="15.6" x14ac:dyDescent="0.3">
      <c r="AI125" s="15"/>
      <c r="BG125" s="239"/>
      <c r="DI125" s="161" t="s">
        <v>125</v>
      </c>
      <c r="DJ125" s="173">
        <f>+H114</f>
        <v>21729925</v>
      </c>
      <c r="DK125" s="173">
        <f>+N114</f>
        <v>41807245.344144106</v>
      </c>
      <c r="DL125" s="174">
        <f>+DJ125+DK125</f>
        <v>63537170.344144106</v>
      </c>
      <c r="DN125"/>
    </row>
    <row r="126" spans="1:118" x14ac:dyDescent="0.25">
      <c r="A126" s="17" t="s">
        <v>206</v>
      </c>
      <c r="C126"/>
      <c r="AI126" s="15"/>
      <c r="DI126" s="166" t="s">
        <v>95</v>
      </c>
      <c r="DJ126" s="169">
        <f>+DJ102</f>
        <v>159154862.53043175</v>
      </c>
      <c r="DK126" s="169">
        <f>+DK102</f>
        <v>104895159.77964497</v>
      </c>
      <c r="DL126" s="170">
        <f>+DL102</f>
        <v>264050022.31007767</v>
      </c>
      <c r="DN126"/>
    </row>
    <row r="127" spans="1:118" ht="15.75" customHeight="1" x14ac:dyDescent="0.3">
      <c r="C127"/>
      <c r="DI127" s="161" t="s">
        <v>125</v>
      </c>
      <c r="DJ127" s="173">
        <f>+H114</f>
        <v>21729925</v>
      </c>
      <c r="DK127" s="173">
        <f>+N114</f>
        <v>41807245.344144106</v>
      </c>
      <c r="DL127" s="174">
        <f>+DJ127+DK127</f>
        <v>63537170.344144106</v>
      </c>
      <c r="DN127"/>
    </row>
    <row r="128" spans="1:118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44637484.151541829</v>
      </c>
      <c r="DK128" s="173">
        <f>+AD114</f>
        <v>53961794.455262661</v>
      </c>
      <c r="DL128" s="174">
        <f t="shared" ref="DL128:DL132" si="488">+DJ128+DK128</f>
        <v>98599278.60680449</v>
      </c>
      <c r="DN128"/>
    </row>
    <row r="129" spans="1:118" ht="15.75" customHeight="1" x14ac:dyDescent="0.3">
      <c r="A129" s="263">
        <v>1.1000000000000001</v>
      </c>
      <c r="B129" s="264" t="s">
        <v>208</v>
      </c>
      <c r="C129"/>
      <c r="D129" s="265">
        <f>+D63</f>
        <v>449861698</v>
      </c>
      <c r="E129" s="266"/>
      <c r="F129" s="266"/>
      <c r="G129" s="266"/>
      <c r="H129" s="266"/>
      <c r="J129" s="265">
        <f>+J63</f>
        <v>251143538.00000003</v>
      </c>
      <c r="T129" s="265">
        <f>+T63</f>
        <v>796570516.92999995</v>
      </c>
      <c r="Z129" s="265">
        <f>+Z63</f>
        <v>518446391.99999982</v>
      </c>
      <c r="AJ129" s="265">
        <f>+AJ63</f>
        <v>219458682.48212451</v>
      </c>
      <c r="AP129" s="265">
        <f>+AP63</f>
        <v>95714932.462221563</v>
      </c>
      <c r="AZ129" s="265">
        <f>+AZ63</f>
        <v>449312544.08451515</v>
      </c>
      <c r="BF129" s="265">
        <f>+BF63</f>
        <v>335285823.97427547</v>
      </c>
      <c r="BP129" s="265">
        <f>+BP63</f>
        <v>315103404.33000028</v>
      </c>
      <c r="BV129" s="265">
        <f>+BV63</f>
        <v>147424757.62000009</v>
      </c>
      <c r="CF129" s="265">
        <f>+CF63</f>
        <v>477675549.85080004</v>
      </c>
      <c r="CL129" s="265">
        <f>+CL63</f>
        <v>325276254.66439992</v>
      </c>
      <c r="CN129" s="346"/>
      <c r="DI129" s="161" t="s">
        <v>203</v>
      </c>
      <c r="DJ129" s="173">
        <f>+AN114</f>
        <v>27692821.603037536</v>
      </c>
      <c r="DK129" s="173">
        <f>+AT114</f>
        <v>2415781.5729076564</v>
      </c>
      <c r="DL129" s="174">
        <f t="shared" si="488"/>
        <v>30108603.175945193</v>
      </c>
      <c r="DN129"/>
    </row>
    <row r="130" spans="1:118" ht="15" customHeight="1" x14ac:dyDescent="0.45">
      <c r="A130" s="263">
        <v>1.2</v>
      </c>
      <c r="B130" s="264" t="s">
        <v>209</v>
      </c>
      <c r="C130"/>
      <c r="D130" s="267">
        <f>+D73</f>
        <v>13578117.019618403</v>
      </c>
      <c r="E130" s="266"/>
      <c r="F130" s="268"/>
      <c r="G130" s="266"/>
      <c r="H130" s="268"/>
      <c r="J130" s="267">
        <f>+J73</f>
        <v>1951270.1162348934</v>
      </c>
      <c r="T130" s="267">
        <f>+T73</f>
        <v>21872113.820717134</v>
      </c>
      <c r="U130"/>
      <c r="V130"/>
      <c r="W130"/>
      <c r="X130"/>
      <c r="Y130"/>
      <c r="Z130" s="267">
        <f>+Z73</f>
        <v>8014257.8385786843</v>
      </c>
      <c r="AA130"/>
      <c r="AB130"/>
      <c r="AC130"/>
      <c r="AD130"/>
      <c r="AE130"/>
      <c r="AF130"/>
      <c r="AG130"/>
      <c r="AH130"/>
      <c r="AI130"/>
      <c r="AJ130" s="267">
        <f>+AJ73</f>
        <v>6165123.4782175431</v>
      </c>
      <c r="AK130"/>
      <c r="AL130"/>
      <c r="AM130"/>
      <c r="AN130"/>
      <c r="AO130"/>
      <c r="AP130" s="267">
        <f>+AP73</f>
        <v>1046522.6299305593</v>
      </c>
      <c r="AQ130"/>
      <c r="AR130"/>
      <c r="AS130"/>
      <c r="AT130"/>
      <c r="AU130"/>
      <c r="AV130"/>
      <c r="AW130"/>
      <c r="AX130"/>
      <c r="AY130"/>
      <c r="AZ130" s="267">
        <f>+AZ73</f>
        <v>13527955.033905417</v>
      </c>
      <c r="BA130"/>
      <c r="BB130"/>
      <c r="BC130"/>
      <c r="BD130"/>
      <c r="BE130"/>
      <c r="BF130" s="267">
        <f>+BF73</f>
        <v>8458037.0662922878</v>
      </c>
      <c r="BG130"/>
      <c r="BH130"/>
      <c r="BI130"/>
      <c r="BJ130"/>
      <c r="BK130"/>
      <c r="BL130"/>
      <c r="BM130"/>
      <c r="BN130"/>
      <c r="BO130"/>
      <c r="BP130" s="267">
        <f>+BP73</f>
        <v>5998888.6400000006</v>
      </c>
      <c r="BQ130"/>
      <c r="BR130"/>
      <c r="BS130"/>
      <c r="BT130"/>
      <c r="BU130"/>
      <c r="BV130" s="267">
        <f>+BV73</f>
        <v>1633865.19</v>
      </c>
      <c r="BW130"/>
      <c r="BX130"/>
      <c r="BY130"/>
      <c r="BZ130"/>
      <c r="CA130"/>
      <c r="CB130"/>
      <c r="CC130"/>
      <c r="CD130"/>
      <c r="CE130"/>
      <c r="CF130" s="267">
        <f>+CF73</f>
        <v>18342457.779146526</v>
      </c>
      <c r="CL130" s="267">
        <f>+CL73</f>
        <v>7408541.9092199598</v>
      </c>
      <c r="DI130" s="161" t="s">
        <v>164</v>
      </c>
      <c r="DJ130" s="173">
        <f>+BD114</f>
        <v>17349161.50999999</v>
      </c>
      <c r="DK130" s="173">
        <f>+BJ114</f>
        <v>25600800.44999969</v>
      </c>
      <c r="DL130" s="174">
        <f t="shared" si="488"/>
        <v>42949961.959999681</v>
      </c>
      <c r="DN130"/>
    </row>
    <row r="131" spans="1:118" ht="15" customHeight="1" x14ac:dyDescent="0.3">
      <c r="A131" s="263">
        <v>1.3</v>
      </c>
      <c r="B131" s="264" t="s">
        <v>210</v>
      </c>
      <c r="C131"/>
      <c r="D131" s="265">
        <f>+D129+D130</f>
        <v>463439815.01961839</v>
      </c>
      <c r="E131" s="266"/>
      <c r="F131" s="269"/>
      <c r="G131" s="269"/>
      <c r="H131" s="266"/>
      <c r="J131" s="265">
        <f>+J129+J130</f>
        <v>253094808.11623493</v>
      </c>
      <c r="T131" s="265">
        <f>+T129+T130</f>
        <v>818442630.75071704</v>
      </c>
      <c r="U131"/>
      <c r="V131"/>
      <c r="W131"/>
      <c r="X131"/>
      <c r="Y131"/>
      <c r="Z131" s="265">
        <f>+Z129+Z130</f>
        <v>526460649.83857852</v>
      </c>
      <c r="AA131"/>
      <c r="AB131"/>
      <c r="AC131"/>
      <c r="AD131"/>
      <c r="AE131"/>
      <c r="AF131"/>
      <c r="AG131"/>
      <c r="AH131"/>
      <c r="AI131"/>
      <c r="AJ131" s="265">
        <f>+AJ129+AJ130</f>
        <v>225623805.96034205</v>
      </c>
      <c r="AK131"/>
      <c r="AL131"/>
      <c r="AM131"/>
      <c r="AN131"/>
      <c r="AO131"/>
      <c r="AP131" s="265">
        <f>+AP129+AP130</f>
        <v>96761455.092152119</v>
      </c>
      <c r="AQ131"/>
      <c r="AR131"/>
      <c r="AS131"/>
      <c r="AT131"/>
      <c r="AU131"/>
      <c r="AV131"/>
      <c r="AW131"/>
      <c r="AX131"/>
      <c r="AY131"/>
      <c r="AZ131" s="265">
        <f>+AZ129+AZ130</f>
        <v>462840499.1184206</v>
      </c>
      <c r="BA131"/>
      <c r="BB131"/>
      <c r="BC131"/>
      <c r="BD131"/>
      <c r="BE131"/>
      <c r="BF131" s="265">
        <f>+BF129+BF130</f>
        <v>343743861.04056776</v>
      </c>
      <c r="BG131"/>
      <c r="BH131"/>
      <c r="BI131"/>
      <c r="BJ131"/>
      <c r="BK131"/>
      <c r="BL131"/>
      <c r="BM131"/>
      <c r="BN131"/>
      <c r="BO131"/>
      <c r="BP131" s="265">
        <f>+BP129+BP130</f>
        <v>321102292.97000027</v>
      </c>
      <c r="BQ131"/>
      <c r="BR131"/>
      <c r="BS131"/>
      <c r="BT131"/>
      <c r="BU131"/>
      <c r="BV131" s="265">
        <f>+BV129+BV130</f>
        <v>149058622.81000009</v>
      </c>
      <c r="BW131"/>
      <c r="BX131"/>
      <c r="BY131"/>
      <c r="BZ131"/>
      <c r="CA131"/>
      <c r="CB131"/>
      <c r="CC131"/>
      <c r="CD131"/>
      <c r="CE131"/>
      <c r="CF131" s="265">
        <f>+CF129+CF130</f>
        <v>496018007.62994659</v>
      </c>
      <c r="CL131" s="265">
        <f>+CL129+CL130</f>
        <v>332684796.5736199</v>
      </c>
      <c r="DI131" s="161" t="s">
        <v>166</v>
      </c>
      <c r="DJ131" s="173">
        <f>+BT114</f>
        <v>37379810.29147619</v>
      </c>
      <c r="DK131" s="173">
        <f>+BZ114</f>
        <v>-21051086.031476915</v>
      </c>
      <c r="DL131" s="174">
        <f t="shared" si="488"/>
        <v>16328724.259999275</v>
      </c>
      <c r="DN131"/>
    </row>
    <row r="132" spans="1:118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173">
        <f>+CJ114</f>
        <v>10365659.974375844</v>
      </c>
      <c r="DK132" s="173">
        <f>+CP114</f>
        <v>2160623.9888080359</v>
      </c>
      <c r="DL132" s="174">
        <f t="shared" si="488"/>
        <v>12526283.96318388</v>
      </c>
      <c r="DN132"/>
    </row>
    <row r="133" spans="1:118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  <c r="DN133"/>
    </row>
    <row r="134" spans="1:118" ht="14.4" x14ac:dyDescent="0.25">
      <c r="A134" s="263">
        <v>2.1</v>
      </c>
      <c r="B134" s="264" t="s">
        <v>51</v>
      </c>
      <c r="C134"/>
      <c r="D134" s="265">
        <f>+D10+D14+D15</f>
        <v>475437690</v>
      </c>
      <c r="E134" s="266"/>
      <c r="F134" s="266"/>
      <c r="G134" s="266"/>
      <c r="H134" s="266"/>
      <c r="J134" s="265">
        <f>+J10+J14+J15</f>
        <v>257896243</v>
      </c>
      <c r="T134" s="265">
        <f>+T10+T14+T15</f>
        <v>888823856.13999987</v>
      </c>
      <c r="U134"/>
      <c r="V134"/>
      <c r="W134"/>
      <c r="X134"/>
      <c r="Y134"/>
      <c r="Z134" s="265">
        <f>+Z10+Z14+Z15</f>
        <v>572009503.80999827</v>
      </c>
      <c r="AA134"/>
      <c r="AB134"/>
      <c r="AC134"/>
      <c r="AD134"/>
      <c r="AE134"/>
      <c r="AF134"/>
      <c r="AG134"/>
      <c r="AH134"/>
      <c r="AI134"/>
      <c r="AJ134" s="265">
        <f>+AJ10+AJ14+AJ15</f>
        <v>270938905.60000002</v>
      </c>
      <c r="AK134"/>
      <c r="AL134"/>
      <c r="AM134"/>
      <c r="AN134"/>
      <c r="AO134"/>
      <c r="AP134" s="265">
        <f>+AP10+AP14+AP15</f>
        <v>108337244.50000003</v>
      </c>
      <c r="AQ134"/>
      <c r="AR134"/>
      <c r="AS134"/>
      <c r="AT134"/>
      <c r="AU134"/>
      <c r="AV134"/>
      <c r="AW134"/>
      <c r="AX134"/>
      <c r="AY134"/>
      <c r="AZ134" s="265">
        <f>+AZ10+AZ14+AZ15</f>
        <v>478164112.56957102</v>
      </c>
      <c r="BA134"/>
      <c r="BB134"/>
      <c r="BC134"/>
      <c r="BD134"/>
      <c r="BE134"/>
      <c r="BF134" s="265">
        <f>+BF10+BF14+BF15</f>
        <v>367734757.37925804</v>
      </c>
      <c r="BG134"/>
      <c r="BH134"/>
      <c r="BI134"/>
      <c r="BJ134"/>
      <c r="BK134"/>
      <c r="BL134"/>
      <c r="BM134"/>
      <c r="BN134"/>
      <c r="BO134"/>
      <c r="BP134" s="265">
        <f>+BP10+BP14+BP15</f>
        <v>379335013.03000009</v>
      </c>
      <c r="BQ134"/>
      <c r="BR134"/>
      <c r="BS134"/>
      <c r="BT134"/>
      <c r="BU134"/>
      <c r="BV134" s="265">
        <f>+BV10+BV14+BV15</f>
        <v>160635596.03999999</v>
      </c>
      <c r="BW134"/>
      <c r="BX134"/>
      <c r="BY134"/>
      <c r="BZ134"/>
      <c r="CA134"/>
      <c r="CB134"/>
      <c r="CC134"/>
      <c r="CD134"/>
      <c r="CE134"/>
      <c r="CF134" s="265">
        <f>+CF10+CF14+CF15</f>
        <v>526196574.89999998</v>
      </c>
      <c r="CL134" s="265">
        <f>+CL10+CL14+CL15</f>
        <v>309292284.49000001</v>
      </c>
      <c r="DI134" s="167" t="s">
        <v>97</v>
      </c>
      <c r="DJ134" s="171">
        <f>+DJ126/DJ16</f>
        <v>4.114413214021316E-2</v>
      </c>
      <c r="DK134" s="171">
        <f>+DK126/DK16</f>
        <v>2.8960827029505011E-2</v>
      </c>
      <c r="DL134" s="181">
        <f>+DL126/DL16</f>
        <v>3.5252759201285483E-2</v>
      </c>
      <c r="DN134"/>
    </row>
    <row r="135" spans="1:118" ht="16.5" customHeight="1" x14ac:dyDescent="0.45">
      <c r="A135" s="263">
        <v>2.2000000000000002</v>
      </c>
      <c r="B135" s="264" t="s">
        <v>213</v>
      </c>
      <c r="C135"/>
      <c r="D135" s="267">
        <f>0.27*MAX((D102),0)</f>
        <v>5770301.2200000007</v>
      </c>
      <c r="E135" s="266"/>
      <c r="F135" s="271"/>
      <c r="G135" s="269"/>
      <c r="H135" s="268"/>
      <c r="J135" s="267">
        <f>0.27*MAX((J102),0)</f>
        <v>4037541.725088201</v>
      </c>
      <c r="T135" s="267">
        <f>0.27*MAX((T102),0)</f>
        <v>0</v>
      </c>
      <c r="Z135" s="267">
        <f>0.27*MAX((Z102),0)</f>
        <v>0</v>
      </c>
      <c r="AJ135" s="267">
        <f>0.27*MAX((AJ102),0)</f>
        <v>5886781.2863151096</v>
      </c>
      <c r="AP135" s="267">
        <f>0.27*MAX((AP102),0)</f>
        <v>0</v>
      </c>
      <c r="AZ135" s="267"/>
      <c r="BF135" s="267"/>
      <c r="BP135" s="267">
        <f>0.27*MAX((BP102),0)</f>
        <v>8410571.4875759091</v>
      </c>
      <c r="BV135" s="267">
        <f>0.27*MAX((BV102),0)</f>
        <v>0</v>
      </c>
      <c r="CF135" s="267"/>
      <c r="CL135" s="267"/>
      <c r="DI135" s="161" t="s">
        <v>125</v>
      </c>
      <c r="DJ135" s="189">
        <f>+H116</f>
        <v>3.3489617315118465E-2</v>
      </c>
      <c r="DK135" s="189">
        <f>+N116</f>
        <v>6.0849774617064513E-2</v>
      </c>
      <c r="DL135" s="190">
        <f>+R116</f>
        <v>4.7560885089899675E-2</v>
      </c>
      <c r="DN135"/>
    </row>
    <row r="136" spans="1:118" ht="16.5" customHeight="1" x14ac:dyDescent="0.3">
      <c r="A136" s="263">
        <v>2.2999999999999998</v>
      </c>
      <c r="B136" s="264" t="s">
        <v>214</v>
      </c>
      <c r="C136"/>
      <c r="D136" s="265">
        <f>+D134-D135</f>
        <v>469667388.77999997</v>
      </c>
      <c r="E136" s="266"/>
      <c r="F136" s="266"/>
      <c r="G136" s="269"/>
      <c r="H136" s="266"/>
      <c r="J136" s="265">
        <f>+J134-J135</f>
        <v>253858701.27491179</v>
      </c>
      <c r="T136" s="265">
        <f>+T134-T135</f>
        <v>888823856.13999987</v>
      </c>
      <c r="Z136" s="265">
        <f>+Z134-Z135</f>
        <v>572009503.80999827</v>
      </c>
      <c r="AJ136" s="265">
        <f>+AJ134-AJ135</f>
        <v>265052124.31368491</v>
      </c>
      <c r="AP136" s="265">
        <f>+AP134-AP135</f>
        <v>108337244.50000003</v>
      </c>
      <c r="AZ136" s="265">
        <f>+AZ134-AZ135</f>
        <v>478164112.56957102</v>
      </c>
      <c r="BF136" s="265">
        <f>+BF134-BF135</f>
        <v>367734757.37925804</v>
      </c>
      <c r="BP136" s="265">
        <f>+BP134-BP135</f>
        <v>370924441.5424242</v>
      </c>
      <c r="BV136" s="265">
        <f>+BV134-BV135</f>
        <v>160635596.03999999</v>
      </c>
      <c r="CF136" s="265">
        <f>+CF134-CF135</f>
        <v>526196574.89999998</v>
      </c>
      <c r="CL136" s="265">
        <f>+CL134-CL135</f>
        <v>309292284.49000001</v>
      </c>
      <c r="DI136" s="161" t="s">
        <v>131</v>
      </c>
      <c r="DJ136" s="189">
        <f>+X116</f>
        <v>4.0382903667121738E-2</v>
      </c>
      <c r="DK136" s="189">
        <f>+AD116</f>
        <v>5.520370092806668E-2</v>
      </c>
      <c r="DL136" s="190">
        <f>+AH116</f>
        <v>4.7338427541705252E-2</v>
      </c>
      <c r="DN136"/>
    </row>
    <row r="137" spans="1:118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>
        <f>+AN116</f>
        <v>7.2085926754151014E-2</v>
      </c>
      <c r="DK137" s="189">
        <f>+AT116</f>
        <v>9.4827057143447979E-3</v>
      </c>
      <c r="DL137" s="190">
        <f>+AX116</f>
        <v>4.7124168883418541E-2</v>
      </c>
      <c r="DN137"/>
    </row>
    <row r="138" spans="1:118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>
        <f>+BD116</f>
        <v>2.7468428112094601E-2</v>
      </c>
      <c r="DK138" s="189">
        <f>+BJ116</f>
        <v>3.4545065329981958E-2</v>
      </c>
      <c r="DL138" s="190">
        <f>+BN116</f>
        <v>3.1288949718394653E-2</v>
      </c>
      <c r="DN138"/>
    </row>
    <row r="139" spans="1:118" ht="16.5" customHeight="1" x14ac:dyDescent="0.3">
      <c r="A139" s="263">
        <v>3.1</v>
      </c>
      <c r="B139" s="264" t="s">
        <v>216</v>
      </c>
      <c r="C139"/>
      <c r="D139" s="273">
        <f>+D111</f>
        <v>219827</v>
      </c>
      <c r="E139" s="266"/>
      <c r="F139" s="274"/>
      <c r="G139" s="275"/>
      <c r="H139" s="274"/>
      <c r="J139" s="273">
        <f>+J111</f>
        <v>697177</v>
      </c>
      <c r="T139" s="273">
        <f>+T111</f>
        <v>383172</v>
      </c>
      <c r="Z139" s="273">
        <f>+Z111</f>
        <v>2019549</v>
      </c>
      <c r="AJ139" s="273">
        <f>+AJ111</f>
        <v>122961</v>
      </c>
      <c r="AP139" s="273">
        <f>+AP111</f>
        <v>316612.40000000002</v>
      </c>
      <c r="AZ139" s="273">
        <f>+AZ111</f>
        <v>221789</v>
      </c>
      <c r="BF139" s="273">
        <f>+BF111</f>
        <v>1220461</v>
      </c>
      <c r="BP139" s="273">
        <f>+BP111</f>
        <v>190333</v>
      </c>
      <c r="BV139" s="273">
        <f>+BV111</f>
        <v>609023</v>
      </c>
      <c r="CF139" s="273">
        <f>+CF111</f>
        <v>251509</v>
      </c>
      <c r="CL139" s="273">
        <f>+CL111</f>
        <v>1242830</v>
      </c>
      <c r="DI139" s="161" t="s">
        <v>166</v>
      </c>
      <c r="DJ139" s="189">
        <f>+BT116</f>
        <v>8.3294783935787292E-2</v>
      </c>
      <c r="DK139" s="189">
        <f>+BZ116</f>
        <v>-6.2890863897519314E-2</v>
      </c>
      <c r="DL139" s="190">
        <f>+CD116</f>
        <v>2.0841027911306351E-2</v>
      </c>
      <c r="DN139"/>
    </row>
    <row r="140" spans="1:118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1.4E-2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1.2E-2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1.4E-2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1.4999999999999999E-2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1.2999999999999999E-2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>
        <f>+CJ116</f>
        <v>1.5959867746057354E-2</v>
      </c>
      <c r="DK140" s="189">
        <f>+CP116</f>
        <v>3.4468381835048452E-3</v>
      </c>
      <c r="DL140" s="190">
        <f>+CT116</f>
        <v>9.8143362434864826E-3</v>
      </c>
      <c r="DN140"/>
    </row>
    <row r="141" spans="1:118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  <c r="DN141"/>
    </row>
    <row r="142" spans="1:118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>
        <f>+DJ63/DJ16</f>
        <v>0.88763519893091691</v>
      </c>
      <c r="DK142" s="191">
        <f t="shared" ref="DK142:DL142" si="489">+DK63/DK16</f>
        <v>0.87946898855616251</v>
      </c>
      <c r="DL142" s="192">
        <f t="shared" si="489"/>
        <v>0.88368633691209286</v>
      </c>
      <c r="DN142"/>
    </row>
    <row r="143" spans="1:118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0.98674045950569778</v>
      </c>
      <c r="E143" s="284"/>
      <c r="F143" s="284"/>
      <c r="G143" s="278"/>
      <c r="H143" s="284"/>
      <c r="J143" s="283">
        <f>IFERROR(J131/J136,"")</f>
        <v>0.99699087265931607</v>
      </c>
      <c r="T143" s="283">
        <f>IFERROR(T131/T136,"")</f>
        <v>0.92081532814056577</v>
      </c>
      <c r="Z143" s="283">
        <f>IFERROR(Z131/Z136,"")</f>
        <v>0.92037045946259399</v>
      </c>
      <c r="AJ143" s="283">
        <f>IFERROR(AJ131/AJ136,"")</f>
        <v>0.85124315281216123</v>
      </c>
      <c r="AP143" s="283">
        <f>IFERROR(AP131/AP136,"")</f>
        <v>0.89315041691089059</v>
      </c>
      <c r="AZ143" s="283">
        <f>IFERROR(AZ131/AZ136,"")</f>
        <v>0.96795323394555066</v>
      </c>
      <c r="BF143" s="283">
        <f>IFERROR(BF131/BF136,"")</f>
        <v>0.93476032423568922</v>
      </c>
      <c r="BP143" s="283">
        <f>IFERROR(BP131/BP136,"")</f>
        <v>0.86568113881833375</v>
      </c>
      <c r="BV143" s="283">
        <f>IFERROR(BV131/BV136,"")</f>
        <v>0.92793021275858989</v>
      </c>
      <c r="CF143" s="283">
        <f>IFERROR(CF131/CF136,"")</f>
        <v>0.94264773145703462</v>
      </c>
      <c r="CL143" s="283">
        <f>IFERROR(CL131/CL136,"")</f>
        <v>1.0756323815907416</v>
      </c>
      <c r="DI143" s="161" t="s">
        <v>125</v>
      </c>
      <c r="DJ143" s="189">
        <f>+H118</f>
        <v>0.89640129132094781</v>
      </c>
      <c r="DK143" s="189">
        <f>+N118</f>
        <v>0.86299646739490354</v>
      </c>
      <c r="DL143" s="190">
        <f>+R118</f>
        <v>0.87922126500584497</v>
      </c>
      <c r="DN143"/>
    </row>
    <row r="144" spans="1:118" ht="15" customHeight="1" x14ac:dyDescent="0.3">
      <c r="A144" s="282">
        <v>4.2</v>
      </c>
      <c r="B144" s="264" t="s">
        <v>217</v>
      </c>
      <c r="C144"/>
      <c r="D144" s="285">
        <f>+D140</f>
        <v>1.4E-2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1.9E-2</v>
      </c>
      <c r="AP144" s="285">
        <f>+AP140</f>
        <v>1.2E-2</v>
      </c>
      <c r="AZ144" s="285">
        <f>+AZ140</f>
        <v>1.4E-2</v>
      </c>
      <c r="BF144" s="285">
        <f>+BF140</f>
        <v>0</v>
      </c>
      <c r="BP144" s="285">
        <f>+BP140</f>
        <v>1.4999999999999999E-2</v>
      </c>
      <c r="BV144" s="285">
        <f>+BV140</f>
        <v>0</v>
      </c>
      <c r="CF144" s="285">
        <f>+CF140</f>
        <v>1.2999999999999999E-2</v>
      </c>
      <c r="CL144" s="285">
        <f>+CL140</f>
        <v>0</v>
      </c>
      <c r="DI144" s="161" t="s">
        <v>131</v>
      </c>
      <c r="DJ144" s="189">
        <f>+X118</f>
        <v>0.90423254752764715</v>
      </c>
      <c r="DK144" s="189">
        <f>+AD118</f>
        <v>0.859955756545839</v>
      </c>
      <c r="DL144" s="190">
        <f>+AH118</f>
        <v>0.88345307990916355</v>
      </c>
      <c r="DN144"/>
    </row>
    <row r="145" spans="1:119" ht="15" customHeight="1" x14ac:dyDescent="0.3">
      <c r="A145" s="282">
        <v>4.3</v>
      </c>
      <c r="B145" s="264" t="s">
        <v>254</v>
      </c>
      <c r="C145"/>
      <c r="D145" s="287">
        <f>IFERROR(D143+D144,"")</f>
        <v>1.0007404595056977</v>
      </c>
      <c r="E145" s="278"/>
      <c r="F145" s="278"/>
      <c r="G145" s="278"/>
      <c r="H145" s="278"/>
      <c r="I145" s="288"/>
      <c r="J145" s="287">
        <f>IFERROR(J143+J144,"")</f>
        <v>0.99699087265931607</v>
      </c>
      <c r="T145" s="287">
        <f>IFERROR(T143+T144,"")</f>
        <v>0.92081532814056577</v>
      </c>
      <c r="Z145" s="287">
        <f>IFERROR(Z143+Z144,"")</f>
        <v>0.92037045946259399</v>
      </c>
      <c r="AJ145" s="287">
        <f>IFERROR(AJ143+AJ144,"")</f>
        <v>0.87024315281216125</v>
      </c>
      <c r="AP145" s="287">
        <f>IFERROR(AP143+AP144,"")</f>
        <v>0.9051504169108906</v>
      </c>
      <c r="AZ145" s="287">
        <f>IFERROR(AZ143+AZ144,"")</f>
        <v>0.98195323394555067</v>
      </c>
      <c r="BF145" s="287">
        <f>IFERROR(BF143+BF144,"")</f>
        <v>0.93476032423568922</v>
      </c>
      <c r="BP145" s="287">
        <f>IFERROR(BP143+BP144,"")</f>
        <v>0.88068113881833376</v>
      </c>
      <c r="BV145" s="287">
        <f>IFERROR(BV143+BV144,"")</f>
        <v>0.92793021275858989</v>
      </c>
      <c r="CF145" s="287">
        <f>IFERROR(CF143+CF144,"")</f>
        <v>0.95564773145703463</v>
      </c>
      <c r="CL145" s="287">
        <f>IFERROR(CL143+CL144,"")</f>
        <v>1.0756323815907416</v>
      </c>
      <c r="DI145" s="161" t="s">
        <v>203</v>
      </c>
      <c r="DJ145" s="189">
        <f>+AN118</f>
        <v>0.82967884134479353</v>
      </c>
      <c r="DK145" s="189">
        <f>+AT118</f>
        <v>0.90857796816051517</v>
      </c>
      <c r="DL145" s="190">
        <f>+AX118</f>
        <v>0.86113825935994615</v>
      </c>
      <c r="DN145"/>
    </row>
    <row r="146" spans="1:119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>
        <f>+BD118</f>
        <v>0.88339854570965326</v>
      </c>
      <c r="DK146" s="189">
        <f>+BJ118</f>
        <v>0.85707859123332175</v>
      </c>
      <c r="DL146" s="190">
        <f>+BN118</f>
        <v>0.86918897813432461</v>
      </c>
      <c r="DN146"/>
    </row>
    <row r="147" spans="1:119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>
        <f>+BT118</f>
        <v>0.86606170407311434</v>
      </c>
      <c r="DK147" s="189">
        <f>+BZ118</f>
        <v>0.95565914262405027</v>
      </c>
      <c r="DL147" s="190">
        <f>+CD118</f>
        <v>0.90433972007957797</v>
      </c>
      <c r="DN147"/>
    </row>
    <row r="148" spans="1:119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>
        <f>+CJ118</f>
        <v>0.90393765442548513</v>
      </c>
      <c r="DK148" s="189">
        <f>+CP118</f>
        <v>0.90190938381754315</v>
      </c>
      <c r="DL148" s="190">
        <f>+CT118</f>
        <v>0.90294150869958079</v>
      </c>
      <c r="DN148"/>
    </row>
    <row r="149" spans="1:119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  <c r="DN149"/>
    </row>
    <row r="150" spans="1:119" ht="14.4" x14ac:dyDescent="0.25">
      <c r="A150" s="263">
        <v>5.3</v>
      </c>
      <c r="B150" s="264" t="s">
        <v>220</v>
      </c>
      <c r="C150"/>
      <c r="D150" s="283">
        <f>IF(D148="No","",ROUND(D145,3))</f>
        <v>1.0009999999999999</v>
      </c>
      <c r="E150" s="284"/>
      <c r="F150" s="284"/>
      <c r="G150" s="278"/>
      <c r="H150" s="284"/>
      <c r="J150" s="283">
        <f>IF(J148="No","",ROUND(J145,3))</f>
        <v>0.997</v>
      </c>
      <c r="T150" s="283">
        <f>IF(T148="No","",ROUND(T145,3))</f>
        <v>0.92100000000000004</v>
      </c>
      <c r="Z150" s="283">
        <f>IF(Z148="No","",ROUND(Z145,3))</f>
        <v>0.92</v>
      </c>
      <c r="AJ150" s="283">
        <f>IF(AJ148="No","",ROUND(AJ145,3))</f>
        <v>0.87</v>
      </c>
      <c r="AP150" s="283">
        <f>IF(AP148="No","",ROUND(AP145,3))</f>
        <v>0.90500000000000003</v>
      </c>
      <c r="AZ150" s="283">
        <f>IF(AZ148="No","",ROUND(AZ145,3))</f>
        <v>0.98199999999999998</v>
      </c>
      <c r="BF150" s="283">
        <f>IF(BF148="No","",ROUND(BF145,3))</f>
        <v>0.93500000000000005</v>
      </c>
      <c r="BP150" s="283">
        <f>IF(BP148="No","",ROUND(BP145,3))</f>
        <v>0.88100000000000001</v>
      </c>
      <c r="BV150" s="283">
        <f>IF(BV148="No","",ROUND(BV145,3))</f>
        <v>0.92800000000000005</v>
      </c>
      <c r="CF150" s="283">
        <f>IF(CF148="No","",ROUND(CF145,3))</f>
        <v>0.95599999999999996</v>
      </c>
      <c r="CL150" s="283">
        <f>IF(CL148="No","",ROUND(CL145,3))</f>
        <v>1.0760000000000001</v>
      </c>
      <c r="DI150" s="167" t="s">
        <v>94</v>
      </c>
      <c r="DJ150" s="191">
        <f>+DJ95/DJ16</f>
        <v>4.5500075110311025E-2</v>
      </c>
      <c r="DK150" s="191">
        <f t="shared" ref="DK150:DL150" si="490">+DK95/DK16</f>
        <v>7.2425113664413746E-2</v>
      </c>
      <c r="DL150" s="192">
        <f t="shared" si="490"/>
        <v>5.8519977515760054E-2</v>
      </c>
      <c r="DN150"/>
    </row>
    <row r="151" spans="1:119" ht="15.75" customHeight="1" x14ac:dyDescent="0.3">
      <c r="A151" s="263">
        <v>5.4</v>
      </c>
      <c r="B151" s="264" t="s">
        <v>214</v>
      </c>
      <c r="C151"/>
      <c r="D151" s="292">
        <f>+D136</f>
        <v>469667388.77999997</v>
      </c>
      <c r="E151" s="293"/>
      <c r="F151" s="293"/>
      <c r="G151" s="266"/>
      <c r="H151" s="293"/>
      <c r="J151" s="292">
        <f>+J136</f>
        <v>253858701.27491179</v>
      </c>
      <c r="T151" s="292">
        <f>+T136</f>
        <v>888823856.13999987</v>
      </c>
      <c r="Z151" s="292">
        <f>+Z136</f>
        <v>572009503.80999827</v>
      </c>
      <c r="AJ151" s="292">
        <f>+AJ136</f>
        <v>265052124.31368491</v>
      </c>
      <c r="AP151" s="292">
        <f>+AP136</f>
        <v>108337244.50000003</v>
      </c>
      <c r="AZ151" s="292">
        <f>+AZ136</f>
        <v>478164112.56957102</v>
      </c>
      <c r="BF151" s="292">
        <f>+BF136</f>
        <v>367734757.37925804</v>
      </c>
      <c r="BP151" s="292">
        <f>+BP136</f>
        <v>370924441.5424242</v>
      </c>
      <c r="BV151" s="292">
        <f>+BV136</f>
        <v>160635596.03999999</v>
      </c>
      <c r="CF151" s="292">
        <f>+CF136</f>
        <v>526196574.89999998</v>
      </c>
      <c r="CL151" s="292">
        <f>+CL136</f>
        <v>309292284.49000001</v>
      </c>
      <c r="DI151" s="161" t="s">
        <v>125</v>
      </c>
      <c r="DJ151" s="189">
        <f>+H120</f>
        <v>4.8972755715160951E-2</v>
      </c>
      <c r="DK151" s="189">
        <f>+N120</f>
        <v>7.1184785427117439E-2</v>
      </c>
      <c r="DL151" s="190">
        <f>+R120</f>
        <v>6.0396352971895481E-2</v>
      </c>
      <c r="DN151" t="s">
        <v>255</v>
      </c>
    </row>
    <row r="152" spans="1:119" ht="15.75" customHeight="1" thickBot="1" x14ac:dyDescent="0.35">
      <c r="A152" s="294">
        <v>5.5</v>
      </c>
      <c r="B152" s="295" t="s">
        <v>224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0</v>
      </c>
      <c r="AJ152" s="362">
        <f>IF(OR(AJ150&gt;=AJ149,AJ148="No"),0,(AJ149-AJ150)*AJ151)</f>
        <v>0</v>
      </c>
      <c r="AP152" s="362">
        <f>IF(OR(AP150&gt;=AP149,AP148="No"),0,(AP149-AP150)*AP151)</f>
        <v>0</v>
      </c>
      <c r="AZ152" s="362">
        <f>IF(OR(AZ150&gt;=AZ149,AZ148="No"),0,(AZ149-AZ150)*AZ151)</f>
        <v>0</v>
      </c>
      <c r="BF152" s="362">
        <f>IF(OR(BF150&gt;=BF149,BF148="No"),0,(BF149-BF150)*BF151)</f>
        <v>0</v>
      </c>
      <c r="BP152" s="362">
        <f>IF(OR(BP150&gt;=BP149,BP148="No"),0,(BP149-BP150)*BP151)</f>
        <v>0</v>
      </c>
      <c r="BV152" s="362">
        <f>IF(OR(BV150&gt;=BV149,BV148="No"),0,(BV149-BV150)*BV151)</f>
        <v>0</v>
      </c>
      <c r="CF152" s="362">
        <f>IF(OR(CF150&gt;=CF149,CF148="No"),0,(CF149-CF150)*CF151)</f>
        <v>0</v>
      </c>
      <c r="CL152" s="362">
        <f>IF(OR(CL150&gt;=CL149,CL148="No"),0,(CL149-CL150)*CL151)</f>
        <v>0</v>
      </c>
      <c r="DI152" s="161" t="s">
        <v>131</v>
      </c>
      <c r="DJ152" s="189">
        <f>+X120</f>
        <v>2.9954447599196774E-2</v>
      </c>
      <c r="DK152" s="189">
        <f>+AD120</f>
        <v>6.4479341178034444E-2</v>
      </c>
      <c r="DL152" s="190">
        <f>+AH120</f>
        <v>4.6157268360254515E-2</v>
      </c>
      <c r="DN152" s="362">
        <f>+D152+J152+T152+Z152+AJ152+AP152+AZ152+BF152+BP152+BV152+CF152+CL152</f>
        <v>0</v>
      </c>
    </row>
    <row r="153" spans="1:119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>
        <f>+AN120</f>
        <v>7.5397604104667976E-2</v>
      </c>
      <c r="DK153" s="189">
        <f>+AT120</f>
        <v>7.1081945344645112E-2</v>
      </c>
      <c r="DL153" s="190">
        <f>+AX120</f>
        <v>7.3676823173094208E-2</v>
      </c>
      <c r="DN153"/>
    </row>
    <row r="154" spans="1:119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>
        <f>+BD120</f>
        <v>5.888827504327597E-2</v>
      </c>
      <c r="DK154" s="189">
        <f>+BJ120</f>
        <v>7.5224909518268851E-2</v>
      </c>
      <c r="DL154" s="190">
        <f>+BN120</f>
        <v>6.7708066571965958E-2</v>
      </c>
      <c r="DN154"/>
      <c r="DO154"/>
    </row>
    <row r="155" spans="1:119" ht="15.75" customHeight="1" thickBot="1" x14ac:dyDescent="0.35">
      <c r="A155" s="297" t="s">
        <v>212</v>
      </c>
      <c r="B155" s="298"/>
      <c r="C155"/>
      <c r="DI155" s="161" t="s">
        <v>166</v>
      </c>
      <c r="DJ155" s="189">
        <f>+BT120</f>
        <v>3.3800115747093844E-2</v>
      </c>
      <c r="DK155" s="189">
        <f>+BZ120</f>
        <v>9.5706270171823496E-2</v>
      </c>
      <c r="DL155" s="190">
        <f>+CD120</f>
        <v>6.0247800059199358E-2</v>
      </c>
      <c r="DN155"/>
      <c r="DO155"/>
    </row>
    <row r="156" spans="1:119" ht="15.75" customHeight="1" thickTop="1" x14ac:dyDescent="0.3">
      <c r="A156" s="299">
        <v>1.1000000000000001</v>
      </c>
      <c r="B156" s="298" t="s">
        <v>51</v>
      </c>
      <c r="C156"/>
      <c r="D156" s="300">
        <f>+D134</f>
        <v>475437690</v>
      </c>
      <c r="H156" s="337"/>
      <c r="J156" s="300">
        <f>+J134</f>
        <v>257896243</v>
      </c>
      <c r="T156" s="300">
        <f>+T134</f>
        <v>888823856.13999987</v>
      </c>
      <c r="Z156" s="300">
        <f>+Z134</f>
        <v>572009503.80999827</v>
      </c>
      <c r="AJ156" s="300">
        <f>+AJ134</f>
        <v>270938905.60000002</v>
      </c>
      <c r="AP156" s="300">
        <f>+AP134</f>
        <v>108337244.50000003</v>
      </c>
      <c r="AZ156" s="300">
        <f>+AZ134</f>
        <v>478164112.56957102</v>
      </c>
      <c r="BF156" s="300">
        <f>+BF134</f>
        <v>367734757.37925804</v>
      </c>
      <c r="BP156" s="300">
        <f>+BP134</f>
        <v>379335013.03000009</v>
      </c>
      <c r="BV156" s="300">
        <f>+BV134</f>
        <v>160635596.03999999</v>
      </c>
      <c r="CF156" s="300">
        <f>+CF134</f>
        <v>526196574.89999998</v>
      </c>
      <c r="CL156" s="300">
        <f>+CL134</f>
        <v>309292284.49000001</v>
      </c>
      <c r="DI156" s="161" t="s">
        <v>165</v>
      </c>
      <c r="DJ156" s="189">
        <f>+CJ120</f>
        <v>4.5868256364705921E-2</v>
      </c>
      <c r="DK156" s="189">
        <f>+CP120</f>
        <v>7.0979338551032681E-2</v>
      </c>
      <c r="DL156" s="190">
        <f>+CT120</f>
        <v>5.8201076795463963E-2</v>
      </c>
      <c r="DN156"/>
      <c r="DO156"/>
    </row>
    <row r="157" spans="1:119" ht="15" customHeight="1" x14ac:dyDescent="0.4">
      <c r="A157" s="299">
        <v>1.3</v>
      </c>
      <c r="B157" s="298" t="s">
        <v>213</v>
      </c>
      <c r="C157"/>
      <c r="D157" s="301">
        <f>+D135</f>
        <v>5770301.2200000007</v>
      </c>
      <c r="H157" s="338"/>
      <c r="J157" s="301">
        <f>+J135</f>
        <v>4037541.725088201</v>
      </c>
      <c r="T157" s="301">
        <f>+T135</f>
        <v>0</v>
      </c>
      <c r="Z157" s="301">
        <f>+Z135</f>
        <v>0</v>
      </c>
      <c r="AJ157" s="301">
        <f>+AJ135</f>
        <v>5886781.2863151096</v>
      </c>
      <c r="AP157" s="301">
        <f>+AP135</f>
        <v>0</v>
      </c>
      <c r="AZ157" s="301">
        <f>+AZ135</f>
        <v>0</v>
      </c>
      <c r="BF157" s="301">
        <f>+BF135</f>
        <v>0</v>
      </c>
      <c r="BP157" s="301">
        <f>+BP135</f>
        <v>8410571.4875759091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  <c r="DN157"/>
      <c r="DO157"/>
    </row>
    <row r="158" spans="1:119" x14ac:dyDescent="0.25">
      <c r="A158" s="299">
        <v>1.4</v>
      </c>
      <c r="B158" s="298" t="s">
        <v>225</v>
      </c>
      <c r="C158"/>
      <c r="D158" s="302">
        <f>D156-D157</f>
        <v>469667388.77999997</v>
      </c>
      <c r="H158" s="337"/>
      <c r="J158" s="302">
        <f>J156-J157</f>
        <v>253858701.27491179</v>
      </c>
      <c r="T158" s="302">
        <f>T156-T157</f>
        <v>888823856.13999987</v>
      </c>
      <c r="Z158" s="302">
        <f>Z156-Z157</f>
        <v>572009503.80999827</v>
      </c>
      <c r="AJ158" s="302">
        <f>AJ156-AJ157</f>
        <v>265052124.31368491</v>
      </c>
      <c r="AP158" s="302">
        <f>AP156-AP157</f>
        <v>108337244.50000003</v>
      </c>
      <c r="AZ158" s="302">
        <f>AZ156-AZ157</f>
        <v>478164112.56957102</v>
      </c>
      <c r="BF158" s="302">
        <f>BF156-BF157</f>
        <v>367734757.37925804</v>
      </c>
      <c r="BP158" s="302">
        <f>BP156-BP157</f>
        <v>370924441.5424242</v>
      </c>
      <c r="BV158" s="302">
        <f>BV156-BV157</f>
        <v>160635596.03999999</v>
      </c>
      <c r="CF158" s="302">
        <f>CF156-CF157</f>
        <v>526196574.89999998</v>
      </c>
      <c r="CL158" s="302">
        <f>CL156-CL157</f>
        <v>309292284.49000001</v>
      </c>
      <c r="DI158" s="167" t="s">
        <v>168</v>
      </c>
      <c r="DJ158" s="191">
        <f>+DJ73/DJ16</f>
        <v>2.5179902449827866E-2</v>
      </c>
      <c r="DK158" s="191">
        <f>+DK73/DK16</f>
        <v>1.4650981689427099E-2</v>
      </c>
      <c r="DL158" s="192">
        <f>+DL73/DL16</f>
        <v>2.0088525497491592E-2</v>
      </c>
      <c r="DN158"/>
      <c r="DO158"/>
    </row>
    <row r="159" spans="1:119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2.1136335648772743E-2</v>
      </c>
      <c r="DK159" s="189">
        <f>+N122</f>
        <v>4.9689725609145625E-3</v>
      </c>
      <c r="DL159" s="190">
        <f>+R122</f>
        <v>1.2821496932359917E-2</v>
      </c>
      <c r="DN159"/>
      <c r="DO159"/>
    </row>
    <row r="160" spans="1:119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2.5279831905774357E-2</v>
      </c>
      <c r="DK160" s="189">
        <f>+AD122</f>
        <v>1.1689543437345391E-2</v>
      </c>
      <c r="DL160" s="190">
        <f>+AH122</f>
        <v>1.8901796079474273E-2</v>
      </c>
      <c r="DN160"/>
      <c r="DO160"/>
    </row>
    <row r="161" spans="1:119" ht="15.75" customHeight="1" x14ac:dyDescent="0.3">
      <c r="A161" s="299">
        <v>2.1</v>
      </c>
      <c r="B161" s="298" t="s">
        <v>208</v>
      </c>
      <c r="C161"/>
      <c r="D161" s="302">
        <f>+D129</f>
        <v>449861698</v>
      </c>
      <c r="H161" s="337"/>
      <c r="J161" s="302">
        <f>+J129</f>
        <v>251143538.00000003</v>
      </c>
      <c r="T161" s="302">
        <f>+T129</f>
        <v>796570516.92999995</v>
      </c>
      <c r="Z161" s="302">
        <f>+Z129</f>
        <v>518446391.99999982</v>
      </c>
      <c r="AJ161" s="302">
        <f>+AJ129</f>
        <v>219458682.48212451</v>
      </c>
      <c r="AP161" s="302">
        <f>+AP129</f>
        <v>95714932.462221563</v>
      </c>
      <c r="AZ161" s="302">
        <f>+AZ129</f>
        <v>449312544.08451515</v>
      </c>
      <c r="BF161" s="302">
        <f>+BF129</f>
        <v>335285823.97427547</v>
      </c>
      <c r="BP161" s="302">
        <f>+BP129</f>
        <v>315103404.33000028</v>
      </c>
      <c r="BV161" s="302">
        <f>+BV129</f>
        <v>147424757.62000009</v>
      </c>
      <c r="CF161" s="302">
        <f>+CF129</f>
        <v>477675549.85080004</v>
      </c>
      <c r="CL161" s="302">
        <f>+CL129</f>
        <v>325276254.66439992</v>
      </c>
      <c r="DI161" s="161" t="s">
        <v>203</v>
      </c>
      <c r="DJ161" s="189">
        <f>+AN122</f>
        <v>2.2837627796387497E-2</v>
      </c>
      <c r="DK161" s="189">
        <f>+AT122</f>
        <v>1.0857380780494858E-2</v>
      </c>
      <c r="DL161" s="190">
        <f>+AX122</f>
        <v>1.8060748583541127E-2</v>
      </c>
      <c r="DN161"/>
      <c r="DO161"/>
    </row>
    <row r="162" spans="1:119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13578117.019618403</v>
      </c>
      <c r="H162" s="338"/>
      <c r="J162" s="301">
        <f>+J130</f>
        <v>1951270.1162348934</v>
      </c>
      <c r="T162" s="301">
        <f>+T130</f>
        <v>21872113.820717134</v>
      </c>
      <c r="Z162" s="301">
        <f>+Z130</f>
        <v>8014257.8385786843</v>
      </c>
      <c r="AJ162" s="301">
        <f>+AJ130</f>
        <v>6165123.4782175431</v>
      </c>
      <c r="AP162" s="301">
        <f>+AP130</f>
        <v>1046522.6299305593</v>
      </c>
      <c r="AZ162" s="301">
        <f>+AZ130</f>
        <v>13527955.033905417</v>
      </c>
      <c r="BF162" s="301">
        <f>+BF130</f>
        <v>8458037.0662922878</v>
      </c>
      <c r="BP162" s="301">
        <f>+BP130</f>
        <v>5998888.6400000006</v>
      </c>
      <c r="BV162" s="301">
        <f>+BV130</f>
        <v>1633865.19</v>
      </c>
      <c r="CF162" s="301">
        <f>+CF130</f>
        <v>18342457.779146526</v>
      </c>
      <c r="CL162" s="301">
        <f>+CL130</f>
        <v>7408541.9092199598</v>
      </c>
      <c r="DI162" s="161" t="s">
        <v>164</v>
      </c>
      <c r="DJ162" s="189">
        <f>+BD122</f>
        <v>2.7196295173748778E-2</v>
      </c>
      <c r="DK162" s="189">
        <f>+BJ122</f>
        <v>2.262514096278365E-2</v>
      </c>
      <c r="DL162" s="190">
        <f>+BN122</f>
        <v>2.4728429026169851E-2</v>
      </c>
      <c r="DN162"/>
      <c r="DO162"/>
    </row>
    <row r="163" spans="1:119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463439815.01961839</v>
      </c>
      <c r="H163" s="337"/>
      <c r="J163" s="302">
        <f>+J161+J162</f>
        <v>253094808.11623493</v>
      </c>
      <c r="T163" s="302">
        <f>+T161+T162</f>
        <v>818442630.75071704</v>
      </c>
      <c r="Z163" s="302">
        <f>+Z161+Z162</f>
        <v>526460649.83857852</v>
      </c>
      <c r="AJ163" s="302">
        <f>+AJ161+AJ162</f>
        <v>225623805.96034205</v>
      </c>
      <c r="AP163" s="302">
        <f>+AP161+AP162</f>
        <v>96761455.092152119</v>
      </c>
      <c r="AZ163" s="302">
        <f>+AZ161+AZ162</f>
        <v>462840499.1184206</v>
      </c>
      <c r="BF163" s="302">
        <f>+BF161+BF162</f>
        <v>343743861.04056776</v>
      </c>
      <c r="BP163" s="302">
        <f>+BP161+BP162</f>
        <v>321102292.97000027</v>
      </c>
      <c r="BV163" s="302">
        <f>+BV161+BV162</f>
        <v>149058622.81000009</v>
      </c>
      <c r="CF163" s="302">
        <f>+CF161+CF162</f>
        <v>496018007.62994659</v>
      </c>
      <c r="CL163" s="302">
        <f>+CL161+CL162</f>
        <v>332684796.5736199</v>
      </c>
      <c r="DI163" s="161" t="s">
        <v>166</v>
      </c>
      <c r="DJ163" s="189">
        <f>+BT122</f>
        <v>1.6843396244004532E-2</v>
      </c>
      <c r="DK163" s="189">
        <f>+BZ122</f>
        <v>1.1525451101645517E-2</v>
      </c>
      <c r="DL163" s="190">
        <f>+CD122</f>
        <v>1.4571451949916353E-2</v>
      </c>
      <c r="DN163"/>
      <c r="DO163"/>
    </row>
    <row r="164" spans="1:119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>
        <f>+CJ122</f>
        <v>3.4234221463751643E-2</v>
      </c>
      <c r="DK164" s="196">
        <f>+CP122</f>
        <v>2.3664439447919374E-2</v>
      </c>
      <c r="DL164" s="197">
        <f>+CT122</f>
        <v>2.904307826146884E-2</v>
      </c>
      <c r="DN164"/>
      <c r="DO164"/>
    </row>
    <row r="165" spans="1:119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  <c r="DN165"/>
      <c r="DO165"/>
    </row>
    <row r="166" spans="1:119" x14ac:dyDescent="0.25">
      <c r="A166" s="299">
        <v>3.1</v>
      </c>
      <c r="B166" s="298" t="s">
        <v>229</v>
      </c>
      <c r="C166"/>
      <c r="D166" s="302">
        <f>+D95</f>
        <v>23172801.980381597</v>
      </c>
      <c r="H166" s="337"/>
      <c r="J166" s="302">
        <f>+J95</f>
        <v>17731162.642697666</v>
      </c>
      <c r="T166" s="302">
        <f>+T95</f>
        <v>25990942.95057451</v>
      </c>
      <c r="Z166" s="302">
        <f>+Z95</f>
        <v>42237584.910210237</v>
      </c>
      <c r="AJ166" s="302">
        <f>+AJ95</f>
        <v>20600721.486639056</v>
      </c>
      <c r="AP166" s="302">
        <f>+AP95</f>
        <v>6542070.1819598144</v>
      </c>
      <c r="AZ166" s="302">
        <f>+AZ95</f>
        <v>29462163.68589507</v>
      </c>
      <c r="BF166" s="302">
        <f>+BF95</f>
        <v>27924419.174485259</v>
      </c>
      <c r="BP166" s="302">
        <f>+BP95</f>
        <v>12448030.571200147</v>
      </c>
      <c r="BV166" s="302">
        <f>+BV95</f>
        <v>14146453.257976718</v>
      </c>
      <c r="CF166" s="302">
        <f>+CF95</f>
        <v>24588589.001887761</v>
      </c>
      <c r="CL166" s="302">
        <f>+CL95</f>
        <v>22663434.128259361</v>
      </c>
      <c r="DN166"/>
      <c r="DO166"/>
    </row>
    <row r="167" spans="1:119" ht="15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  <c r="DN167"/>
      <c r="DO167"/>
    </row>
    <row r="168" spans="1:119" x14ac:dyDescent="0.25">
      <c r="A168" s="299">
        <f>+A167+0.1</f>
        <v>3.3000000000000003</v>
      </c>
      <c r="B168" s="298" t="s">
        <v>231</v>
      </c>
      <c r="C168"/>
      <c r="D168" s="302">
        <f>+D166+D167</f>
        <v>23172801.980381597</v>
      </c>
      <c r="H168" s="337"/>
      <c r="J168" s="302">
        <f>+J166+J167</f>
        <v>17731162.642697666</v>
      </c>
      <c r="T168" s="302">
        <f>+T166+T167</f>
        <v>25990942.95057451</v>
      </c>
      <c r="Z168" s="302">
        <f>+Z166+Z167</f>
        <v>42237584.910210237</v>
      </c>
      <c r="AJ168" s="302">
        <f>+AJ166+AJ167</f>
        <v>20600721.486639056</v>
      </c>
      <c r="AP168" s="302">
        <f>+AP166+AP167</f>
        <v>6542070.1819598144</v>
      </c>
      <c r="AZ168" s="302">
        <f>+AZ166+AZ167</f>
        <v>29462163.68589507</v>
      </c>
      <c r="BF168" s="302">
        <f>+BF166+BF167</f>
        <v>27924419.174485259</v>
      </c>
      <c r="BP168" s="302">
        <f>+BP166+BP167</f>
        <v>12448030.571200147</v>
      </c>
      <c r="BV168" s="302">
        <f>+BV166+BV167</f>
        <v>14146453.257976718</v>
      </c>
      <c r="CF168" s="302">
        <f>+CF166+CF167</f>
        <v>24588589.001887761</v>
      </c>
      <c r="CL168" s="302">
        <f>+CL166+CL167</f>
        <v>22663434.128259361</v>
      </c>
      <c r="DN168"/>
      <c r="DO168"/>
    </row>
    <row r="169" spans="1:119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  <c r="DN169"/>
      <c r="DO169"/>
    </row>
    <row r="170" spans="1:119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  <c r="DN170"/>
      <c r="DO170"/>
    </row>
    <row r="171" spans="1:119" x14ac:dyDescent="0.25">
      <c r="A171" s="299">
        <v>4.0999999999999996</v>
      </c>
      <c r="B171" s="298" t="s">
        <v>233</v>
      </c>
      <c r="C171"/>
      <c r="D171" s="305">
        <f>+D158-D163-D168</f>
        <v>-16945228.220000017</v>
      </c>
      <c r="H171" s="339"/>
      <c r="J171" s="305">
        <f>+J158-J163-J168</f>
        <v>-16967269.484020803</v>
      </c>
      <c r="T171" s="305">
        <f>+T158-T163-T168</f>
        <v>44390282.438708313</v>
      </c>
      <c r="Z171" s="305">
        <f>+Z158-Z163-Z168</f>
        <v>3311269.0612095147</v>
      </c>
      <c r="AJ171" s="305">
        <f>+AJ158-AJ163-AJ168</f>
        <v>18827596.866703805</v>
      </c>
      <c r="AP171" s="305">
        <f>+AP158-AP163-AP168</f>
        <v>5033719.2258880967</v>
      </c>
      <c r="AZ171" s="305">
        <f>+AZ158-AZ163-AZ168</f>
        <v>-14138550.234744653</v>
      </c>
      <c r="BF171" s="305">
        <f>+BF158-BF163-BF168</f>
        <v>-3933522.8357949778</v>
      </c>
      <c r="BP171" s="305">
        <f>+BP158-BP163-BP168</f>
        <v>37374118.001223788</v>
      </c>
      <c r="BV171" s="305">
        <f>+BV158-BV163-BV168</f>
        <v>-2569480.0279768184</v>
      </c>
      <c r="CF171" s="305">
        <f>+CF158-CF163-CF168</f>
        <v>5589978.2681656256</v>
      </c>
      <c r="CL171" s="305">
        <f>+CL158-CL163-CL168</f>
        <v>-46055946.211879253</v>
      </c>
      <c r="DN171"/>
      <c r="DO171"/>
    </row>
    <row r="172" spans="1:119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  <c r="DN172"/>
      <c r="DO172"/>
    </row>
    <row r="173" spans="1:119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-16945228.220000017</v>
      </c>
      <c r="H173" s="337"/>
      <c r="J173" s="302">
        <f>SUM(J171+J172)</f>
        <v>-16967269.484020803</v>
      </c>
      <c r="T173" s="302">
        <f>SUM(T171+T172)</f>
        <v>44390282.438708313</v>
      </c>
      <c r="Z173" s="302">
        <f>SUM(Z171+Z172)</f>
        <v>3311269.0612095147</v>
      </c>
      <c r="AJ173" s="302">
        <f>SUM(AJ171+AJ172)</f>
        <v>18827596.866703805</v>
      </c>
      <c r="AP173" s="302">
        <f>SUM(AP171+AP172)</f>
        <v>5033719.2258880967</v>
      </c>
      <c r="AZ173" s="302">
        <f>SUM(AZ171+AZ172)</f>
        <v>-14138550.234744653</v>
      </c>
      <c r="BF173" s="302">
        <f>SUM(BF171+BF172)</f>
        <v>-3933522.8357949778</v>
      </c>
      <c r="BP173" s="302">
        <f>SUM(BP171+BP172)</f>
        <v>37374118.001223788</v>
      </c>
      <c r="BV173" s="302">
        <f>SUM(BV171+BV172)</f>
        <v>-2569480.0279768184</v>
      </c>
      <c r="CF173" s="302">
        <f>SUM(CF171+CF172)</f>
        <v>5589978.2681656256</v>
      </c>
      <c r="CL173" s="302">
        <f>SUM(CL171+CL172)</f>
        <v>-46055946.211879253</v>
      </c>
      <c r="DN173"/>
      <c r="DO173"/>
    </row>
    <row r="174" spans="1:119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-3.6079209723324956E-2</v>
      </c>
      <c r="E174" s="307"/>
      <c r="H174" s="340"/>
      <c r="J174" s="306">
        <f>+J173/MAX(J158,1)</f>
        <v>-6.6837454847160818E-2</v>
      </c>
      <c r="T174" s="306">
        <f>+T173/MAX(T158,1)</f>
        <v>4.9942721645081879E-2</v>
      </c>
      <c r="Z174" s="306">
        <f>+Z173/MAX(Z158,1)</f>
        <v>5.7888357433819905E-3</v>
      </c>
      <c r="AJ174" s="306">
        <f>+AJ173/MAX(AJ158,1)</f>
        <v>7.103356336213193E-2</v>
      </c>
      <c r="AP174" s="306">
        <f>+AP173/MAX(AP158,1)</f>
        <v>4.646342307412199E-2</v>
      </c>
      <c r="AZ174" s="306">
        <f>+AZ173/MAX(AZ158,1)</f>
        <v>-2.956840520457827E-2</v>
      </c>
      <c r="BF174" s="306">
        <f>+BF173/MAX(BF158,1)</f>
        <v>-1.0696630538348037E-2</v>
      </c>
      <c r="BP174" s="306">
        <f>+BP173/MAX(BP158,1)</f>
        <v>0.10075938335530028</v>
      </c>
      <c r="BV174" s="306">
        <f>+BV173/MAX(BV158,1)</f>
        <v>-1.5995707622219611E-2</v>
      </c>
      <c r="CF174" s="306">
        <f>+CF173/MAX(CF158,1)</f>
        <v>1.06233649833771E-2</v>
      </c>
      <c r="CL174" s="306">
        <f>+CL173/MAX(CL158,1)</f>
        <v>-0.14890751732724949</v>
      </c>
      <c r="DN174"/>
      <c r="DO174"/>
    </row>
    <row r="175" spans="1:119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  <c r="DN175"/>
      <c r="DO175"/>
    </row>
    <row r="176" spans="1:119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  <c r="DN176"/>
      <c r="DO176"/>
    </row>
    <row r="177" spans="1:119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  <c r="DN177"/>
      <c r="DO177"/>
    </row>
    <row r="178" spans="1:119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  <c r="DN178"/>
      <c r="DO178"/>
    </row>
    <row r="179" spans="1:119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9.9713608225409402E-3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2.0516781681065965E-2</v>
      </c>
      <c r="AP179" s="312">
        <f>IF(AND(AP177="Y",AP178="Y"), IF(AND(AP174&gt;0.03, AP174&lt;=0.1),((AP174-0.03)*0.5), IF(AP174&gt;0.1,((AP174-0.03)*0.5)+((AP174-0.1)*0.5))), "N/A")</f>
        <v>8.2317115370609956E-3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3.5759383355300281E-2</v>
      </c>
      <c r="BV179" s="312" t="b">
        <f>IF(AND(BV177="Y",BV178="Y"), IF(AND(BV174&gt;0.03, BV174&lt;=0.1),((BV174-0.03)*0.5), IF(BV174&gt;0.1,((BV174-0.03)*0.5)+((BV174-0.1)*0.5))), "N/A")</f>
        <v>0</v>
      </c>
      <c r="CF179" s="312" t="b">
        <f>IF(AND(CF177="Y",CF178="Y"), IF(AND(CF174&gt;0.03, CF174&lt;=0.1),((CF174-0.03)*0.5), IF(CF174&gt;0.1,((CF174-0.03)*0.5)+((CF174-0.1)*0.5))), "N/A")</f>
        <v>0</v>
      </c>
      <c r="CL179" s="312" t="b">
        <f>IF(AND(CL177="Y",CL178="Y"), IF(AND(CL174&gt;0.03, CL174&lt;=0.1),((CL174-0.03)*0.5), IF(CL174&gt;0.1,((CL174-0.03)*0.5)+((CL174-0.1)*0.5))), "N/A")</f>
        <v>0</v>
      </c>
      <c r="DN179" t="s">
        <v>256</v>
      </c>
      <c r="DO179"/>
    </row>
    <row r="180" spans="1:119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8862783.3772541601</v>
      </c>
      <c r="Z180" s="313">
        <f>IFERROR(Z179*Z158, "N/A")</f>
        <v>0</v>
      </c>
      <c r="AJ180" s="313">
        <f>IFERROR(AJ179*AJ158, "N/A")</f>
        <v>5438016.5686466293</v>
      </c>
      <c r="AP180" s="313">
        <f>IFERROR(AP179*AP158, "N/A")</f>
        <v>891800.94544404815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13264029.300966216</v>
      </c>
      <c r="BV180" s="313">
        <f>IFERROR(BV179*BV158, "N/A")</f>
        <v>0</v>
      </c>
      <c r="CF180" s="313">
        <f>IFERROR(CF179*CF158, "N/A")</f>
        <v>0</v>
      </c>
      <c r="CL180" s="313">
        <f>IFERROR(CL179*CL158, "N/A")</f>
        <v>0</v>
      </c>
      <c r="DN180" s="313">
        <f>+D180+J180+T180+Z180+AJ180+AP180+AZ180+BF180+BP180+BV180+CF180+CL180</f>
        <v>28456630.192311056</v>
      </c>
    </row>
    <row r="181" spans="1:119" ht="13.8" thickTop="1" x14ac:dyDescent="0.25">
      <c r="C181"/>
    </row>
    <row r="182" spans="1:119" x14ac:dyDescent="0.25">
      <c r="C182"/>
    </row>
    <row r="183" spans="1:119" x14ac:dyDescent="0.25">
      <c r="C183"/>
      <c r="DN183" s="346">
        <f>+DN152+DN180</f>
        <v>28456630.192311056</v>
      </c>
    </row>
    <row r="184" spans="1:119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119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119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119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119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119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491">D189</f>
        <v>5400</v>
      </c>
      <c r="H189" s="325">
        <f t="shared" si="491"/>
        <v>8.4000000000000005E-2</v>
      </c>
      <c r="I189" s="329">
        <v>5.7000000000000002E-2</v>
      </c>
      <c r="J189" s="328">
        <v>12000</v>
      </c>
    </row>
    <row r="190" spans="1:119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491"/>
        <v>12000</v>
      </c>
      <c r="H190" s="325">
        <f t="shared" si="491"/>
        <v>5.7000000000000002E-2</v>
      </c>
      <c r="I190" s="329">
        <v>0.04</v>
      </c>
      <c r="J190" s="328">
        <v>24000</v>
      </c>
    </row>
    <row r="191" spans="1:119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491"/>
        <v>24000</v>
      </c>
      <c r="H191" s="325">
        <f t="shared" si="491"/>
        <v>0.04</v>
      </c>
      <c r="I191" s="329">
        <v>2.9000000000000001E-2</v>
      </c>
      <c r="J191" s="328">
        <v>48000</v>
      </c>
    </row>
    <row r="192" spans="1:119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491"/>
        <v>48000</v>
      </c>
      <c r="H192" s="325">
        <f t="shared" si="491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491"/>
        <v>96000</v>
      </c>
      <c r="H193" s="325">
        <f t="shared" si="491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491"/>
        <v>192000</v>
      </c>
      <c r="H194" s="325">
        <f t="shared" si="491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  <row r="198" spans="1:10" x14ac:dyDescent="0.25">
      <c r="C198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98"/>
  <sheetViews>
    <sheetView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C1" sqref="C1:DA1"/>
    </sheetView>
  </sheetViews>
  <sheetFormatPr defaultColWidth="9.109375" defaultRowHeight="13.2" x14ac:dyDescent="0.25"/>
  <cols>
    <col min="1" max="1" width="3.33203125" style="1" customWidth="1"/>
    <col min="2" max="2" width="61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5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88671875" style="1" bestFit="1" customWidth="1"/>
    <col min="12" max="12" width="14.5546875" style="1" bestFit="1" customWidth="1"/>
    <col min="13" max="13" width="9.8867187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20.33203125" style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7.88671875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7" style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8.554687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280</v>
      </c>
      <c r="B1" s="22"/>
      <c r="C1" s="399" t="s">
        <v>264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1"/>
    </row>
    <row r="2" spans="1:119" s="20" customFormat="1" ht="21.6" thickBot="1" x14ac:dyDescent="0.45">
      <c r="A2" s="23" t="s">
        <v>14</v>
      </c>
      <c r="B2" s="22"/>
      <c r="D2" s="402" t="s">
        <v>150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185"/>
      <c r="T2" s="405" t="s">
        <v>151</v>
      </c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4"/>
      <c r="AI2" s="186"/>
      <c r="AJ2" s="405" t="s">
        <v>196</v>
      </c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4"/>
      <c r="AY2" s="186"/>
      <c r="AZ2" s="405" t="s">
        <v>155</v>
      </c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4"/>
      <c r="BO2" s="186"/>
      <c r="BP2" s="405" t="s">
        <v>156</v>
      </c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4"/>
      <c r="CE2" s="186"/>
      <c r="CF2" s="405" t="s">
        <v>157</v>
      </c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98" t="s">
        <v>130</v>
      </c>
      <c r="E3" s="392"/>
      <c r="F3" s="392"/>
      <c r="G3" s="392"/>
      <c r="H3" s="392"/>
      <c r="I3" s="393"/>
      <c r="J3" s="391" t="s">
        <v>129</v>
      </c>
      <c r="K3" s="392"/>
      <c r="L3" s="392"/>
      <c r="M3" s="392"/>
      <c r="N3" s="392"/>
      <c r="O3" s="393"/>
      <c r="P3" s="394" t="s">
        <v>273</v>
      </c>
      <c r="Q3" s="395"/>
      <c r="R3" s="396"/>
      <c r="S3" s="187"/>
      <c r="T3" s="391" t="s">
        <v>128</v>
      </c>
      <c r="U3" s="392"/>
      <c r="V3" s="392"/>
      <c r="W3" s="392"/>
      <c r="X3" s="392"/>
      <c r="Y3" s="393"/>
      <c r="Z3" s="391" t="s">
        <v>127</v>
      </c>
      <c r="AA3" s="392"/>
      <c r="AB3" s="392"/>
      <c r="AC3" s="392"/>
      <c r="AD3" s="392"/>
      <c r="AE3" s="393"/>
      <c r="AF3" s="394" t="s">
        <v>274</v>
      </c>
      <c r="AG3" s="395"/>
      <c r="AH3" s="396"/>
      <c r="AI3" s="188"/>
      <c r="AJ3" s="391" t="s">
        <v>197</v>
      </c>
      <c r="AK3" s="392"/>
      <c r="AL3" s="392"/>
      <c r="AM3" s="392"/>
      <c r="AN3" s="392"/>
      <c r="AO3" s="393"/>
      <c r="AP3" s="391" t="s">
        <v>198</v>
      </c>
      <c r="AQ3" s="392"/>
      <c r="AR3" s="392"/>
      <c r="AS3" s="392"/>
      <c r="AT3" s="392"/>
      <c r="AU3" s="393"/>
      <c r="AV3" s="394" t="s">
        <v>275</v>
      </c>
      <c r="AW3" s="395"/>
      <c r="AX3" s="396"/>
      <c r="AY3" s="188"/>
      <c r="AZ3" s="391" t="s">
        <v>137</v>
      </c>
      <c r="BA3" s="392"/>
      <c r="BB3" s="392"/>
      <c r="BC3" s="392"/>
      <c r="BD3" s="392"/>
      <c r="BE3" s="393"/>
      <c r="BF3" s="391" t="s">
        <v>138</v>
      </c>
      <c r="BG3" s="392"/>
      <c r="BH3" s="392"/>
      <c r="BI3" s="392"/>
      <c r="BJ3" s="392"/>
      <c r="BK3" s="393"/>
      <c r="BL3" s="394" t="s">
        <v>276</v>
      </c>
      <c r="BM3" s="395"/>
      <c r="BN3" s="396"/>
      <c r="BO3" s="188"/>
      <c r="BP3" s="391" t="s">
        <v>135</v>
      </c>
      <c r="BQ3" s="392"/>
      <c r="BR3" s="392"/>
      <c r="BS3" s="392"/>
      <c r="BT3" s="392"/>
      <c r="BU3" s="393"/>
      <c r="BV3" s="391" t="s">
        <v>136</v>
      </c>
      <c r="BW3" s="392"/>
      <c r="BX3" s="392"/>
      <c r="BY3" s="392"/>
      <c r="BZ3" s="392"/>
      <c r="CA3" s="393"/>
      <c r="CB3" s="394" t="s">
        <v>277</v>
      </c>
      <c r="CC3" s="395"/>
      <c r="CD3" s="396"/>
      <c r="CE3" s="188"/>
      <c r="CF3" s="391" t="s">
        <v>139</v>
      </c>
      <c r="CG3" s="392"/>
      <c r="CH3" s="392"/>
      <c r="CI3" s="392"/>
      <c r="CJ3" s="392"/>
      <c r="CK3" s="393"/>
      <c r="CL3" s="391" t="s">
        <v>140</v>
      </c>
      <c r="CM3" s="392"/>
      <c r="CN3" s="392"/>
      <c r="CO3" s="392"/>
      <c r="CP3" s="392"/>
      <c r="CQ3" s="393"/>
      <c r="CR3" s="394" t="s">
        <v>278</v>
      </c>
      <c r="CS3" s="395"/>
      <c r="CT3" s="397"/>
      <c r="CV3" s="381" t="s">
        <v>141</v>
      </c>
      <c r="CW3" s="382"/>
      <c r="CX3" s="382"/>
      <c r="CY3" s="382"/>
      <c r="CZ3" s="382"/>
      <c r="DA3" s="383"/>
      <c r="DB3" s="384" t="s">
        <v>142</v>
      </c>
      <c r="DC3" s="382"/>
      <c r="DD3" s="382"/>
      <c r="DE3" s="382"/>
      <c r="DF3" s="382"/>
      <c r="DG3" s="383"/>
      <c r="DH3" s="158"/>
      <c r="DI3" s="385" t="s">
        <v>143</v>
      </c>
      <c r="DJ3" s="386"/>
      <c r="DK3" s="386"/>
      <c r="DL3" s="387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232">
        <v>1048</v>
      </c>
      <c r="BQ4" s="233"/>
      <c r="BR4" s="233"/>
      <c r="BS4" s="233"/>
      <c r="BT4" s="233"/>
      <c r="BU4" s="23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8"/>
      <c r="DJ4" s="389"/>
      <c r="DK4" s="389"/>
      <c r="DL4" s="390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4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31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8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8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8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8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5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5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8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8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8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8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8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8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8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8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8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8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2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42"/>
      <c r="U16" s="46"/>
      <c r="V16" s="43"/>
      <c r="W16" s="46"/>
      <c r="X16" s="43"/>
      <c r="Y16" s="47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5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5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8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8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8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8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244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/>
      <c r="U20" s="39"/>
      <c r="V20" s="36"/>
      <c r="W20" s="39"/>
      <c r="X20" s="36"/>
      <c r="Y20" s="40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1" si="31">+V20+AB20</f>
        <v>0</v>
      </c>
      <c r="AH20" s="118">
        <f t="shared" ref="AH20:AH62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8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8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8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8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8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8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8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8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8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8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8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8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8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8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8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8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8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8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8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8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8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8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8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8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8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8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8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8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8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8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8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8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8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8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8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8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8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8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8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8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8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8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8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8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8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8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8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8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8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8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8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8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8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8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8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8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8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8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8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8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8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8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8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8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8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8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8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8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8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8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39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8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8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8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8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8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8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8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8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8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8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8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8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36"/>
      <c r="I61" s="47"/>
      <c r="J61" s="2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42"/>
      <c r="U61" s="46"/>
      <c r="V61" s="43"/>
      <c r="W61" s="46"/>
      <c r="X61" s="36"/>
      <c r="Y61" s="47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5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5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244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/>
      <c r="U62" s="39"/>
      <c r="V62" s="36"/>
      <c r="W62" s="39"/>
      <c r="X62" s="36"/>
      <c r="Y62" s="40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>+V62+AB62</f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8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8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36"/>
      <c r="I63" s="47"/>
      <c r="J63" s="2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42"/>
      <c r="U63" s="46"/>
      <c r="V63" s="43"/>
      <c r="W63" s="46"/>
      <c r="X63" s="36"/>
      <c r="Y63" s="47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>+V63+AB63</f>
        <v>0</v>
      </c>
      <c r="AH63" s="124">
        <f>+AF63+AG63</f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5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5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8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8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8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244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5"/>
      <c r="U66" s="39"/>
      <c r="V66" s="36"/>
      <c r="W66" s="39"/>
      <c r="X66" s="36"/>
      <c r="Y66" s="40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8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8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8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8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8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8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8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8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8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8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8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8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8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8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2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42"/>
      <c r="U73" s="46"/>
      <c r="V73" s="43"/>
      <c r="W73" s="46"/>
      <c r="X73" s="43"/>
      <c r="Y73" s="47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43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43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5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5"/>
      <c r="CG73" s="46"/>
      <c r="CH73" s="43"/>
      <c r="CI73" s="46"/>
      <c r="CJ73" s="43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8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8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244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5"/>
      <c r="U75" s="39"/>
      <c r="V75" s="39"/>
      <c r="W75" s="39"/>
      <c r="X75" s="36"/>
      <c r="Y75" s="40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8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8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8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8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8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8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8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8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8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8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8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8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8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8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8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8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8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8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8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8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8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8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8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8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8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8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8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8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8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8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8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8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8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8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8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8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8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8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8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8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2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42"/>
      <c r="U95" s="46"/>
      <c r="V95" s="43"/>
      <c r="W95" s="46"/>
      <c r="X95" s="43"/>
      <c r="Y95" s="47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5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5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5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5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8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8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244"/>
      <c r="K98" s="39"/>
      <c r="L98" s="36"/>
      <c r="M98" s="39"/>
      <c r="N98" s="36"/>
      <c r="O98" s="40"/>
      <c r="P98" s="116">
        <f t="shared" ref="P98:P101" si="131">+D98+J98</f>
        <v>0</v>
      </c>
      <c r="Q98" s="117">
        <f t="shared" ref="Q98:Q101" si="132">+F98+L98</f>
        <v>0</v>
      </c>
      <c r="R98" s="118">
        <f t="shared" ref="R98:R101" si="133">+P98+Q98</f>
        <v>0</v>
      </c>
      <c r="S98" s="32"/>
      <c r="T98" s="35"/>
      <c r="U98" s="39"/>
      <c r="V98" s="39"/>
      <c r="W98" s="39"/>
      <c r="X98" s="36"/>
      <c r="Y98" s="40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8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8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39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8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8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39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8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8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39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43"/>
      <c r="I101" s="47"/>
      <c r="J101" s="245"/>
      <c r="K101" s="201"/>
      <c r="L101" s="43"/>
      <c r="M101" s="46"/>
      <c r="N101" s="2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42"/>
      <c r="U101" s="46"/>
      <c r="V101" s="43"/>
      <c r="W101" s="46"/>
      <c r="X101" s="43"/>
      <c r="Y101" s="47"/>
      <c r="Z101" s="45"/>
      <c r="AA101" s="46"/>
      <c r="AB101" s="43"/>
      <c r="AC101" s="46"/>
      <c r="AD101" s="43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5"/>
      <c r="BQ101" s="46"/>
      <c r="BR101" s="43"/>
      <c r="BS101" s="46"/>
      <c r="BT101" s="43"/>
      <c r="BU101" s="47"/>
      <c r="BV101" s="45"/>
      <c r="BW101" s="46"/>
      <c r="BX101" s="43"/>
      <c r="BY101" s="46"/>
      <c r="BZ101" s="43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5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46" t="e">
        <f t="shared" si="154"/>
        <v>#DIV/0!</v>
      </c>
      <c r="DF101" s="43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/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63"/>
      <c r="F102" s="61"/>
      <c r="G102" s="63"/>
      <c r="H102" s="61"/>
      <c r="I102" s="60"/>
      <c r="J102" s="246"/>
      <c r="K102" s="63"/>
      <c r="L102" s="61"/>
      <c r="M102" s="58"/>
      <c r="N102" s="246"/>
      <c r="O102" s="60"/>
      <c r="P102" s="96">
        <f>+D102+J102</f>
        <v>0</v>
      </c>
      <c r="Q102" s="97">
        <f>+F102+L102</f>
        <v>0</v>
      </c>
      <c r="R102" s="98">
        <f>+P102+Q102</f>
        <v>0</v>
      </c>
      <c r="S102" s="32"/>
      <c r="T102" s="57"/>
      <c r="U102" s="58"/>
      <c r="V102" s="61"/>
      <c r="W102" s="58"/>
      <c r="X102" s="61"/>
      <c r="Y102" s="60"/>
      <c r="Z102" s="59"/>
      <c r="AA102" s="58"/>
      <c r="AB102" s="61"/>
      <c r="AC102" s="58"/>
      <c r="AD102" s="61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9"/>
      <c r="BQ102" s="58"/>
      <c r="BR102" s="61"/>
      <c r="BS102" s="58"/>
      <c r="BT102" s="61"/>
      <c r="BU102" s="60"/>
      <c r="BV102" s="59"/>
      <c r="BW102" s="58"/>
      <c r="BX102" s="61"/>
      <c r="BY102" s="58"/>
      <c r="BZ102" s="61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9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3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/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8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8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31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31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8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8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8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8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8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8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31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31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>+D110+J110</f>
        <v>0</v>
      </c>
      <c r="Q110" s="134">
        <f>+F110+L110</f>
        <v>0</v>
      </c>
      <c r="R110" s="135">
        <f>+P110+Q110</f>
        <v>0</v>
      </c>
      <c r="S110" s="32"/>
      <c r="T110" s="71"/>
      <c r="U110" s="36"/>
      <c r="V110" s="72"/>
      <c r="W110" s="36"/>
      <c r="X110" s="72"/>
      <c r="Y110" s="37"/>
      <c r="Z110" s="72"/>
      <c r="AA110" s="72"/>
      <c r="AB110" s="72"/>
      <c r="AC110" s="72"/>
      <c r="AD110" s="72"/>
      <c r="AE110" s="37"/>
      <c r="AF110" s="133">
        <f t="shared" ref="AF110:AF111" si="187">+T110+Z110</f>
        <v>0</v>
      </c>
      <c r="AG110" s="134">
        <f t="shared" ref="AG110:AG111" si="188">+V110+AB110</f>
        <v>0</v>
      </c>
      <c r="AH110" s="135">
        <f t="shared" ref="AH110:AH111" si="189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0">+AJ110+AP110</f>
        <v>0</v>
      </c>
      <c r="AW110" s="134">
        <f t="shared" ref="AW110:AW111" si="191">+AL110+AR110</f>
        <v>0</v>
      </c>
      <c r="AX110" s="135">
        <f t="shared" ref="AX110:AX111" si="192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3">+AZ110+BF110</f>
        <v>0</v>
      </c>
      <c r="BM110" s="134">
        <f t="shared" ref="BM110:BM111" si="194">+BB110+BH110</f>
        <v>0</v>
      </c>
      <c r="BN110" s="135">
        <f t="shared" ref="BN110:BN111" si="195">+BL110+BM110</f>
        <v>0</v>
      </c>
      <c r="BO110" s="32"/>
      <c r="BP110" s="73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6">+BP110+BV110</f>
        <v>0</v>
      </c>
      <c r="CC110" s="134">
        <f t="shared" ref="CC110:CC111" si="197">+BR110+BX110</f>
        <v>0</v>
      </c>
      <c r="CD110" s="135">
        <f t="shared" ref="CD110:CD111" si="198">+CB110+CC110</f>
        <v>0</v>
      </c>
      <c r="CE110" s="32"/>
      <c r="CF110" s="73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199">+CF110+CL110</f>
        <v>0</v>
      </c>
      <c r="CS110" s="134">
        <f t="shared" ref="CS110:CS111" si="200">+CH110+CN110</f>
        <v>0</v>
      </c>
      <c r="CT110" s="135">
        <f t="shared" ref="CT110:CT111" si="201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2">+CV110+CX110</f>
        <v>0</v>
      </c>
      <c r="DA110" s="74"/>
      <c r="DB110" s="73">
        <f t="shared" ref="DB110:DB111" si="203">+J110+Z110+AP110+BF110+BV110+CL110</f>
        <v>0</v>
      </c>
      <c r="DC110" s="72"/>
      <c r="DD110" s="72">
        <f t="shared" ref="DD110:DD111" si="204">+L110+AB110+AR110+BH110+BX110+CN110</f>
        <v>0</v>
      </c>
      <c r="DE110" s="72"/>
      <c r="DF110" s="72">
        <f t="shared" ref="DF110:DF111" si="205">+DB110+DD110</f>
        <v>0</v>
      </c>
      <c r="DG110" s="74"/>
      <c r="DH110" s="155"/>
      <c r="DI110" s="161" t="s">
        <v>10</v>
      </c>
      <c r="DJ110" s="73">
        <f t="shared" ref="DJ110:DJ111" si="206">+CZ110</f>
        <v>0</v>
      </c>
      <c r="DK110" s="72">
        <f t="shared" ref="DK110:DK111" si="207">+DF110</f>
        <v>0</v>
      </c>
      <c r="DL110" s="75">
        <f t="shared" ref="DL110:DL111" si="208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244"/>
      <c r="K111" s="72"/>
      <c r="L111" s="72"/>
      <c r="M111" s="72"/>
      <c r="N111" s="72"/>
      <c r="O111" s="37"/>
      <c r="P111" s="133">
        <f t="shared" ref="P111" si="209">+D111+J111</f>
        <v>0</v>
      </c>
      <c r="Q111" s="134">
        <f t="shared" ref="Q111" si="210">+F111+L111</f>
        <v>0</v>
      </c>
      <c r="R111" s="135">
        <f t="shared" ref="R111" si="211">+P111+Q111</f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si="187"/>
        <v>0</v>
      </c>
      <c r="AG111" s="134">
        <f t="shared" si="188"/>
        <v>0</v>
      </c>
      <c r="AH111" s="135">
        <f t="shared" si="189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0"/>
        <v>0</v>
      </c>
      <c r="AW111" s="134">
        <f t="shared" si="191"/>
        <v>0</v>
      </c>
      <c r="AX111" s="135">
        <f t="shared" si="192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3"/>
        <v>0</v>
      </c>
      <c r="BM111" s="134">
        <f t="shared" si="194"/>
        <v>0</v>
      </c>
      <c r="BN111" s="135">
        <f t="shared" si="195"/>
        <v>0</v>
      </c>
      <c r="BO111" s="32"/>
      <c r="BP111" s="73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6"/>
        <v>0</v>
      </c>
      <c r="CC111" s="134">
        <f t="shared" si="197"/>
        <v>0</v>
      </c>
      <c r="CD111" s="135">
        <f t="shared" si="198"/>
        <v>0</v>
      </c>
      <c r="CE111" s="32"/>
      <c r="CF111" s="73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199"/>
        <v>0</v>
      </c>
      <c r="CS111" s="134">
        <f t="shared" si="200"/>
        <v>0</v>
      </c>
      <c r="CT111" s="135">
        <f t="shared" si="201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2"/>
        <v>0</v>
      </c>
      <c r="DA111" s="74"/>
      <c r="DB111" s="73">
        <f t="shared" si="203"/>
        <v>0</v>
      </c>
      <c r="DC111" s="72"/>
      <c r="DD111" s="72">
        <f t="shared" si="204"/>
        <v>0</v>
      </c>
      <c r="DE111" s="72"/>
      <c r="DF111" s="72">
        <f t="shared" si="205"/>
        <v>0</v>
      </c>
      <c r="DG111" s="74"/>
      <c r="DH111" s="155"/>
      <c r="DI111" s="161" t="s">
        <v>11</v>
      </c>
      <c r="DJ111" s="73">
        <f t="shared" si="206"/>
        <v>0</v>
      </c>
      <c r="DK111" s="72">
        <f t="shared" si="207"/>
        <v>0</v>
      </c>
      <c r="DL111" s="75">
        <f t="shared" si="208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247"/>
      <c r="K112" s="78"/>
      <c r="L112" s="78"/>
      <c r="M112" s="78"/>
      <c r="N112" s="78"/>
      <c r="O112" s="81"/>
      <c r="P112" s="352" t="e">
        <f>+P10/P111</f>
        <v>#DIV/0!</v>
      </c>
      <c r="Q112" s="137" t="e">
        <f t="shared" ref="Q112" si="212">+Q10/Q111</f>
        <v>#DIV/0!</v>
      </c>
      <c r="R112" s="199" t="e">
        <f>+R10/R111</f>
        <v>#DIV/0!</v>
      </c>
      <c r="S112" s="32"/>
      <c r="T112" s="80"/>
      <c r="U112" s="78"/>
      <c r="V112" s="78"/>
      <c r="W112" s="78"/>
      <c r="X112" s="78"/>
      <c r="Y112" s="81"/>
      <c r="Z112" s="80"/>
      <c r="AA112" s="78"/>
      <c r="AB112" s="78"/>
      <c r="AC112" s="78"/>
      <c r="AD112" s="78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80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80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8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0</v>
      </c>
      <c r="E114" s="36"/>
      <c r="F114" s="72">
        <f>+F102</f>
        <v>0</v>
      </c>
      <c r="G114" s="36"/>
      <c r="H114" s="72">
        <f>+H102</f>
        <v>0</v>
      </c>
      <c r="I114" s="37"/>
      <c r="J114" s="244">
        <f>+J102</f>
        <v>0</v>
      </c>
      <c r="K114" s="36"/>
      <c r="L114" s="72">
        <f>+L102</f>
        <v>0</v>
      </c>
      <c r="M114" s="36"/>
      <c r="N114" s="72">
        <f>+N102</f>
        <v>0</v>
      </c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>
        <f>+T102</f>
        <v>0</v>
      </c>
      <c r="U114" s="36"/>
      <c r="V114" s="72">
        <f>+V102</f>
        <v>0</v>
      </c>
      <c r="W114" s="36"/>
      <c r="X114" s="72">
        <f>+X102</f>
        <v>0</v>
      </c>
      <c r="Y114" s="37"/>
      <c r="Z114" s="72">
        <f>+Z102</f>
        <v>0</v>
      </c>
      <c r="AA114" s="36"/>
      <c r="AB114" s="72">
        <f>+AB102</f>
        <v>0</v>
      </c>
      <c r="AC114" s="36"/>
      <c r="AD114" s="72">
        <f>+AD102</f>
        <v>0</v>
      </c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>
        <f>+AJ102</f>
        <v>0</v>
      </c>
      <c r="AK114" s="36"/>
      <c r="AL114" s="72">
        <f>+AL102</f>
        <v>0</v>
      </c>
      <c r="AM114" s="36"/>
      <c r="AN114" s="72">
        <f>+AN102</f>
        <v>0</v>
      </c>
      <c r="AO114" s="37"/>
      <c r="AP114" s="72">
        <f>+AP102</f>
        <v>0</v>
      </c>
      <c r="AQ114" s="36"/>
      <c r="AR114" s="72">
        <f>+AR102</f>
        <v>0</v>
      </c>
      <c r="AS114" s="36"/>
      <c r="AT114" s="72">
        <f>+AT102</f>
        <v>0</v>
      </c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>
        <f>+AZ102</f>
        <v>0</v>
      </c>
      <c r="BA114" s="36"/>
      <c r="BB114" s="72">
        <f>+BB102</f>
        <v>0</v>
      </c>
      <c r="BC114" s="36"/>
      <c r="BD114" s="72">
        <f>+BD102</f>
        <v>0</v>
      </c>
      <c r="BE114" s="37"/>
      <c r="BF114" s="72">
        <f>+BF102</f>
        <v>0</v>
      </c>
      <c r="BG114" s="36"/>
      <c r="BH114" s="72">
        <f>+BH102</f>
        <v>0</v>
      </c>
      <c r="BI114" s="36"/>
      <c r="BJ114" s="72">
        <f>+BJ102</f>
        <v>0</v>
      </c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73">
        <f>+BP102</f>
        <v>0</v>
      </c>
      <c r="BQ114" s="36"/>
      <c r="BR114" s="72">
        <f>+BR102</f>
        <v>0</v>
      </c>
      <c r="BS114" s="36"/>
      <c r="BT114" s="72">
        <f>+BT102</f>
        <v>0</v>
      </c>
      <c r="BU114" s="37"/>
      <c r="BV114" s="72">
        <f>+BV102</f>
        <v>0</v>
      </c>
      <c r="BW114" s="36"/>
      <c r="BX114" s="72">
        <f>+BX102</f>
        <v>0</v>
      </c>
      <c r="BY114" s="36"/>
      <c r="BZ114" s="72">
        <f>+BZ102</f>
        <v>0</v>
      </c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73">
        <f>+CF102</f>
        <v>0</v>
      </c>
      <c r="CG114" s="36"/>
      <c r="CH114" s="72">
        <f>+CH102</f>
        <v>0</v>
      </c>
      <c r="CI114" s="36"/>
      <c r="CJ114" s="72">
        <f>+CJ102</f>
        <v>0</v>
      </c>
      <c r="CK114" s="37"/>
      <c r="CL114" s="72">
        <f>+CL102</f>
        <v>0</v>
      </c>
      <c r="CM114" s="36"/>
      <c r="CN114" s="72">
        <f>+CN102</f>
        <v>0</v>
      </c>
      <c r="CO114" s="36"/>
      <c r="CP114" s="72">
        <f>+CP102</f>
        <v>0</v>
      </c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3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 t="e">
        <f>+D102/D16</f>
        <v>#DIV/0!</v>
      </c>
      <c r="E116" s="83"/>
      <c r="F116" s="84" t="e">
        <f>+F102/F16</f>
        <v>#DIV/0!</v>
      </c>
      <c r="G116" s="83"/>
      <c r="H116" s="84" t="e">
        <f>+H102/H16</f>
        <v>#DIV/0!</v>
      </c>
      <c r="I116" s="85"/>
      <c r="J116" s="249" t="e">
        <f>+J102/J16</f>
        <v>#DIV/0!</v>
      </c>
      <c r="K116" s="83"/>
      <c r="L116" s="84" t="e">
        <f>+L102/L16</f>
        <v>#DIV/0!</v>
      </c>
      <c r="M116" s="83"/>
      <c r="N116" s="84" t="e">
        <f>+N102/N16</f>
        <v>#DIV/0!</v>
      </c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 t="e">
        <f>+T102/T16</f>
        <v>#DIV/0!</v>
      </c>
      <c r="U116" s="83"/>
      <c r="V116" s="84" t="e">
        <f>+V102/V16</f>
        <v>#DIV/0!</v>
      </c>
      <c r="W116" s="83"/>
      <c r="X116" s="84" t="e">
        <f>+X102/X16</f>
        <v>#DIV/0!</v>
      </c>
      <c r="Y116" s="85"/>
      <c r="Z116" s="84" t="e">
        <f>+Z102/Z16</f>
        <v>#DIV/0!</v>
      </c>
      <c r="AA116" s="83"/>
      <c r="AB116" s="84" t="e">
        <f>+AB102/AB16</f>
        <v>#DIV/0!</v>
      </c>
      <c r="AC116" s="83"/>
      <c r="AD116" s="84" t="e">
        <f>+AD102/AD16</f>
        <v>#DIV/0!</v>
      </c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 t="e">
        <f>+AJ102/AJ16</f>
        <v>#DIV/0!</v>
      </c>
      <c r="AK116" s="83"/>
      <c r="AL116" s="84" t="e">
        <f>+AL102/AL16</f>
        <v>#DIV/0!</v>
      </c>
      <c r="AM116" s="83"/>
      <c r="AN116" s="84" t="e">
        <f>+AN102/AN16</f>
        <v>#DIV/0!</v>
      </c>
      <c r="AO116" s="85"/>
      <c r="AP116" s="84" t="e">
        <f>+AP102/AP16</f>
        <v>#DIV/0!</v>
      </c>
      <c r="AQ116" s="83"/>
      <c r="AR116" s="84" t="e">
        <f>+AR102/AR16</f>
        <v>#DIV/0!</v>
      </c>
      <c r="AS116" s="83"/>
      <c r="AT116" s="84" t="e">
        <f>+AT102/AT16</f>
        <v>#DIV/0!</v>
      </c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 t="e">
        <f>+AZ102/AZ16</f>
        <v>#DIV/0!</v>
      </c>
      <c r="BA116" s="83"/>
      <c r="BB116" s="84" t="e">
        <f>+BB102/BB16</f>
        <v>#DIV/0!</v>
      </c>
      <c r="BC116" s="83"/>
      <c r="BD116" s="84" t="e">
        <f>+BD102/BD16</f>
        <v>#DIV/0!</v>
      </c>
      <c r="BE116" s="85"/>
      <c r="BF116" s="84" t="e">
        <f>+BF102/BF16</f>
        <v>#DIV/0!</v>
      </c>
      <c r="BG116" s="83"/>
      <c r="BH116" s="84" t="e">
        <f>+BH102/BH16</f>
        <v>#DIV/0!</v>
      </c>
      <c r="BI116" s="83"/>
      <c r="BJ116" s="84" t="e">
        <f>+BJ102/BJ16</f>
        <v>#DIV/0!</v>
      </c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86" t="e">
        <f>+BP102/BP16</f>
        <v>#DIV/0!</v>
      </c>
      <c r="BQ116" s="83"/>
      <c r="BR116" s="84" t="e">
        <f>+BR102/BR16</f>
        <v>#DIV/0!</v>
      </c>
      <c r="BS116" s="83"/>
      <c r="BT116" s="84" t="e">
        <f>+BT102/BT16</f>
        <v>#DIV/0!</v>
      </c>
      <c r="BU116" s="85"/>
      <c r="BV116" s="84" t="e">
        <f>+BV102/BV16</f>
        <v>#DIV/0!</v>
      </c>
      <c r="BW116" s="83"/>
      <c r="BX116" s="84" t="e">
        <f>+BX102/BX16</f>
        <v>#DIV/0!</v>
      </c>
      <c r="BY116" s="83"/>
      <c r="BZ116" s="84" t="e">
        <f>+BZ102/BZ16</f>
        <v>#DIV/0!</v>
      </c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86" t="e">
        <f>+CF102/CF16</f>
        <v>#DIV/0!</v>
      </c>
      <c r="CG116" s="83"/>
      <c r="CH116" s="84" t="e">
        <f>+CH102/CH16</f>
        <v>#DIV/0!</v>
      </c>
      <c r="CI116" s="83"/>
      <c r="CJ116" s="84" t="e">
        <f>+CJ102/CJ16</f>
        <v>#DIV/0!</v>
      </c>
      <c r="CK116" s="85"/>
      <c r="CL116" s="84" t="e">
        <f>+CL102/CL16</f>
        <v>#DIV/0!</v>
      </c>
      <c r="CM116" s="83"/>
      <c r="CN116" s="84" t="e">
        <f>+CN102/CN16</f>
        <v>#DIV/0!</v>
      </c>
      <c r="CO116" s="83"/>
      <c r="CP116" s="84" t="e">
        <f>+CP102/CP16</f>
        <v>#DIV/0!</v>
      </c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7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 t="e">
        <f>+D63/D16</f>
        <v>#DIV/0!</v>
      </c>
      <c r="E118" s="83"/>
      <c r="F118" s="84" t="e">
        <f>+F63/F16</f>
        <v>#DIV/0!</v>
      </c>
      <c r="G118" s="83"/>
      <c r="H118" s="84" t="e">
        <f>+H63/H16</f>
        <v>#DIV/0!</v>
      </c>
      <c r="I118" s="85"/>
      <c r="J118" s="249" t="e">
        <f>+J63/J16</f>
        <v>#DIV/0!</v>
      </c>
      <c r="K118" s="83"/>
      <c r="L118" s="84" t="e">
        <f>+L63/L16</f>
        <v>#DIV/0!</v>
      </c>
      <c r="M118" s="83"/>
      <c r="N118" s="84" t="e">
        <f>+N63/N16</f>
        <v>#DIV/0!</v>
      </c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 t="e">
        <f>+T63/T16</f>
        <v>#DIV/0!</v>
      </c>
      <c r="U118" s="83"/>
      <c r="V118" s="84" t="e">
        <f>+V63/V16</f>
        <v>#DIV/0!</v>
      </c>
      <c r="W118" s="83"/>
      <c r="X118" s="84" t="e">
        <f>+X63/X16</f>
        <v>#DIV/0!</v>
      </c>
      <c r="Y118" s="85"/>
      <c r="Z118" s="84" t="e">
        <f>+Z63/Z16</f>
        <v>#DIV/0!</v>
      </c>
      <c r="AA118" s="83"/>
      <c r="AB118" s="84" t="e">
        <f>+AB63/AB16</f>
        <v>#DIV/0!</v>
      </c>
      <c r="AC118" s="83"/>
      <c r="AD118" s="84" t="e">
        <f>+AD63/AD16</f>
        <v>#DIV/0!</v>
      </c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 t="e">
        <f>+AJ63/AJ16</f>
        <v>#DIV/0!</v>
      </c>
      <c r="AK118" s="83"/>
      <c r="AL118" s="84" t="e">
        <f>+AL63/AL16</f>
        <v>#DIV/0!</v>
      </c>
      <c r="AM118" s="83"/>
      <c r="AN118" s="84" t="e">
        <f>+AN63/AN16</f>
        <v>#DIV/0!</v>
      </c>
      <c r="AO118" s="85"/>
      <c r="AP118" s="84" t="e">
        <f>+AP63/AP16</f>
        <v>#DIV/0!</v>
      </c>
      <c r="AQ118" s="83"/>
      <c r="AR118" s="84" t="e">
        <f>+AR63/AR16</f>
        <v>#DIV/0!</v>
      </c>
      <c r="AS118" s="83"/>
      <c r="AT118" s="84" t="e">
        <f>+AT63/AT16</f>
        <v>#DIV/0!</v>
      </c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 t="e">
        <f>+AZ63/AZ16</f>
        <v>#DIV/0!</v>
      </c>
      <c r="BA118" s="83"/>
      <c r="BB118" s="84" t="e">
        <f>+BB63/BB16</f>
        <v>#DIV/0!</v>
      </c>
      <c r="BC118" s="83"/>
      <c r="BD118" s="84" t="e">
        <f>+BD63/BD16</f>
        <v>#DIV/0!</v>
      </c>
      <c r="BE118" s="85"/>
      <c r="BF118" s="84" t="e">
        <f>+BF63/BF16</f>
        <v>#DIV/0!</v>
      </c>
      <c r="BG118" s="83"/>
      <c r="BH118" s="84" t="e">
        <f>+BH63/BH16</f>
        <v>#DIV/0!</v>
      </c>
      <c r="BI118" s="83"/>
      <c r="BJ118" s="84" t="e">
        <f>+BJ63/BJ16</f>
        <v>#DIV/0!</v>
      </c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86" t="e">
        <f>+BP63/BP16</f>
        <v>#DIV/0!</v>
      </c>
      <c r="BQ118" s="83"/>
      <c r="BR118" s="84" t="e">
        <f>+BR63/BR16</f>
        <v>#DIV/0!</v>
      </c>
      <c r="BS118" s="83"/>
      <c r="BT118" s="84" t="e">
        <f>+BT63/BT16</f>
        <v>#DIV/0!</v>
      </c>
      <c r="BU118" s="85"/>
      <c r="BV118" s="84" t="e">
        <f>+BV63/BV16</f>
        <v>#DIV/0!</v>
      </c>
      <c r="BW118" s="83"/>
      <c r="BX118" s="84" t="e">
        <f>+BX63/BX16</f>
        <v>#DIV/0!</v>
      </c>
      <c r="BY118" s="83"/>
      <c r="BZ118" s="84" t="e">
        <f>+BZ63/BZ16</f>
        <v>#DIV/0!</v>
      </c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86" t="e">
        <f>+CF63/CF16</f>
        <v>#DIV/0!</v>
      </c>
      <c r="CG118" s="83"/>
      <c r="CH118" s="84" t="e">
        <f>+CH63/CH16</f>
        <v>#DIV/0!</v>
      </c>
      <c r="CI118" s="83"/>
      <c r="CJ118" s="84" t="e">
        <f>+CJ63/CJ16</f>
        <v>#DIV/0!</v>
      </c>
      <c r="CK118" s="85"/>
      <c r="CL118" s="84" t="e">
        <f>+CL63/CL16</f>
        <v>#DIV/0!</v>
      </c>
      <c r="CM118" s="83"/>
      <c r="CN118" s="84" t="e">
        <f>+CN63/CN16</f>
        <v>#DIV/0!</v>
      </c>
      <c r="CO118" s="83"/>
      <c r="CP118" s="84" t="e">
        <f>+CP63/CP16</f>
        <v>#DIV/0!</v>
      </c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7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 t="e">
        <f>+D95/D16</f>
        <v>#DIV/0!</v>
      </c>
      <c r="E120" s="83"/>
      <c r="F120" s="84" t="e">
        <f>+F95/F16</f>
        <v>#DIV/0!</v>
      </c>
      <c r="G120" s="83"/>
      <c r="H120" s="84" t="e">
        <f>+H95/H16</f>
        <v>#DIV/0!</v>
      </c>
      <c r="I120" s="85"/>
      <c r="J120" s="249" t="e">
        <f>+J95/J16</f>
        <v>#DIV/0!</v>
      </c>
      <c r="K120" s="83"/>
      <c r="L120" s="84" t="e">
        <f>+L95/L16</f>
        <v>#DIV/0!</v>
      </c>
      <c r="M120" s="83"/>
      <c r="N120" s="84" t="e">
        <f>+N95/N16</f>
        <v>#DIV/0!</v>
      </c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 t="e">
        <f>+T95/T16</f>
        <v>#DIV/0!</v>
      </c>
      <c r="U120" s="83"/>
      <c r="V120" s="84" t="e">
        <f>+V95/V16</f>
        <v>#DIV/0!</v>
      </c>
      <c r="W120" s="83"/>
      <c r="X120" s="84" t="e">
        <f>+X95/X16</f>
        <v>#DIV/0!</v>
      </c>
      <c r="Y120" s="85"/>
      <c r="Z120" s="84" t="e">
        <f>+Z95/Z16</f>
        <v>#DIV/0!</v>
      </c>
      <c r="AA120" s="83"/>
      <c r="AB120" s="84" t="e">
        <f>+AB95/AB16</f>
        <v>#DIV/0!</v>
      </c>
      <c r="AC120" s="83"/>
      <c r="AD120" s="84" t="e">
        <f>+AD95/AD16</f>
        <v>#DIV/0!</v>
      </c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 t="e">
        <f>+AJ95/AJ16</f>
        <v>#DIV/0!</v>
      </c>
      <c r="AK120" s="83"/>
      <c r="AL120" s="84" t="e">
        <f>+AL95/AL16</f>
        <v>#DIV/0!</v>
      </c>
      <c r="AM120" s="83"/>
      <c r="AN120" s="84" t="e">
        <f>+AN95/AN16</f>
        <v>#DIV/0!</v>
      </c>
      <c r="AO120" s="85"/>
      <c r="AP120" s="84" t="e">
        <f>+AP95/AP16</f>
        <v>#DIV/0!</v>
      </c>
      <c r="AQ120" s="83"/>
      <c r="AR120" s="84" t="e">
        <f>+AR95/AR16</f>
        <v>#DIV/0!</v>
      </c>
      <c r="AS120" s="83"/>
      <c r="AT120" s="84" t="e">
        <f>+AT95/AT16</f>
        <v>#DIV/0!</v>
      </c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 t="e">
        <f>+AZ95/AZ16</f>
        <v>#DIV/0!</v>
      </c>
      <c r="BA120" s="83"/>
      <c r="BB120" s="84" t="e">
        <f>+BB95/BB16</f>
        <v>#DIV/0!</v>
      </c>
      <c r="BC120" s="83"/>
      <c r="BD120" s="84" t="e">
        <f>+BD95/BD16</f>
        <v>#DIV/0!</v>
      </c>
      <c r="BE120" s="85"/>
      <c r="BF120" s="84" t="e">
        <f>+BF95/BF16</f>
        <v>#DIV/0!</v>
      </c>
      <c r="BG120" s="83"/>
      <c r="BH120" s="84" t="e">
        <f>+BH95/BH16</f>
        <v>#DIV/0!</v>
      </c>
      <c r="BI120" s="83"/>
      <c r="BJ120" s="84" t="e">
        <f>+BJ95/BJ16</f>
        <v>#DIV/0!</v>
      </c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86" t="e">
        <f>+BP95/BP16</f>
        <v>#DIV/0!</v>
      </c>
      <c r="BQ120" s="83"/>
      <c r="BR120" s="84" t="e">
        <f>+BR95/BR16</f>
        <v>#DIV/0!</v>
      </c>
      <c r="BS120" s="83"/>
      <c r="BT120" s="84" t="e">
        <f>+BT95/BT16</f>
        <v>#DIV/0!</v>
      </c>
      <c r="BU120" s="85"/>
      <c r="BV120" s="84" t="e">
        <f>+BV95/BV16</f>
        <v>#DIV/0!</v>
      </c>
      <c r="BW120" s="83"/>
      <c r="BX120" s="84" t="e">
        <f>+BX95/BX16</f>
        <v>#DIV/0!</v>
      </c>
      <c r="BY120" s="83"/>
      <c r="BZ120" s="84" t="e">
        <f>+BZ95/BZ16</f>
        <v>#DIV/0!</v>
      </c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86" t="e">
        <f>+CF95/CF16</f>
        <v>#DIV/0!</v>
      </c>
      <c r="CG120" s="83"/>
      <c r="CH120" s="84" t="e">
        <f>+CH95/CH16</f>
        <v>#DIV/0!</v>
      </c>
      <c r="CI120" s="83"/>
      <c r="CJ120" s="84" t="e">
        <f>+CJ95/CJ16</f>
        <v>#DIV/0!</v>
      </c>
      <c r="CK120" s="85"/>
      <c r="CL120" s="84" t="e">
        <f>+CL95/CL16</f>
        <v>#DIV/0!</v>
      </c>
      <c r="CM120" s="83"/>
      <c r="CN120" s="84" t="e">
        <f>+CN95/CN16</f>
        <v>#DIV/0!</v>
      </c>
      <c r="CO120" s="83"/>
      <c r="CP120" s="84" t="e">
        <f>+CP95/CP16</f>
        <v>#DIV/0!</v>
      </c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 t="e">
        <f>+D73/D16</f>
        <v>#DIV/0!</v>
      </c>
      <c r="E122" s="36"/>
      <c r="F122" s="84" t="e">
        <f>+F73/F16</f>
        <v>#DIV/0!</v>
      </c>
      <c r="G122" s="36"/>
      <c r="H122" s="84" t="e">
        <f>+H73/H16</f>
        <v>#DIV/0!</v>
      </c>
      <c r="I122" s="37"/>
      <c r="J122" s="249" t="e">
        <f>+J73/J16</f>
        <v>#DIV/0!</v>
      </c>
      <c r="K122" s="36"/>
      <c r="L122" s="84" t="e">
        <f>+L73/L16</f>
        <v>#DIV/0!</v>
      </c>
      <c r="M122" s="36"/>
      <c r="N122" s="84" t="e">
        <f>+N73/N16</f>
        <v>#DIV/0!</v>
      </c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 t="e">
        <f>+T73/T16</f>
        <v>#DIV/0!</v>
      </c>
      <c r="U122" s="36"/>
      <c r="V122" s="84" t="e">
        <f>+V73/V16</f>
        <v>#DIV/0!</v>
      </c>
      <c r="W122" s="36"/>
      <c r="X122" s="84" t="e">
        <f>+X73/X16</f>
        <v>#DIV/0!</v>
      </c>
      <c r="Y122" s="37"/>
      <c r="Z122" s="84" t="e">
        <f>+Z73/Z16</f>
        <v>#DIV/0!</v>
      </c>
      <c r="AA122" s="36"/>
      <c r="AB122" s="84" t="e">
        <f>+AB73/AB16</f>
        <v>#DIV/0!</v>
      </c>
      <c r="AC122" s="36"/>
      <c r="AD122" s="84" t="e">
        <f>+AD73/AD16</f>
        <v>#DIV/0!</v>
      </c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 t="e">
        <f>+AJ73/AJ16</f>
        <v>#DIV/0!</v>
      </c>
      <c r="AK122" s="36"/>
      <c r="AL122" s="84" t="e">
        <f>+AL73/AL16</f>
        <v>#DIV/0!</v>
      </c>
      <c r="AM122" s="36"/>
      <c r="AN122" s="84" t="e">
        <f>+AN73/AN16</f>
        <v>#DIV/0!</v>
      </c>
      <c r="AO122" s="37"/>
      <c r="AP122" s="84" t="e">
        <f>+AP73/AP16</f>
        <v>#DIV/0!</v>
      </c>
      <c r="AQ122" s="36"/>
      <c r="AR122" s="84" t="e">
        <f>+AR73/AR16</f>
        <v>#DIV/0!</v>
      </c>
      <c r="AS122" s="36"/>
      <c r="AT122" s="84" t="e">
        <f>+AT73/AT16</f>
        <v>#DIV/0!</v>
      </c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 t="e">
        <f>+AZ73/AZ16</f>
        <v>#DIV/0!</v>
      </c>
      <c r="BA122" s="36"/>
      <c r="BB122" s="84" t="e">
        <f>+BB73/BB16</f>
        <v>#DIV/0!</v>
      </c>
      <c r="BC122" s="36"/>
      <c r="BD122" s="84" t="e">
        <f>+BD73/BD16</f>
        <v>#DIV/0!</v>
      </c>
      <c r="BE122" s="37"/>
      <c r="BF122" s="84" t="e">
        <f>+BF73/BF16</f>
        <v>#DIV/0!</v>
      </c>
      <c r="BG122" s="36"/>
      <c r="BH122" s="84" t="e">
        <f>+BH73/BH16</f>
        <v>#DIV/0!</v>
      </c>
      <c r="BI122" s="36"/>
      <c r="BJ122" s="84" t="e">
        <f>+BJ73/BJ16</f>
        <v>#DIV/0!</v>
      </c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86" t="e">
        <f>+BP73/BP16</f>
        <v>#DIV/0!</v>
      </c>
      <c r="BQ122" s="36"/>
      <c r="BR122" s="84" t="e">
        <f>+BR73/BR16</f>
        <v>#DIV/0!</v>
      </c>
      <c r="BS122" s="36"/>
      <c r="BT122" s="84" t="e">
        <f>+BT73/BT16</f>
        <v>#DIV/0!</v>
      </c>
      <c r="BU122" s="37"/>
      <c r="BV122" s="84" t="e">
        <f>+BV73/BV16</f>
        <v>#DIV/0!</v>
      </c>
      <c r="BW122" s="36"/>
      <c r="BX122" s="84" t="e">
        <f>+BX73/BX16</f>
        <v>#DIV/0!</v>
      </c>
      <c r="BY122" s="36"/>
      <c r="BZ122" s="84" t="e">
        <f>+BZ73/BZ16</f>
        <v>#DIV/0!</v>
      </c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86" t="e">
        <f>+CF73/CF16</f>
        <v>#DIV/0!</v>
      </c>
      <c r="CG122" s="36"/>
      <c r="CH122" s="84" t="e">
        <f>+CH73/CH16</f>
        <v>#DIV/0!</v>
      </c>
      <c r="CI122" s="36"/>
      <c r="CJ122" s="84" t="e">
        <f>+CJ73/CJ16</f>
        <v>#DIV/0!</v>
      </c>
      <c r="CK122" s="37"/>
      <c r="CL122" s="84" t="e">
        <f>+CL73/CL16</f>
        <v>#DIV/0!</v>
      </c>
      <c r="CM122" s="36"/>
      <c r="CN122" s="84" t="e">
        <f>+CN73/CN16</f>
        <v>#DIV/0!</v>
      </c>
      <c r="CO122" s="36"/>
      <c r="CP122" s="84" t="e">
        <f>+CP73/CP16</f>
        <v>#DIV/0!</v>
      </c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93"/>
      <c r="BQ123" s="94"/>
      <c r="BR123" s="94"/>
      <c r="BS123" s="94"/>
      <c r="BT123" s="94"/>
      <c r="BU123" s="95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8" thickBot="1" x14ac:dyDescent="0.3">
      <c r="AI124" s="15"/>
      <c r="DI124" s="166" t="s">
        <v>95</v>
      </c>
      <c r="DJ124" s="169"/>
      <c r="DK124" s="169"/>
      <c r="DL124" s="259"/>
    </row>
    <row r="125" spans="1:117" ht="13.8" thickBot="1" x14ac:dyDescent="0.3">
      <c r="AI125" s="15"/>
      <c r="DI125" s="256"/>
      <c r="DJ125" s="257">
        <f>+DJ102</f>
        <v>0</v>
      </c>
      <c r="DK125" s="258">
        <f>+DK102</f>
        <v>0</v>
      </c>
      <c r="DL125" s="260">
        <f>+DL102</f>
        <v>0</v>
      </c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0</v>
      </c>
      <c r="DK126" s="169">
        <f>+DK102</f>
        <v>0</v>
      </c>
      <c r="DL126" s="170">
        <f>+DL102</f>
        <v>0</v>
      </c>
    </row>
    <row r="127" spans="1:117" ht="15.75" customHeight="1" x14ac:dyDescent="0.3">
      <c r="C127"/>
      <c r="DI127" s="161" t="s">
        <v>125</v>
      </c>
      <c r="DJ127" s="173">
        <f>+H114</f>
        <v>0</v>
      </c>
      <c r="DK127" s="173">
        <f>+N114</f>
        <v>0</v>
      </c>
      <c r="DL127" s="174">
        <f>+DJ127+DK127</f>
        <v>0</v>
      </c>
    </row>
    <row r="128" spans="1:117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0</v>
      </c>
      <c r="DK128" s="173">
        <f>+AD114</f>
        <v>0</v>
      </c>
      <c r="DL128" s="174">
        <f t="shared" ref="DL128:DL132" si="219">+DJ128+DK128</f>
        <v>0</v>
      </c>
    </row>
    <row r="129" spans="1:116" ht="15.75" customHeight="1" x14ac:dyDescent="0.3">
      <c r="A129" s="263">
        <v>1.1000000000000001</v>
      </c>
      <c r="B129" s="264" t="s">
        <v>208</v>
      </c>
      <c r="C129"/>
      <c r="D129" s="265">
        <f>+D63+'JAN-MAR 2023'!D63+'OCT-DEC 2022'!D63+'JUL-SEP 2022'!D63</f>
        <v>449861699</v>
      </c>
      <c r="E129" s="266"/>
      <c r="F129" s="266"/>
      <c r="G129" s="266"/>
      <c r="H129" s="266"/>
      <c r="J129" s="265">
        <f>+J63+'JAN-MAR 2023'!J63+'OCT-DEC 2022'!J63+'JUL-SEP 2022'!J63</f>
        <v>251143539</v>
      </c>
      <c r="T129" s="265">
        <f>+T63+'JAN-MAR 2023'!T63+'OCT-DEC 2022'!T63+'JUL-SEP 2022'!T63</f>
        <v>796570515.93000007</v>
      </c>
      <c r="Z129" s="265">
        <f>+Z63+'JAN-MAR 2023'!Z63+'OCT-DEC 2022'!Z63+'JUL-SEP 2022'!Z63</f>
        <v>518446389.99999982</v>
      </c>
      <c r="AJ129" s="265">
        <f>+AJ63+'JAN-MAR 2023'!AJ63+'OCT-DEC 2022'!AJ63+'JUL-SEP 2022'!AJ63</f>
        <v>219458679.48212451</v>
      </c>
      <c r="AP129" s="265">
        <f>+AP63+'JAN-MAR 2023'!AP63+'OCT-DEC 2022'!AP63+'JUL-SEP 2022'!AP63</f>
        <v>95714932.462221563</v>
      </c>
      <c r="AZ129" s="265">
        <f>+AZ63+'JAN-MAR 2023'!AZ63+'OCT-DEC 2022'!AZ63+'JUL-SEP 2022'!AZ63</f>
        <v>449312541.08451509</v>
      </c>
      <c r="BF129" s="265">
        <f>+BF63+'JAN-MAR 2023'!BF63+'OCT-DEC 2022'!BF63+'JUL-SEP 2022'!BF63</f>
        <v>335285818.97427547</v>
      </c>
      <c r="BP129" s="265">
        <f>+BP63+'JAN-MAR 2023'!BP63+'OCT-DEC 2022'!BP63+'JUL-SEP 2022'!BP63</f>
        <v>315103406.33000028</v>
      </c>
      <c r="BV129" s="265">
        <f>+BV63+'JAN-MAR 2023'!BV63+'OCT-DEC 2022'!BV63+'JUL-SEP 2022'!BV63</f>
        <v>147424756.62000012</v>
      </c>
      <c r="CF129" s="265">
        <f>+CF63+'JAN-MAR 2023'!CF63+'OCT-DEC 2022'!CF63+'JUL-SEP 2022'!CF63</f>
        <v>477675548.85080004</v>
      </c>
      <c r="CL129" s="265">
        <f>+CL63+'JAN-MAR 2023'!CL63+'OCT-DEC 2022'!CL63+'JUL-SEP 2022'!CL63</f>
        <v>325276252.66439998</v>
      </c>
      <c r="CN129" s="346"/>
      <c r="DI129" s="161" t="s">
        <v>203</v>
      </c>
      <c r="DJ129" s="173">
        <f>+AN114</f>
        <v>0</v>
      </c>
      <c r="DK129" s="173">
        <f>+AT114</f>
        <v>0</v>
      </c>
      <c r="DL129" s="174">
        <f t="shared" si="219"/>
        <v>0</v>
      </c>
    </row>
    <row r="130" spans="1:116" ht="15" customHeight="1" x14ac:dyDescent="0.45">
      <c r="A130" s="263">
        <v>1.2</v>
      </c>
      <c r="B130" s="264" t="s">
        <v>209</v>
      </c>
      <c r="C130"/>
      <c r="D130" s="267">
        <f>+D73+'JAN-MAR 2023'!D73+'OCT-DEC 2022'!D73+'JUL-SEP 2022'!D73</f>
        <v>13578117.019618403</v>
      </c>
      <c r="E130" s="266"/>
      <c r="F130" s="268"/>
      <c r="G130" s="266"/>
      <c r="H130" s="268"/>
      <c r="J130" s="267">
        <v>2834031</v>
      </c>
      <c r="T130" s="267">
        <f>+T73+'JAN-MAR 2023'!T73+'OCT-DEC 2022'!T73+'JUL-SEP 2022'!T73</f>
        <v>21872114.820717134</v>
      </c>
      <c r="U130"/>
      <c r="V130"/>
      <c r="W130"/>
      <c r="X130"/>
      <c r="Y130"/>
      <c r="Z130" s="267">
        <f>+Z73+'JAN-MAR 2023'!Z73+'OCT-DEC 2022'!Z73+'JUL-SEP 2022'!Z73</f>
        <v>8014257.8385786833</v>
      </c>
      <c r="AA130"/>
      <c r="AB130"/>
      <c r="AC130"/>
      <c r="AD130"/>
      <c r="AE130"/>
      <c r="AF130"/>
      <c r="AG130"/>
      <c r="AH130"/>
      <c r="AI130"/>
      <c r="AJ130" s="267">
        <f>+AJ73+'JAN-MAR 2023'!AJ73+'OCT-DEC 2022'!AJ73+'JUL-SEP 2022'!AJ73</f>
        <v>6165122.478217544</v>
      </c>
      <c r="AK130"/>
      <c r="AL130"/>
      <c r="AM130"/>
      <c r="AN130"/>
      <c r="AO130"/>
      <c r="AP130" s="267">
        <f>+AP73+'JAN-MAR 2023'!AP73+'OCT-DEC 2022'!AP73+'JUL-SEP 2022'!AP73</f>
        <v>1046522.6299305593</v>
      </c>
      <c r="AQ130"/>
      <c r="AR130"/>
      <c r="AS130"/>
      <c r="AT130"/>
      <c r="AU130"/>
      <c r="AV130"/>
      <c r="AW130"/>
      <c r="AX130"/>
      <c r="AY130"/>
      <c r="AZ130" s="267">
        <f>+AZ73+'JAN-MAR 2023'!AZ73+'OCT-DEC 2022'!AZ73+'JUL-SEP 2022'!AZ73</f>
        <v>13527955.033905417</v>
      </c>
      <c r="BA130"/>
      <c r="BB130"/>
      <c r="BC130"/>
      <c r="BD130"/>
      <c r="BE130"/>
      <c r="BF130" s="267">
        <f>+BF73+'JAN-MAR 2023'!BF73+'OCT-DEC 2022'!BF73+'JUL-SEP 2022'!BF73</f>
        <v>8458037.0662922896</v>
      </c>
      <c r="BG130"/>
      <c r="BH130"/>
      <c r="BI130"/>
      <c r="BJ130"/>
      <c r="BK130"/>
      <c r="BL130"/>
      <c r="BM130"/>
      <c r="BN130"/>
      <c r="BO130"/>
      <c r="BP130" s="267">
        <f>+BP73+'JAN-MAR 2023'!BP73+'OCT-DEC 2022'!BP73+'JUL-SEP 2022'!BP73</f>
        <v>5998888.6400000006</v>
      </c>
      <c r="BQ130"/>
      <c r="BR130"/>
      <c r="BS130"/>
      <c r="BT130"/>
      <c r="BU130"/>
      <c r="BV130" s="267">
        <f>+BV73+'JAN-MAR 2023'!BV73+'OCT-DEC 2022'!BV73+'JUL-SEP 2022'!BV73</f>
        <v>1633865.19</v>
      </c>
      <c r="BW130"/>
      <c r="BX130"/>
      <c r="BY130"/>
      <c r="BZ130"/>
      <c r="CA130"/>
      <c r="CB130"/>
      <c r="CC130"/>
      <c r="CD130"/>
      <c r="CE130"/>
      <c r="CF130" s="267">
        <f>+CF73+'JAN-MAR 2023'!CF73+'OCT-DEC 2022'!CF73+'JUL-SEP 2022'!CF73</f>
        <v>18342456.779146522</v>
      </c>
      <c r="CL130" s="267">
        <f>+CL73+'JAN-MAR 2023'!CL73+'OCT-DEC 2022'!CL73+'JUL-SEP 2022'!CL73</f>
        <v>7408542.9092199607</v>
      </c>
      <c r="DI130" s="161" t="s">
        <v>164</v>
      </c>
      <c r="DJ130" s="173">
        <f>+BD114</f>
        <v>0</v>
      </c>
      <c r="DK130" s="173">
        <f>+BJ114</f>
        <v>0</v>
      </c>
      <c r="DL130" s="174">
        <f t="shared" si="219"/>
        <v>0</v>
      </c>
    </row>
    <row r="131" spans="1:116" ht="15" customHeight="1" x14ac:dyDescent="0.3">
      <c r="A131" s="263">
        <v>1.3</v>
      </c>
      <c r="B131" s="264" t="s">
        <v>210</v>
      </c>
      <c r="C131"/>
      <c r="D131" s="265">
        <f>+D129+D130</f>
        <v>463439816.01961839</v>
      </c>
      <c r="E131" s="266"/>
      <c r="F131" s="269"/>
      <c r="G131" s="269"/>
      <c r="H131" s="266"/>
      <c r="J131" s="265">
        <f>+J129+J130</f>
        <v>253977570</v>
      </c>
      <c r="T131" s="265">
        <f>+T129+T130</f>
        <v>818442630.75071716</v>
      </c>
      <c r="U131"/>
      <c r="V131"/>
      <c r="W131"/>
      <c r="X131"/>
      <c r="Y131"/>
      <c r="Z131" s="265">
        <f>+Z129+Z130</f>
        <v>526460647.83857852</v>
      </c>
      <c r="AA131"/>
      <c r="AB131"/>
      <c r="AC131"/>
      <c r="AD131"/>
      <c r="AE131"/>
      <c r="AF131"/>
      <c r="AG131"/>
      <c r="AH131"/>
      <c r="AI131"/>
      <c r="AJ131" s="265">
        <f>+AJ129+AJ130</f>
        <v>225623801.96034205</v>
      </c>
      <c r="AK131"/>
      <c r="AL131"/>
      <c r="AM131"/>
      <c r="AN131"/>
      <c r="AO131"/>
      <c r="AP131" s="265">
        <f>+AP129+AP130</f>
        <v>96761455.092152119</v>
      </c>
      <c r="AQ131"/>
      <c r="AR131"/>
      <c r="AS131"/>
      <c r="AT131"/>
      <c r="AU131"/>
      <c r="AV131"/>
      <c r="AW131"/>
      <c r="AX131"/>
      <c r="AY131"/>
      <c r="AZ131" s="265">
        <f>+AZ129+AZ130</f>
        <v>462840496.11842048</v>
      </c>
      <c r="BA131"/>
      <c r="BB131"/>
      <c r="BC131"/>
      <c r="BD131"/>
      <c r="BE131"/>
      <c r="BF131" s="265">
        <f>+BF129+BF130</f>
        <v>343743856.04056776</v>
      </c>
      <c r="BG131"/>
      <c r="BH131"/>
      <c r="BI131"/>
      <c r="BJ131"/>
      <c r="BK131"/>
      <c r="BL131"/>
      <c r="BM131"/>
      <c r="BN131"/>
      <c r="BO131"/>
      <c r="BP131" s="265">
        <f>+BP129+BP130</f>
        <v>321102294.97000027</v>
      </c>
      <c r="BQ131"/>
      <c r="BR131"/>
      <c r="BS131"/>
      <c r="BT131"/>
      <c r="BU131"/>
      <c r="BV131" s="265">
        <f>+BV129+BV130</f>
        <v>149058621.81000012</v>
      </c>
      <c r="BW131"/>
      <c r="BX131"/>
      <c r="BY131"/>
      <c r="BZ131"/>
      <c r="CA131"/>
      <c r="CB131"/>
      <c r="CC131"/>
      <c r="CD131"/>
      <c r="CE131"/>
      <c r="CF131" s="265">
        <f>+CF129+CF130</f>
        <v>496018005.62994659</v>
      </c>
      <c r="CL131" s="265">
        <f>+CL129+CL130</f>
        <v>332684795.57361996</v>
      </c>
      <c r="DI131" s="161" t="s">
        <v>166</v>
      </c>
      <c r="DJ131" s="173">
        <f>+BT114</f>
        <v>0</v>
      </c>
      <c r="DK131" s="173">
        <f>+BZ114</f>
        <v>0</v>
      </c>
      <c r="DL131" s="174">
        <f t="shared" si="219"/>
        <v>0</v>
      </c>
    </row>
    <row r="132" spans="1:116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173">
        <f>+CJ114</f>
        <v>0</v>
      </c>
      <c r="DK132" s="173">
        <f>+CP114</f>
        <v>0</v>
      </c>
      <c r="DL132" s="174">
        <f t="shared" si="219"/>
        <v>0</v>
      </c>
    </row>
    <row r="133" spans="1:116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+D10+D14+D15+'JAN-MAR 2023'!D14+'JAN-MAR 2023'!D15+'JAN-MAR 2023'!D10+'OCT-DEC 2022'!D10+'OCT-DEC 2022'!D14+'OCT-DEC 2022'!D15+'JUL-SEP 2022'!D10+'JUL-SEP 2022'!D14+'JUL-SEP 2022'!D15</f>
        <v>475437690</v>
      </c>
      <c r="E134" s="266"/>
      <c r="F134" s="266"/>
      <c r="G134" s="266"/>
      <c r="H134" s="266"/>
      <c r="J134" s="265">
        <f>+J10+J14+J15+'JAN-MAR 2023'!J14+'JAN-MAR 2023'!J15+'JAN-MAR 2023'!J10+'OCT-DEC 2022'!J10+'OCT-DEC 2022'!J14+'OCT-DEC 2022'!J15+'JUL-SEP 2022'!J10+'JUL-SEP 2022'!J14+'JUL-SEP 2022'!J15</f>
        <v>257896243</v>
      </c>
      <c r="T134" s="265">
        <f>+T10+T14+T15+'JAN-MAR 2023'!T14+'JAN-MAR 2023'!T15+'JAN-MAR 2023'!T10+'OCT-DEC 2022'!T10+'OCT-DEC 2022'!T14+'OCT-DEC 2022'!T15+'JUL-SEP 2022'!T10+'JUL-SEP 2022'!T14+'JUL-SEP 2022'!T15</f>
        <v>888823856.13999987</v>
      </c>
      <c r="U134"/>
      <c r="V134"/>
      <c r="W134"/>
      <c r="X134"/>
      <c r="Y134"/>
      <c r="Z134" s="265">
        <f>+Z10+Z14+Z15+'JAN-MAR 2023'!Z14+'JAN-MAR 2023'!Z15+'JAN-MAR 2023'!Z10+'OCT-DEC 2022'!Z10+'OCT-DEC 2022'!Z14+'OCT-DEC 2022'!Z15+'JUL-SEP 2022'!Z10+'JUL-SEP 2022'!Z14+'JUL-SEP 2022'!Z15</f>
        <v>572009503.80999827</v>
      </c>
      <c r="AA134"/>
      <c r="AB134"/>
      <c r="AC134"/>
      <c r="AD134"/>
      <c r="AE134"/>
      <c r="AF134"/>
      <c r="AG134"/>
      <c r="AH134"/>
      <c r="AI134"/>
      <c r="AJ134" s="265">
        <f>+AJ10+AJ14+AJ15+'JAN-MAR 2023'!AJ14+'JAN-MAR 2023'!AJ15+'JAN-MAR 2023'!AJ10+'OCT-DEC 2022'!AJ10+'OCT-DEC 2022'!AJ14+'OCT-DEC 2022'!AJ15+'JUL-SEP 2022'!AJ10+'JUL-SEP 2022'!AJ14+'JUL-SEP 2022'!AJ15</f>
        <v>270938905.60000002</v>
      </c>
      <c r="AK134"/>
      <c r="AL134"/>
      <c r="AM134"/>
      <c r="AN134"/>
      <c r="AO134"/>
      <c r="AP134" s="265">
        <f>+AP10+AP14+AP15+'JAN-MAR 2023'!AP14+'JAN-MAR 2023'!AP15+'JAN-MAR 2023'!AP10+'OCT-DEC 2022'!AP10+'OCT-DEC 2022'!AP14+'OCT-DEC 2022'!AP15+'JUL-SEP 2022'!AP10+'JUL-SEP 2022'!AP14+'JUL-SEP 2022'!AP15</f>
        <v>108337244.50000003</v>
      </c>
      <c r="AQ134"/>
      <c r="AR134"/>
      <c r="AS134"/>
      <c r="AT134"/>
      <c r="AU134"/>
      <c r="AV134"/>
      <c r="AW134"/>
      <c r="AX134"/>
      <c r="AY134"/>
      <c r="AZ134" s="265">
        <f>+AZ10+AZ14+AZ15+'JAN-MAR 2023'!AZ14+'JAN-MAR 2023'!AZ15+'JAN-MAR 2023'!AZ10+'OCT-DEC 2022'!AZ10+'OCT-DEC 2022'!AZ14+'OCT-DEC 2022'!AZ15+'JUL-SEP 2022'!AZ10+'JUL-SEP 2022'!AZ14+'JUL-SEP 2022'!AZ15</f>
        <v>478164112.56957102</v>
      </c>
      <c r="BA134"/>
      <c r="BB134"/>
      <c r="BC134"/>
      <c r="BD134"/>
      <c r="BE134"/>
      <c r="BF134" s="265">
        <f>+BF10+BF14+BF15+'JAN-MAR 2023'!BF14+'JAN-MAR 2023'!BF15+'JAN-MAR 2023'!BF10+'OCT-DEC 2022'!BF10+'OCT-DEC 2022'!BF14+'OCT-DEC 2022'!BF15+'JUL-SEP 2022'!BF10+'JUL-SEP 2022'!BF14+'JUL-SEP 2022'!BF15</f>
        <v>367734757.37925804</v>
      </c>
      <c r="BG134"/>
      <c r="BH134"/>
      <c r="BI134"/>
      <c r="BJ134"/>
      <c r="BK134"/>
      <c r="BL134"/>
      <c r="BM134"/>
      <c r="BN134"/>
      <c r="BO134"/>
      <c r="BP134" s="265">
        <f>+BP10+BP14+BP15+'JAN-MAR 2023'!BP14+'JAN-MAR 2023'!BP15+'JAN-MAR 2023'!BP10+'OCT-DEC 2022'!BP10+'OCT-DEC 2022'!BP14+'OCT-DEC 2022'!BP15+'JUL-SEP 2022'!BP10+'JUL-SEP 2022'!BP14+'JUL-SEP 2022'!BP15</f>
        <v>379335013.03000009</v>
      </c>
      <c r="BQ134"/>
      <c r="BR134"/>
      <c r="BS134"/>
      <c r="BT134"/>
      <c r="BU134"/>
      <c r="BV134" s="265">
        <f>+BV10+BV14+BV15+'JAN-MAR 2023'!BV14+'JAN-MAR 2023'!BV15+'JAN-MAR 2023'!BV10+'OCT-DEC 2022'!BV10+'OCT-DEC 2022'!BV14+'OCT-DEC 2022'!BV15+'JUL-SEP 2022'!BV10+'JUL-SEP 2022'!BV14+'JUL-SEP 2022'!BV15</f>
        <v>160635596.03999999</v>
      </c>
      <c r="BW134"/>
      <c r="BX134"/>
      <c r="BY134"/>
      <c r="BZ134"/>
      <c r="CA134"/>
      <c r="CB134"/>
      <c r="CC134"/>
      <c r="CD134"/>
      <c r="CE134"/>
      <c r="CF134" s="265">
        <f>+CF10+CF14+CF15+'JAN-MAR 2023'!CF14+'JAN-MAR 2023'!CF15+'JAN-MAR 2023'!CF10+'OCT-DEC 2022'!CF10+'OCT-DEC 2022'!CF14+'OCT-DEC 2022'!CF15+'JUL-SEP 2022'!CF10+'JUL-SEP 2022'!CF14+'JUL-SEP 2022'!CF15</f>
        <v>526196574.89999998</v>
      </c>
      <c r="CL134" s="265">
        <f>+CL10+CL14+CL15+'JAN-MAR 2023'!CL14+'JAN-MAR 2023'!CL15+'JAN-MAR 2023'!CL10+'OCT-DEC 2022'!CL10+'OCT-DEC 2022'!CL14+'OCT-DEC 2022'!CL15+'JUL-SEP 2022'!CL10+'JUL-SEP 2022'!CL14+'JUL-SEP 2022'!CL15</f>
        <v>309292284.49000001</v>
      </c>
      <c r="DI134" s="167" t="s">
        <v>97</v>
      </c>
      <c r="DJ134" s="171" t="e">
        <f>+DJ126/DJ16</f>
        <v>#DIV/0!</v>
      </c>
      <c r="DK134" s="171" t="e">
        <f>+DK126/DK16</f>
        <v>#DIV/0!</v>
      </c>
      <c r="DL134" s="181" t="e">
        <f>+DL126/DL16</f>
        <v>#DIV/0!</v>
      </c>
    </row>
    <row r="135" spans="1:116" ht="16.5" customHeight="1" x14ac:dyDescent="0.45">
      <c r="A135" s="263">
        <v>2.2000000000000002</v>
      </c>
      <c r="B135" s="264" t="s">
        <v>213</v>
      </c>
      <c r="C135"/>
      <c r="D135" s="267">
        <f>0.27*MAX((D102+'JAN-MAR 2023'!D102+'OCT-DEC 2022'!D102+'JUL-SEP 2022'!D102),0)</f>
        <v>5770300.9500000002</v>
      </c>
      <c r="E135" s="266"/>
      <c r="F135" s="271"/>
      <c r="G135" s="269"/>
      <c r="H135" s="268"/>
      <c r="J135" s="267">
        <f>0.27*MAX((J102+'JAN-MAR 2023'!J102+'OCT-DEC 2022'!J102+'JUL-SEP 2022'!J102),0)</f>
        <v>4037541.4550882089</v>
      </c>
      <c r="T135" s="267">
        <f>0.27*MAX((T102+'JAN-MAR 2023'!T102+'OCT-DEC 2022'!T102+'JUL-SEP 2022'!T102),0)</f>
        <v>0</v>
      </c>
      <c r="Z135" s="267">
        <f>0.27*MAX((Z102+'JAN-MAR 2023'!Z102+'OCT-DEC 2022'!Z102+'JUL-SEP 2022'!Z102),0)</f>
        <v>0</v>
      </c>
      <c r="AJ135" s="267">
        <f>0.27*MAX((AJ102+'JAN-MAR 2023'!AJ102+'OCT-DEC 2022'!AJ102+'JUL-SEP 2022'!AJ102),0)</f>
        <v>5886781.5563151129</v>
      </c>
      <c r="AP135" s="267">
        <f>0.27*MAX((AP102+'JAN-MAR 2023'!AP102+'OCT-DEC 2022'!AP102+'JUL-SEP 2022'!AP102),0)</f>
        <v>0</v>
      </c>
      <c r="AZ135" s="267">
        <v>0</v>
      </c>
      <c r="BF135" s="267">
        <v>0</v>
      </c>
      <c r="BP135" s="267">
        <f>0.27*MAX((BP102+'JAN-MAR 2023'!BP102+'OCT-DEC 2022'!BP102+'JUL-SEP 2022'!BP102),0)</f>
        <v>8410570.9475758933</v>
      </c>
      <c r="BV135" s="267">
        <f>0.27*MAX((BV102+'JAN-MAR 2023'!BV102+'OCT-DEC 2022'!BV102+'JUL-SEP 2022'!BV102),0)</f>
        <v>0</v>
      </c>
      <c r="CF135" s="267">
        <v>0</v>
      </c>
      <c r="CL135" s="267">
        <v>0</v>
      </c>
      <c r="DI135" s="161" t="s">
        <v>125</v>
      </c>
      <c r="DJ135" s="189" t="e">
        <f>+H116</f>
        <v>#DIV/0!</v>
      </c>
      <c r="DK135" s="189" t="e">
        <f>+N116</f>
        <v>#DIV/0!</v>
      </c>
      <c r="DL135" s="190" t="e">
        <f>+R116</f>
        <v>#DIV/0!</v>
      </c>
    </row>
    <row r="136" spans="1:116" ht="16.5" customHeight="1" x14ac:dyDescent="0.3">
      <c r="A136" s="263">
        <v>2.2999999999999998</v>
      </c>
      <c r="B136" s="264" t="s">
        <v>214</v>
      </c>
      <c r="C136"/>
      <c r="D136" s="265">
        <f>+D134-D135</f>
        <v>469667389.05000001</v>
      </c>
      <c r="E136" s="266"/>
      <c r="F136" s="266"/>
      <c r="G136" s="269"/>
      <c r="H136" s="266"/>
      <c r="J136" s="265">
        <f>+J134-J135</f>
        <v>253858701.5449118</v>
      </c>
      <c r="T136" s="265">
        <f>+T134-T135</f>
        <v>888823856.13999987</v>
      </c>
      <c r="Z136" s="265">
        <f>+Z134-Z135</f>
        <v>572009503.80999827</v>
      </c>
      <c r="AJ136" s="265">
        <f>+AJ134-AJ135</f>
        <v>265052124.0436849</v>
      </c>
      <c r="AP136" s="265">
        <f>+AP134-AP135</f>
        <v>108337244.50000003</v>
      </c>
      <c r="AZ136" s="265">
        <f>+AZ134-AZ135</f>
        <v>478164112.56957102</v>
      </c>
      <c r="BF136" s="265">
        <f>+BF134-BF135</f>
        <v>367734757.37925804</v>
      </c>
      <c r="BP136" s="265">
        <f>+BP134-BP135</f>
        <v>370924442.08242422</v>
      </c>
      <c r="BV136" s="265">
        <f>+BV134-BV135</f>
        <v>160635596.03999999</v>
      </c>
      <c r="CF136" s="265">
        <f>+CF134-CF135</f>
        <v>526196574.89999998</v>
      </c>
      <c r="CL136" s="265">
        <f>+CL134-CL135</f>
        <v>309292284.49000001</v>
      </c>
      <c r="DI136" s="161" t="s">
        <v>131</v>
      </c>
      <c r="DJ136" s="189" t="e">
        <f>+X116</f>
        <v>#DIV/0!</v>
      </c>
      <c r="DK136" s="189" t="e">
        <f>+AD116</f>
        <v>#DIV/0!</v>
      </c>
      <c r="DL136" s="190" t="e">
        <f>+AH116</f>
        <v>#DIV/0!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 t="e">
        <f>+AN116</f>
        <v>#DIV/0!</v>
      </c>
      <c r="DK137" s="189" t="e">
        <f>+AT116</f>
        <v>#DIV/0!</v>
      </c>
      <c r="DL137" s="190" t="e">
        <f>+AX116</f>
        <v>#DIV/0!</v>
      </c>
    </row>
    <row r="138" spans="1:116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 t="e">
        <f>+BD116</f>
        <v>#DIV/0!</v>
      </c>
      <c r="DK138" s="189" t="e">
        <f>+BJ116</f>
        <v>#DIV/0!</v>
      </c>
      <c r="DL138" s="190" t="e">
        <f>+BN116</f>
        <v>#DIV/0!</v>
      </c>
    </row>
    <row r="139" spans="1:116" ht="16.5" customHeight="1" x14ac:dyDescent="0.3">
      <c r="A139" s="263">
        <v>3.1</v>
      </c>
      <c r="B139" s="264" t="s">
        <v>216</v>
      </c>
      <c r="C139"/>
      <c r="D139" s="273">
        <f>+D111+'JAN-MAR 2023'!D111+'OCT-DEC 2022'!D111+'JUL-SEP 2022'!D111</f>
        <v>219827</v>
      </c>
      <c r="E139" s="266"/>
      <c r="F139" s="274"/>
      <c r="G139" s="275"/>
      <c r="H139" s="274"/>
      <c r="J139" s="273">
        <f>+J111+'JAN-MAR 2023'!J111+'OCT-DEC 2022'!J111+'JUL-SEP 2022'!J111</f>
        <v>697177</v>
      </c>
      <c r="T139" s="273">
        <f>+T111+'JAN-MAR 2023'!T111+'OCT-DEC 2022'!T111+'JUL-SEP 2022'!T111</f>
        <v>383172</v>
      </c>
      <c r="Z139" s="273">
        <f>+Z111+'JAN-MAR 2023'!Z111+'OCT-DEC 2022'!Z111+'JUL-SEP 2022'!Z111</f>
        <v>2019549</v>
      </c>
      <c r="AJ139" s="273">
        <f>+AJ111+'JAN-MAR 2023'!AJ111+'OCT-DEC 2022'!AJ111+'JUL-SEP 2022'!AJ111</f>
        <v>122961</v>
      </c>
      <c r="AP139" s="273">
        <f>+AP111+'JAN-MAR 2023'!AP111+'OCT-DEC 2022'!AP111+'JUL-SEP 2022'!AP111</f>
        <v>316612.40000000002</v>
      </c>
      <c r="AZ139" s="273">
        <f>+AZ111+'JAN-MAR 2023'!AZ111+'OCT-DEC 2022'!AZ111+'JUL-SEP 2022'!AZ111</f>
        <v>221789</v>
      </c>
      <c r="BF139" s="273">
        <f>+BF111+'JAN-MAR 2023'!BF111+'OCT-DEC 2022'!BF111+'JUL-SEP 2022'!BF111</f>
        <v>1220461</v>
      </c>
      <c r="BP139" s="273">
        <f>+BP111+'JAN-MAR 2023'!BP111+'OCT-DEC 2022'!BP111+'JUL-SEP 2022'!BP111</f>
        <v>190333</v>
      </c>
      <c r="BV139" s="273">
        <f>'JUL-SEP 2022'!BV111+BV111*3</f>
        <v>301088</v>
      </c>
      <c r="CF139" s="273">
        <f>+CF111+'JAN-MAR 2023'!CF111+'OCT-DEC 2022'!CF111+'JUL-SEP 2022'!CF111</f>
        <v>251509</v>
      </c>
      <c r="CL139" s="273">
        <f>+CL111+'JAN-MAR 2023'!CL111+'OCT-DEC 2022'!CL111+'JUL-SEP 2022'!CL111</f>
        <v>1242830</v>
      </c>
      <c r="DI139" s="161" t="s">
        <v>166</v>
      </c>
      <c r="DJ139" s="189" t="e">
        <f>+BT116</f>
        <v>#DIV/0!</v>
      </c>
      <c r="DK139" s="189" t="e">
        <f>+BZ116</f>
        <v>#DIV/0!</v>
      </c>
      <c r="DL139" s="190" t="e">
        <f>+CD116</f>
        <v>#DIV/0!</v>
      </c>
    </row>
    <row r="140" spans="1:116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1.4E-2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1.2E-2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1.4E-2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1.4999999999999999E-2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1.2E-2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1.2999999999999999E-2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 t="e">
        <f>+CJ116</f>
        <v>#DIV/0!</v>
      </c>
      <c r="DK140" s="189" t="e">
        <f>+CP116</f>
        <v>#DIV/0!</v>
      </c>
      <c r="DL140" s="190" t="e">
        <f>+CT116</f>
        <v>#DIV/0!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 t="e">
        <f>+DJ63/DJ16</f>
        <v>#DIV/0!</v>
      </c>
      <c r="DK142" s="191" t="e">
        <f t="shared" ref="DK142:DL142" si="220">+DK63/DK16</f>
        <v>#DIV/0!</v>
      </c>
      <c r="DL142" s="192" t="e">
        <f t="shared" si="220"/>
        <v>#DIV/0!</v>
      </c>
    </row>
    <row r="143" spans="1:116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0.98674046106761171</v>
      </c>
      <c r="E143" s="284"/>
      <c r="F143" s="284"/>
      <c r="G143" s="278"/>
      <c r="H143" s="284"/>
      <c r="J143" s="283">
        <f>IFERROR(J131/J136,"")</f>
        <v>1.00046824652598</v>
      </c>
      <c r="T143" s="283">
        <f>IFERROR(T131/T136,"")</f>
        <v>0.92081532814056599</v>
      </c>
      <c r="Z143" s="283">
        <f>IFERROR(Z131/Z136,"")</f>
        <v>0.92037045596614864</v>
      </c>
      <c r="AJ143" s="283">
        <f>IFERROR(AJ131/AJ136,"")</f>
        <v>0.85124313858792389</v>
      </c>
      <c r="AP143" s="283">
        <f>IFERROR(AP131/AP136,"")</f>
        <v>0.89315041691089059</v>
      </c>
      <c r="AZ143" s="283">
        <f>IFERROR(AZ131/AZ136,"")</f>
        <v>0.9679532276715539</v>
      </c>
      <c r="BF143" s="283">
        <f>IFERROR(BF131/BF136,"")</f>
        <v>0.93476031063893261</v>
      </c>
      <c r="BP143" s="283">
        <f>IFERROR(BP131/BP136,"")</f>
        <v>0.86568114294998977</v>
      </c>
      <c r="BV143" s="283">
        <f>IFERROR(BV131/BV136,"")</f>
        <v>0.92793020653331981</v>
      </c>
      <c r="CF143" s="283">
        <f>IFERROR(CF131/CF136,"")</f>
        <v>0.94264772765617366</v>
      </c>
      <c r="CL143" s="283">
        <f>IFERROR(CL131/CL136,"")</f>
        <v>1.0756323783575541</v>
      </c>
      <c r="DI143" s="161" t="s">
        <v>125</v>
      </c>
      <c r="DJ143" s="189" t="e">
        <f>+H118</f>
        <v>#DIV/0!</v>
      </c>
      <c r="DK143" s="189" t="e">
        <f>+N118</f>
        <v>#DIV/0!</v>
      </c>
      <c r="DL143" s="190" t="e">
        <f>+R118</f>
        <v>#DIV/0!</v>
      </c>
    </row>
    <row r="144" spans="1:116" ht="15" customHeight="1" x14ac:dyDescent="0.3">
      <c r="A144" s="282">
        <v>4.2</v>
      </c>
      <c r="B144" s="264" t="s">
        <v>217</v>
      </c>
      <c r="C144"/>
      <c r="D144" s="285">
        <f>+D140</f>
        <v>1.4E-2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1.9E-2</v>
      </c>
      <c r="AP144" s="285">
        <f>+AP140</f>
        <v>1.2E-2</v>
      </c>
      <c r="AZ144" s="285">
        <f>+AZ140</f>
        <v>1.4E-2</v>
      </c>
      <c r="BF144" s="285">
        <f>+BF140</f>
        <v>0</v>
      </c>
      <c r="BP144" s="285">
        <f>+BP140</f>
        <v>1.4999999999999999E-2</v>
      </c>
      <c r="BV144" s="285">
        <f>+BV140</f>
        <v>1.2E-2</v>
      </c>
      <c r="CF144" s="285">
        <f>+CF140</f>
        <v>1.2999999999999999E-2</v>
      </c>
      <c r="CL144" s="285">
        <f>+CL140</f>
        <v>0</v>
      </c>
      <c r="DI144" s="161" t="s">
        <v>131</v>
      </c>
      <c r="DJ144" s="189" t="e">
        <f>+X118</f>
        <v>#DIV/0!</v>
      </c>
      <c r="DK144" s="189" t="e">
        <f>+AD118</f>
        <v>#DIV/0!</v>
      </c>
      <c r="DL144" s="190" t="e">
        <f>+AH118</f>
        <v>#DIV/0!</v>
      </c>
    </row>
    <row r="145" spans="1:116" ht="15" customHeight="1" x14ac:dyDescent="0.3">
      <c r="A145" s="282">
        <v>4.3</v>
      </c>
      <c r="B145" s="264" t="s">
        <v>254</v>
      </c>
      <c r="C145"/>
      <c r="D145" s="287">
        <f>IFERROR(D143+D144,"")</f>
        <v>1.0007404610676116</v>
      </c>
      <c r="E145" s="278"/>
      <c r="F145" s="278"/>
      <c r="G145" s="278"/>
      <c r="H145" s="278"/>
      <c r="I145" s="288"/>
      <c r="J145" s="287">
        <f>IFERROR(J143+J144,"")</f>
        <v>1.00046824652598</v>
      </c>
      <c r="T145" s="287">
        <f>IFERROR(T143+T144,"")</f>
        <v>0.92081532814056599</v>
      </c>
      <c r="Z145" s="287">
        <f>IFERROR(Z143+Z144,"")</f>
        <v>0.92037045596614864</v>
      </c>
      <c r="AJ145" s="287">
        <f>IFERROR(AJ143+AJ144,"")</f>
        <v>0.8702431385879239</v>
      </c>
      <c r="AP145" s="287">
        <f>IFERROR(AP143+AP144,"")</f>
        <v>0.9051504169108906</v>
      </c>
      <c r="AZ145" s="287">
        <f>IFERROR(AZ143+AZ144,"")</f>
        <v>0.98195322767155391</v>
      </c>
      <c r="BF145" s="287">
        <f>IFERROR(BF143+BF144,"")</f>
        <v>0.93476031063893261</v>
      </c>
      <c r="BP145" s="287">
        <f>IFERROR(BP143+BP144,"")</f>
        <v>0.88068114294998978</v>
      </c>
      <c r="BV145" s="287">
        <f>IFERROR(BV143+BV144,"")</f>
        <v>0.93993020653331982</v>
      </c>
      <c r="CF145" s="287">
        <f>IFERROR(CF143+CF144,"")</f>
        <v>0.95564772765617367</v>
      </c>
      <c r="CL145" s="287">
        <f>IFERROR(CL143+CL144,"")</f>
        <v>1.0756323783575541</v>
      </c>
      <c r="DI145" s="161" t="s">
        <v>203</v>
      </c>
      <c r="DJ145" s="189" t="e">
        <f>+AN118</f>
        <v>#DIV/0!</v>
      </c>
      <c r="DK145" s="189" t="e">
        <f>+AT118</f>
        <v>#DIV/0!</v>
      </c>
      <c r="DL145" s="190" t="e">
        <f>+AX118</f>
        <v>#DIV/0!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 t="e">
        <f>+BD118</f>
        <v>#DIV/0!</v>
      </c>
      <c r="DK146" s="189" t="e">
        <f>+BJ118</f>
        <v>#DIV/0!</v>
      </c>
      <c r="DL146" s="190" t="e">
        <f>+BN118</f>
        <v>#DIV/0!</v>
      </c>
    </row>
    <row r="147" spans="1:116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 t="e">
        <f>+BT118</f>
        <v>#DIV/0!</v>
      </c>
      <c r="DK147" s="189" t="e">
        <f>+BZ118</f>
        <v>#DIV/0!</v>
      </c>
      <c r="DL147" s="190" t="e">
        <f>+CD118</f>
        <v>#DIV/0!</v>
      </c>
    </row>
    <row r="148" spans="1:116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 t="e">
        <f>+CJ118</f>
        <v>#DIV/0!</v>
      </c>
      <c r="DK148" s="189" t="e">
        <f>+CP118</f>
        <v>#DIV/0!</v>
      </c>
      <c r="DL148" s="190" t="e">
        <f>+CT118</f>
        <v>#DIV/0!</v>
      </c>
    </row>
    <row r="149" spans="1:116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1.0009999999999999</v>
      </c>
      <c r="E150" s="284"/>
      <c r="F150" s="284"/>
      <c r="G150" s="278"/>
      <c r="H150" s="284"/>
      <c r="J150" s="283">
        <f>IF(J148="No","",ROUND(J145,3))</f>
        <v>1</v>
      </c>
      <c r="T150" s="283">
        <f>IF(T148="No","",ROUND(T145,3))</f>
        <v>0.92100000000000004</v>
      </c>
      <c r="Z150" s="283">
        <f>IF(Z148="No","",ROUND(Z145,3))</f>
        <v>0.92</v>
      </c>
      <c r="AJ150" s="283">
        <f>IF(AJ148="No","",ROUND(AJ145,3))</f>
        <v>0.87</v>
      </c>
      <c r="AP150" s="283">
        <f>IF(AP148="No","",ROUND(AP145,3))</f>
        <v>0.90500000000000003</v>
      </c>
      <c r="AZ150" s="283">
        <f>IF(AZ148="No","",ROUND(AZ145,3))</f>
        <v>0.98199999999999998</v>
      </c>
      <c r="BF150" s="283">
        <f>IF(BF148="No","",ROUND(BF145,3))</f>
        <v>0.93500000000000005</v>
      </c>
      <c r="BP150" s="283">
        <f>IF(BP148="No","",ROUND(BP145,3))</f>
        <v>0.88100000000000001</v>
      </c>
      <c r="BV150" s="283">
        <f>IF(BV148="No","",ROUND(BV145,3))</f>
        <v>0.94</v>
      </c>
      <c r="CF150" s="283">
        <f>IF(CF148="No","",ROUND(CF145,3))</f>
        <v>0.95599999999999996</v>
      </c>
      <c r="CL150" s="283">
        <f>IF(CL148="No","",ROUND(CL145,3))</f>
        <v>1.0760000000000001</v>
      </c>
      <c r="DI150" s="167" t="s">
        <v>94</v>
      </c>
      <c r="DJ150" s="191" t="e">
        <f>+DJ95/DJ16</f>
        <v>#DIV/0!</v>
      </c>
      <c r="DK150" s="191" t="e">
        <f t="shared" ref="DK150:DL150" si="221">+DK95/DK16</f>
        <v>#DIV/0!</v>
      </c>
      <c r="DL150" s="192" t="e">
        <f t="shared" si="221"/>
        <v>#DIV/0!</v>
      </c>
    </row>
    <row r="151" spans="1:116" ht="15.75" customHeight="1" x14ac:dyDescent="0.3">
      <c r="A151" s="263">
        <v>5.4</v>
      </c>
      <c r="B151" s="264" t="s">
        <v>214</v>
      </c>
      <c r="C151"/>
      <c r="D151" s="292">
        <f>+D136</f>
        <v>469667389.05000001</v>
      </c>
      <c r="E151" s="293"/>
      <c r="F151" s="293"/>
      <c r="G151" s="266"/>
      <c r="H151" s="293"/>
      <c r="J151" s="292">
        <f>+J136</f>
        <v>253858701.5449118</v>
      </c>
      <c r="T151" s="292">
        <f>+T136</f>
        <v>888823856.13999987</v>
      </c>
      <c r="Z151" s="292">
        <f>+Z136</f>
        <v>572009503.80999827</v>
      </c>
      <c r="AJ151" s="292">
        <f>+AJ136</f>
        <v>265052124.0436849</v>
      </c>
      <c r="AP151" s="292">
        <f>+AP136</f>
        <v>108337244.50000003</v>
      </c>
      <c r="AZ151" s="292">
        <f>+AZ136</f>
        <v>478164112.56957102</v>
      </c>
      <c r="BF151" s="292">
        <f>+BF136</f>
        <v>367734757.37925804</v>
      </c>
      <c r="BP151" s="292">
        <f>+BP136</f>
        <v>370924442.08242422</v>
      </c>
      <c r="BV151" s="292">
        <f>+BV136</f>
        <v>160635596.03999999</v>
      </c>
      <c r="CF151" s="292">
        <f>+CF136</f>
        <v>526196574.89999998</v>
      </c>
      <c r="CL151" s="292">
        <f>+CL136</f>
        <v>309292284.49000001</v>
      </c>
      <c r="DI151" s="161" t="s">
        <v>125</v>
      </c>
      <c r="DJ151" s="189" t="e">
        <f>+H120</f>
        <v>#DIV/0!</v>
      </c>
      <c r="DK151" s="189" t="e">
        <f>+N120</f>
        <v>#DIV/0!</v>
      </c>
      <c r="DL151" s="190" t="e">
        <f>+R120</f>
        <v>#DIV/0!</v>
      </c>
    </row>
    <row r="152" spans="1:116" ht="15.75" customHeight="1" thickBot="1" x14ac:dyDescent="0.35">
      <c r="A152" s="294">
        <v>5.5</v>
      </c>
      <c r="B152" s="295" t="s">
        <v>224</v>
      </c>
      <c r="C152"/>
      <c r="D152" s="296">
        <f>IF(OR(D150&gt;=D149,D148="No"),0,(D149-D150)*D151)</f>
        <v>0</v>
      </c>
      <c r="E152" s="293"/>
      <c r="F152" s="293"/>
      <c r="G152" s="266"/>
      <c r="H152" s="293"/>
      <c r="J152" s="296">
        <f>IF(OR(J150&gt;=J149,J148="No"),0,(J149-J150)*J151)</f>
        <v>0</v>
      </c>
      <c r="T152" s="296">
        <f>IF(OR(T150&gt;=T149,T148="No"),0,(T149-T150)*T151)</f>
        <v>0</v>
      </c>
      <c r="Z152" s="296">
        <f>IF(OR(Z150&gt;=Z149,Z148="No"),0,(Z149-Z150)*Z151)</f>
        <v>0</v>
      </c>
      <c r="AJ152" s="296">
        <f>IF(OR(AJ150&gt;=AJ149,AJ148="No"),0,(AJ149-AJ150)*AJ151)</f>
        <v>0</v>
      </c>
      <c r="AP152" s="296">
        <f>IF(OR(AP150&gt;=AP149,AP148="No"),0,(AP149-AP150)*AP151)</f>
        <v>0</v>
      </c>
      <c r="AZ152" s="296">
        <f>IF(OR(AZ150&gt;=AZ149,AZ148="No"),0,(AZ149-AZ150)*AZ151)</f>
        <v>0</v>
      </c>
      <c r="BF152" s="296">
        <f>IF(OR(BF150&gt;=BF149,BF148="No"),0,(BF149-BF150)*BF151)</f>
        <v>0</v>
      </c>
      <c r="BP152" s="296">
        <f>IF(OR(BP150&gt;=BP149,BP148="No"),0,(BP149-BP150)*BP151)</f>
        <v>0</v>
      </c>
      <c r="BV152" s="296">
        <f>IF(OR(BV150&gt;=BV149,BV148="No"),0,(BV149-BV150)*BV151)</f>
        <v>0</v>
      </c>
      <c r="CF152" s="296">
        <f>IF(OR(CF150&gt;=CF149,CF148="No"),0,(CF149-CF150)*CF151)</f>
        <v>0</v>
      </c>
      <c r="CL152" s="296">
        <f>IF(OR(CL150&gt;=CL149,CL148="No"),0,(CL149-CL150)*CL151)</f>
        <v>0</v>
      </c>
      <c r="DI152" s="161" t="s">
        <v>131</v>
      </c>
      <c r="DJ152" s="189" t="e">
        <f>+X120</f>
        <v>#DIV/0!</v>
      </c>
      <c r="DK152" s="189" t="e">
        <f>+AD120</f>
        <v>#DIV/0!</v>
      </c>
      <c r="DL152" s="190" t="e">
        <f>+AH120</f>
        <v>#DIV/0!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 t="e">
        <f>+AN120</f>
        <v>#DIV/0!</v>
      </c>
      <c r="DK153" s="189" t="e">
        <f>+AT120</f>
        <v>#DIV/0!</v>
      </c>
      <c r="DL153" s="190" t="e">
        <f>+AX120</f>
        <v>#DIV/0!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 t="e">
        <f>+BD120</f>
        <v>#DIV/0!</v>
      </c>
      <c r="DK154" s="189" t="e">
        <f>+BJ120</f>
        <v>#DIV/0!</v>
      </c>
      <c r="DL154" s="190" t="e">
        <f>+BN120</f>
        <v>#DIV/0!</v>
      </c>
    </row>
    <row r="155" spans="1:116" ht="15.75" customHeight="1" thickBot="1" x14ac:dyDescent="0.35">
      <c r="A155" s="297" t="s">
        <v>212</v>
      </c>
      <c r="B155" s="298"/>
      <c r="C155"/>
      <c r="DI155" s="161" t="s">
        <v>166</v>
      </c>
      <c r="DJ155" s="189" t="e">
        <f>+BT120</f>
        <v>#DIV/0!</v>
      </c>
      <c r="DK155" s="189" t="e">
        <f>+BZ120</f>
        <v>#DIV/0!</v>
      </c>
      <c r="DL155" s="190" t="e">
        <f>+CD120</f>
        <v>#DIV/0!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475437690</v>
      </c>
      <c r="H156" s="337"/>
      <c r="J156" s="300">
        <f>+J134</f>
        <v>257896243</v>
      </c>
      <c r="T156" s="300">
        <f>+T134</f>
        <v>888823856.13999987</v>
      </c>
      <c r="Z156" s="300">
        <f>+Z134</f>
        <v>572009503.80999827</v>
      </c>
      <c r="AJ156" s="300">
        <f>+AJ134</f>
        <v>270938905.60000002</v>
      </c>
      <c r="AP156" s="300">
        <f>+AP134</f>
        <v>108337244.50000003</v>
      </c>
      <c r="AZ156" s="300">
        <f>+AZ134</f>
        <v>478164112.56957102</v>
      </c>
      <c r="BF156" s="300">
        <f>+BF134</f>
        <v>367734757.37925804</v>
      </c>
      <c r="BP156" s="300">
        <f>+BP134</f>
        <v>379335013.03000009</v>
      </c>
      <c r="BV156" s="300">
        <f>+BV134</f>
        <v>160635596.03999999</v>
      </c>
      <c r="CF156" s="300">
        <f>+CF134</f>
        <v>526196574.89999998</v>
      </c>
      <c r="CL156" s="300">
        <f>+CL134</f>
        <v>309292284.49000001</v>
      </c>
      <c r="DI156" s="161" t="s">
        <v>165</v>
      </c>
      <c r="DJ156" s="189" t="e">
        <f>+CJ120</f>
        <v>#DIV/0!</v>
      </c>
      <c r="DK156" s="189" t="e">
        <f>+CP120</f>
        <v>#DIV/0!</v>
      </c>
      <c r="DL156" s="190" t="e">
        <f>+CT120</f>
        <v>#DIV/0!</v>
      </c>
    </row>
    <row r="157" spans="1:116" ht="15" customHeight="1" x14ac:dyDescent="0.4">
      <c r="A157" s="299">
        <v>1.3</v>
      </c>
      <c r="B157" s="298" t="s">
        <v>213</v>
      </c>
      <c r="C157"/>
      <c r="D157" s="301">
        <f>+D135</f>
        <v>5770300.9500000002</v>
      </c>
      <c r="H157" s="338"/>
      <c r="J157" s="301">
        <f>+J135</f>
        <v>4037541.4550882089</v>
      </c>
      <c r="T157" s="301">
        <f>+T135</f>
        <v>0</v>
      </c>
      <c r="Z157" s="301">
        <f>+Z135</f>
        <v>0</v>
      </c>
      <c r="AJ157" s="301">
        <f>+AJ135</f>
        <v>5886781.5563151129</v>
      </c>
      <c r="AP157" s="301">
        <f>+AP135</f>
        <v>0</v>
      </c>
      <c r="AZ157" s="301">
        <f>+AZ135</f>
        <v>0</v>
      </c>
      <c r="BF157" s="301">
        <f>+BF135</f>
        <v>0</v>
      </c>
      <c r="BP157" s="301">
        <f>+BP135</f>
        <v>8410570.9475758933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469667389.05000001</v>
      </c>
      <c r="H158" s="337"/>
      <c r="J158" s="302">
        <f>J156-J157</f>
        <v>253858701.5449118</v>
      </c>
      <c r="T158" s="302">
        <f>T156-T157</f>
        <v>888823856.13999987</v>
      </c>
      <c r="Z158" s="302">
        <f>Z156-Z157</f>
        <v>572009503.80999827</v>
      </c>
      <c r="AJ158" s="302">
        <f>AJ156-AJ157</f>
        <v>265052124.0436849</v>
      </c>
      <c r="AP158" s="302">
        <f>AP156-AP157</f>
        <v>108337244.50000003</v>
      </c>
      <c r="AZ158" s="302">
        <f>AZ156-AZ157</f>
        <v>478164112.56957102</v>
      </c>
      <c r="BF158" s="302">
        <f>BF156-BF157</f>
        <v>367734757.37925804</v>
      </c>
      <c r="BP158" s="302">
        <f>BP156-BP157</f>
        <v>370924442.08242422</v>
      </c>
      <c r="BV158" s="302">
        <f>BV156-BV157</f>
        <v>160635596.03999999</v>
      </c>
      <c r="CF158" s="302">
        <f>CF156-CF157</f>
        <v>526196574.89999998</v>
      </c>
      <c r="CL158" s="302">
        <f>CL156-CL157</f>
        <v>309292284.49000001</v>
      </c>
      <c r="DI158" s="167" t="s">
        <v>168</v>
      </c>
      <c r="DJ158" s="191" t="e">
        <f>+DJ73/DJ16</f>
        <v>#DIV/0!</v>
      </c>
      <c r="DK158" s="191" t="e">
        <f>+DK73/DK16</f>
        <v>#DIV/0!</v>
      </c>
      <c r="DL158" s="192" t="e">
        <f>+DL73/DL16</f>
        <v>#DIV/0!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 t="e">
        <f>+H122</f>
        <v>#DIV/0!</v>
      </c>
      <c r="DK159" s="189" t="e">
        <f>+N122</f>
        <v>#DIV/0!</v>
      </c>
      <c r="DL159" s="190" t="e">
        <f>+R122</f>
        <v>#DIV/0!</v>
      </c>
    </row>
    <row r="160" spans="1:116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 t="e">
        <f>+X122</f>
        <v>#DIV/0!</v>
      </c>
      <c r="DK160" s="189" t="e">
        <f>+AD122</f>
        <v>#DIV/0!</v>
      </c>
      <c r="DL160" s="190" t="e">
        <f>+AH122</f>
        <v>#DIV/0!</v>
      </c>
    </row>
    <row r="161" spans="1:116" ht="15.75" customHeight="1" x14ac:dyDescent="0.3">
      <c r="A161" s="299">
        <v>2.1</v>
      </c>
      <c r="B161" s="298" t="s">
        <v>208</v>
      </c>
      <c r="C161"/>
      <c r="D161" s="302">
        <f>+D129</f>
        <v>449861699</v>
      </c>
      <c r="H161" s="337"/>
      <c r="J161" s="302">
        <f>+J129</f>
        <v>251143539</v>
      </c>
      <c r="T161" s="302">
        <f>+T129</f>
        <v>796570515.93000007</v>
      </c>
      <c r="Z161" s="302">
        <f>+Z129</f>
        <v>518446389.99999982</v>
      </c>
      <c r="AJ161" s="302">
        <f>+AJ129</f>
        <v>219458679.48212451</v>
      </c>
      <c r="AP161" s="302">
        <f>+AP129</f>
        <v>95714932.462221563</v>
      </c>
      <c r="AZ161" s="302">
        <f>+AZ129</f>
        <v>449312541.08451509</v>
      </c>
      <c r="BF161" s="302">
        <f>+BF129</f>
        <v>335285818.97427547</v>
      </c>
      <c r="BP161" s="302">
        <f>+BP129</f>
        <v>315103406.33000028</v>
      </c>
      <c r="BV161" s="302">
        <f>+BV129</f>
        <v>147424756.62000012</v>
      </c>
      <c r="CF161" s="302">
        <f>+CF129</f>
        <v>477675548.85080004</v>
      </c>
      <c r="CL161" s="302">
        <f>+CL129</f>
        <v>325276252.66439998</v>
      </c>
      <c r="DI161" s="161" t="s">
        <v>203</v>
      </c>
      <c r="DJ161" s="189" t="e">
        <f>+AN122</f>
        <v>#DIV/0!</v>
      </c>
      <c r="DK161" s="189" t="e">
        <f>+AT122</f>
        <v>#DIV/0!</v>
      </c>
      <c r="DL161" s="190" t="e">
        <f>+AX122</f>
        <v>#DIV/0!</v>
      </c>
    </row>
    <row r="162" spans="1:116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13578117.019618403</v>
      </c>
      <c r="H162" s="338"/>
      <c r="J162" s="301">
        <f>+J130</f>
        <v>2834031</v>
      </c>
      <c r="T162" s="301">
        <f>+T130</f>
        <v>21872114.820717134</v>
      </c>
      <c r="Z162" s="301">
        <f>+Z130</f>
        <v>8014257.8385786833</v>
      </c>
      <c r="AJ162" s="301">
        <f>+AJ130</f>
        <v>6165122.478217544</v>
      </c>
      <c r="AP162" s="301">
        <f>+AP130</f>
        <v>1046522.6299305593</v>
      </c>
      <c r="AZ162" s="301">
        <f>+AZ130</f>
        <v>13527955.033905417</v>
      </c>
      <c r="BF162" s="301">
        <f>+BF130</f>
        <v>8458037.0662922896</v>
      </c>
      <c r="BP162" s="301">
        <f>+BP130</f>
        <v>5998888.6400000006</v>
      </c>
      <c r="BV162" s="301">
        <f>+BV130</f>
        <v>1633865.19</v>
      </c>
      <c r="CF162" s="301">
        <f>+CF130</f>
        <v>18342456.779146522</v>
      </c>
      <c r="CL162" s="301">
        <f>+CL130</f>
        <v>7408542.9092199607</v>
      </c>
      <c r="DI162" s="161" t="s">
        <v>164</v>
      </c>
      <c r="DJ162" s="189" t="e">
        <f>+BD122</f>
        <v>#DIV/0!</v>
      </c>
      <c r="DK162" s="189" t="e">
        <f>+BJ122</f>
        <v>#DIV/0!</v>
      </c>
      <c r="DL162" s="190" t="e">
        <f>+BN122</f>
        <v>#DIV/0!</v>
      </c>
    </row>
    <row r="163" spans="1:116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463439816.01961839</v>
      </c>
      <c r="H163" s="337"/>
      <c r="J163" s="302">
        <f>+J161+J162</f>
        <v>253977570</v>
      </c>
      <c r="T163" s="302">
        <f>+T161+T162</f>
        <v>818442630.75071716</v>
      </c>
      <c r="Z163" s="302">
        <f>+Z161+Z162</f>
        <v>526460647.83857852</v>
      </c>
      <c r="AJ163" s="302">
        <f>+AJ161+AJ162</f>
        <v>225623801.96034205</v>
      </c>
      <c r="AP163" s="302">
        <f>+AP161+AP162</f>
        <v>96761455.092152119</v>
      </c>
      <c r="AZ163" s="302">
        <f>+AZ161+AZ162</f>
        <v>462840496.11842048</v>
      </c>
      <c r="BF163" s="302">
        <f>+BF161+BF162</f>
        <v>343743856.04056776</v>
      </c>
      <c r="BP163" s="302">
        <f>+BP161+BP162</f>
        <v>321102294.97000027</v>
      </c>
      <c r="BV163" s="302">
        <f>+BV161+BV162</f>
        <v>149058621.81000012</v>
      </c>
      <c r="CF163" s="302">
        <f>+CF161+CF162</f>
        <v>496018005.62994659</v>
      </c>
      <c r="CL163" s="302">
        <f>+CL161+CL162</f>
        <v>332684795.57361996</v>
      </c>
      <c r="DI163" s="161" t="s">
        <v>166</v>
      </c>
      <c r="DJ163" s="189" t="e">
        <f>+BT122</f>
        <v>#DIV/0!</v>
      </c>
      <c r="DK163" s="189" t="e">
        <f>+BZ122</f>
        <v>#DIV/0!</v>
      </c>
      <c r="DL163" s="190" t="e">
        <f>+CD122</f>
        <v>#DIV/0!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 t="e">
        <f>+CJ122</f>
        <v>#DIV/0!</v>
      </c>
      <c r="DK164" s="196" t="e">
        <f>+CP122</f>
        <v>#DIV/0!</v>
      </c>
      <c r="DL164" s="197" t="e">
        <f>+CT122</f>
        <v>#DIV/0!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229</v>
      </c>
      <c r="C166"/>
      <c r="D166" s="302">
        <f>+D95+'JAN-MAR 2023'!D95+'OCT-DEC 2022'!D95+'JUL-SEP 2022'!D95</f>
        <v>23172801.980381601</v>
      </c>
      <c r="H166" s="337"/>
      <c r="J166" s="302">
        <f>+J95+'JAN-MAR 2023'!J95+'OCT-DEC 2022'!J95+'JUL-SEP 2022'!J95</f>
        <v>17731162.642697666</v>
      </c>
      <c r="T166" s="302">
        <f>+T95+'JAN-MAR 2023'!T95+'OCT-DEC 2022'!T95+'JUL-SEP 2022'!T95</f>
        <v>25990944.95057451</v>
      </c>
      <c r="Z166" s="302">
        <f>+Z95+'JAN-MAR 2023'!Z95+'OCT-DEC 2022'!Z95+'JUL-SEP 2022'!Z95</f>
        <v>42237583.910210237</v>
      </c>
      <c r="AJ166" s="302">
        <f>+AJ95+'JAN-MAR 2023'!AJ95+'OCT-DEC 2022'!AJ95+'JUL-SEP 2022'!AJ95</f>
        <v>20600723.486639053</v>
      </c>
      <c r="AP166" s="302">
        <f>+AP95+'JAN-MAR 2023'!AP95+'OCT-DEC 2022'!AP95+'JUL-SEP 2022'!AP95</f>
        <v>6542070.1819598153</v>
      </c>
      <c r="AZ166" s="302">
        <f>+AZ95+'JAN-MAR 2023'!AZ95+'OCT-DEC 2022'!AZ95+'JUL-SEP 2022'!AZ95</f>
        <v>29462162.68589507</v>
      </c>
      <c r="BF166" s="302">
        <f>+BF95+'JAN-MAR 2023'!BF95+'OCT-DEC 2022'!BF95+'JUL-SEP 2022'!BF95</f>
        <v>27924422.174485262</v>
      </c>
      <c r="BP166" s="302">
        <f>+BP95+'JAN-MAR 2023'!BP95+'OCT-DEC 2022'!BP95+'JUL-SEP 2022'!BP95</f>
        <v>12448031.571200147</v>
      </c>
      <c r="BV166" s="302">
        <f>+BV95+'JAN-MAR 2023'!BV95+'OCT-DEC 2022'!BV95+'JUL-SEP 2022'!BV95</f>
        <v>14146452.257976718</v>
      </c>
      <c r="CF166" s="302">
        <f>+CF95+'JAN-MAR 2023'!CF95+'OCT-DEC 2022'!CF95+'JUL-SEP 2022'!CF95</f>
        <v>24588588.001887761</v>
      </c>
      <c r="CL166" s="302">
        <f>+CL95+'JAN-MAR 2023'!CL95+'OCT-DEC 2022'!CL95+'JUL-SEP 2022'!CL95</f>
        <v>22663435.128259361</v>
      </c>
    </row>
    <row r="167" spans="1:116" ht="15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231</v>
      </c>
      <c r="C168"/>
      <c r="D168" s="302">
        <f>+D166+D167</f>
        <v>23172801.980381601</v>
      </c>
      <c r="H168" s="337"/>
      <c r="J168" s="302">
        <f>+J166+J167</f>
        <v>17731162.642697666</v>
      </c>
      <c r="T168" s="302">
        <f>+T166+T167</f>
        <v>25990944.95057451</v>
      </c>
      <c r="Z168" s="302">
        <f>+Z166+Z167</f>
        <v>42237583.910210237</v>
      </c>
      <c r="AJ168" s="302">
        <f>+AJ166+AJ167</f>
        <v>20600723.486639053</v>
      </c>
      <c r="AP168" s="302">
        <f>+AP166+AP167</f>
        <v>6542070.1819598153</v>
      </c>
      <c r="AZ168" s="302">
        <f>+AZ166+AZ167</f>
        <v>29462162.68589507</v>
      </c>
      <c r="BF168" s="302">
        <f>+BF166+BF167</f>
        <v>27924422.174485262</v>
      </c>
      <c r="BP168" s="302">
        <f>+BP166+BP167</f>
        <v>12448031.571200147</v>
      </c>
      <c r="BV168" s="302">
        <f>+BV166+BV167</f>
        <v>14146452.257976718</v>
      </c>
      <c r="CF168" s="302">
        <f>+CF166+CF167</f>
        <v>24588588.001887761</v>
      </c>
      <c r="CL168" s="302">
        <f>+CL166+CL167</f>
        <v>22663435.128259361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-16945228.949999981</v>
      </c>
      <c r="H171" s="339"/>
      <c r="J171" s="305">
        <f>+J158-J163-J168</f>
        <v>-17850031.097785864</v>
      </c>
      <c r="T171" s="305">
        <f>+T158-T163-T168</f>
        <v>44390280.438708194</v>
      </c>
      <c r="Z171" s="305">
        <f>+Z158-Z163-Z168</f>
        <v>3311272.0612095147</v>
      </c>
      <c r="AJ171" s="305">
        <f>+AJ158-AJ163-AJ168</f>
        <v>18827598.596703798</v>
      </c>
      <c r="AP171" s="305">
        <f>+AP158-AP163-AP168</f>
        <v>5033719.2258880958</v>
      </c>
      <c r="AZ171" s="305">
        <f>+AZ158-AZ163-AZ168</f>
        <v>-14138546.234744534</v>
      </c>
      <c r="BF171" s="305">
        <f>+BF158-BF163-BF168</f>
        <v>-3933520.8357949816</v>
      </c>
      <c r="BP171" s="305">
        <f>+BP158-BP163-BP168</f>
        <v>37374115.541223809</v>
      </c>
      <c r="BV171" s="305">
        <f>+BV158-BV163-BV168</f>
        <v>-2569478.0279768482</v>
      </c>
      <c r="CF171" s="305">
        <f>+CF158-CF163-CF168</f>
        <v>5589981.2681656256</v>
      </c>
      <c r="CL171" s="305">
        <f>+CL158-CL163-CL168</f>
        <v>-46055946.211879313</v>
      </c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-16945228.949999981</v>
      </c>
      <c r="H173" s="337"/>
      <c r="J173" s="302">
        <f>SUM(J171+J172)</f>
        <v>-17850031.097785864</v>
      </c>
      <c r="T173" s="302">
        <f>SUM(T171+T172)</f>
        <v>44390280.438708194</v>
      </c>
      <c r="Z173" s="302">
        <f>SUM(Z171+Z172)</f>
        <v>3311272.0612095147</v>
      </c>
      <c r="AJ173" s="302">
        <f>SUM(AJ171+AJ172)</f>
        <v>18827598.596703798</v>
      </c>
      <c r="AP173" s="302">
        <f>SUM(AP171+AP172)</f>
        <v>5033719.2258880958</v>
      </c>
      <c r="AZ173" s="302">
        <f>SUM(AZ171+AZ172)</f>
        <v>-14138546.234744534</v>
      </c>
      <c r="BF173" s="302">
        <f>SUM(BF171+BF172)</f>
        <v>-3933520.8357949816</v>
      </c>
      <c r="BP173" s="302">
        <f>SUM(BP171+BP172)</f>
        <v>37374115.541223809</v>
      </c>
      <c r="BV173" s="302">
        <f>SUM(BV171+BV172)</f>
        <v>-2569478.0279768482</v>
      </c>
      <c r="CF173" s="302">
        <f>SUM(CF171+CF172)</f>
        <v>5589981.2681656256</v>
      </c>
      <c r="CL173" s="302">
        <f>SUM(CL171+CL172)</f>
        <v>-46055946.211879313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-3.6079211256875278E-2</v>
      </c>
      <c r="E174" s="307"/>
      <c r="H174" s="340"/>
      <c r="J174" s="306">
        <f>+J173/MAX(J158,1)</f>
        <v>-7.03148286395371E-2</v>
      </c>
      <c r="T174" s="306">
        <f>+T173/MAX(T158,1)</f>
        <v>4.9942719394917116E-2</v>
      </c>
      <c r="Z174" s="306">
        <f>+Z173/MAX(Z158,1)</f>
        <v>5.7888409880500948E-3</v>
      </c>
      <c r="AJ174" s="306">
        <f>+AJ173/MAX(AJ158,1)</f>
        <v>7.1033569961509543E-2</v>
      </c>
      <c r="AP174" s="306">
        <f>+AP173/MAX(AP158,1)</f>
        <v>4.6463423074121976E-2</v>
      </c>
      <c r="AZ174" s="306">
        <f>+AZ173/MAX(AZ158,1)</f>
        <v>-2.9568396839249268E-2</v>
      </c>
      <c r="BF174" s="306">
        <f>+BF173/MAX(BF158,1)</f>
        <v>-1.0696625099645396E-2</v>
      </c>
      <c r="BP174" s="306">
        <f>+BP173/MAX(BP158,1)</f>
        <v>0.10075937657653414</v>
      </c>
      <c r="BV174" s="306">
        <f>+BV173/MAX(BV158,1)</f>
        <v>-1.5995695171679262E-2</v>
      </c>
      <c r="CF174" s="306">
        <f>+CF173/MAX(CF158,1)</f>
        <v>1.0623370684668487E-2</v>
      </c>
      <c r="CL174" s="306">
        <f>+CL173/MAX(CL158,1)</f>
        <v>-0.14890751732724969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9.9713596974585587E-3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2.0516784980754772E-2</v>
      </c>
      <c r="AP179" s="312">
        <f>IF(AND(AP177="Y",AP178="Y"), IF(AND(AP174&gt;0.03, AP174&lt;=0.1),((AP174-0.03)*0.5), IF(AP174&gt;0.1,((AP174-0.03)*0.5)+((AP174-0.1)*0.5))), "N/A")</f>
        <v>8.2317115370609886E-3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3.5759376576534135E-2</v>
      </c>
      <c r="BV179" s="312" t="b">
        <f>IF(AND(BV177="Y",BV178="Y"), IF(AND(BV174&gt;0.03, BV174&lt;=0.1),((BV174-0.03)*0.5), IF(BV174&gt;0.1,((BV174-0.03)*0.5)+((BV174-0.1)*0.5))), "N/A")</f>
        <v>0</v>
      </c>
      <c r="CF179" s="312" t="b">
        <f>IF(AND(CF177="Y",CF178="Y"), IF(AND(CF174&gt;0.03, CF174&lt;=0.1),((CF174-0.03)*0.5), IF(CF174&gt;0.1,((CF174-0.03)*0.5)+((CF174-0.1)*0.5))), "N/A")</f>
        <v>0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8862782.3772540987</v>
      </c>
      <c r="Z180" s="313">
        <f>IFERROR(Z179*Z158, "N/A")</f>
        <v>0</v>
      </c>
      <c r="AJ180" s="313">
        <f>IFERROR(AJ179*AJ158, "N/A")</f>
        <v>5438017.4376966255</v>
      </c>
      <c r="AP180" s="313">
        <f>IFERROR(AP179*AP158, "N/A")</f>
        <v>891800.94544404733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13264026.805866234</v>
      </c>
      <c r="BV180" s="313">
        <f>IFERROR(BV179*BV158, "N/A")</f>
        <v>0</v>
      </c>
      <c r="CF180" s="313">
        <f>IFERROR(CF179*CF158, "N/A")</f>
        <v>0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22">D189</f>
        <v>5400</v>
      </c>
      <c r="H189" s="325">
        <f t="shared" si="222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22"/>
        <v>12000</v>
      </c>
      <c r="H190" s="325">
        <f t="shared" si="222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22"/>
        <v>24000</v>
      </c>
      <c r="H191" s="325">
        <f t="shared" si="222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22"/>
        <v>48000</v>
      </c>
      <c r="H192" s="325">
        <f t="shared" si="222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22"/>
        <v>96000</v>
      </c>
      <c r="H193" s="325">
        <f t="shared" si="222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22"/>
        <v>192000</v>
      </c>
      <c r="H194" s="325">
        <f t="shared" si="222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  <row r="198" spans="1:10" x14ac:dyDescent="0.25">
      <c r="C198"/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O197"/>
  <sheetViews>
    <sheetView zoomScale="90" zoomScaleNormal="90" workbookViewId="0">
      <pane xSplit="3" ySplit="5" topLeftCell="D70" activePane="bottomRight" state="frozen"/>
      <selection activeCell="B21" sqref="B21"/>
      <selection pane="topRight" activeCell="B21" sqref="B21"/>
      <selection pane="bottomLeft" activeCell="B21" sqref="B21"/>
      <selection pane="bottomRight" activeCell="C1" sqref="C1:DA1"/>
    </sheetView>
  </sheetViews>
  <sheetFormatPr defaultColWidth="9.109375" defaultRowHeight="13.2" x14ac:dyDescent="0.25"/>
  <cols>
    <col min="1" max="1" width="3.33203125" style="1" customWidth="1"/>
    <col min="2" max="2" width="63.33203125" style="1" customWidth="1"/>
    <col min="3" max="3" width="0.109375" style="1" customWidth="1"/>
    <col min="4" max="4" width="16.33203125" style="1" bestFit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7.10937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1.66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271</v>
      </c>
      <c r="B1" s="22"/>
      <c r="C1" s="399" t="s">
        <v>264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1"/>
      <c r="DG1" s="200"/>
    </row>
    <row r="2" spans="1:119" s="20" customFormat="1" ht="18" customHeight="1" thickBot="1" x14ac:dyDescent="0.45">
      <c r="A2" s="23" t="s">
        <v>14</v>
      </c>
      <c r="B2" s="22"/>
      <c r="D2" s="402" t="s">
        <v>150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185"/>
      <c r="T2" s="405" t="s">
        <v>151</v>
      </c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4"/>
      <c r="AI2" s="186"/>
      <c r="AJ2" s="405" t="s">
        <v>196</v>
      </c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4"/>
      <c r="AY2" s="186"/>
      <c r="AZ2" s="405" t="s">
        <v>155</v>
      </c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4"/>
      <c r="BO2" s="186"/>
      <c r="BP2" s="405" t="s">
        <v>156</v>
      </c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4"/>
      <c r="CE2" s="186"/>
      <c r="CF2" s="405" t="s">
        <v>157</v>
      </c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98" t="s">
        <v>130</v>
      </c>
      <c r="E3" s="392"/>
      <c r="F3" s="392"/>
      <c r="G3" s="392"/>
      <c r="H3" s="392"/>
      <c r="I3" s="393"/>
      <c r="J3" s="392" t="s">
        <v>129</v>
      </c>
      <c r="K3" s="392"/>
      <c r="L3" s="392"/>
      <c r="M3" s="392"/>
      <c r="N3" s="392"/>
      <c r="O3" s="393"/>
      <c r="P3" s="394" t="s">
        <v>180</v>
      </c>
      <c r="Q3" s="395"/>
      <c r="R3" s="396"/>
      <c r="S3" s="187"/>
      <c r="T3" s="391" t="s">
        <v>128</v>
      </c>
      <c r="U3" s="392"/>
      <c r="V3" s="392"/>
      <c r="W3" s="392"/>
      <c r="X3" s="392"/>
      <c r="Y3" s="393"/>
      <c r="Z3" s="391" t="s">
        <v>127</v>
      </c>
      <c r="AA3" s="392"/>
      <c r="AB3" s="392"/>
      <c r="AC3" s="392"/>
      <c r="AD3" s="392"/>
      <c r="AE3" s="393"/>
      <c r="AF3" s="394" t="s">
        <v>181</v>
      </c>
      <c r="AG3" s="395"/>
      <c r="AH3" s="396"/>
      <c r="AI3" s="188"/>
      <c r="AJ3" s="391" t="s">
        <v>197</v>
      </c>
      <c r="AK3" s="392"/>
      <c r="AL3" s="392"/>
      <c r="AM3" s="392"/>
      <c r="AN3" s="392"/>
      <c r="AO3" s="393"/>
      <c r="AP3" s="391" t="s">
        <v>198</v>
      </c>
      <c r="AQ3" s="392"/>
      <c r="AR3" s="392"/>
      <c r="AS3" s="392"/>
      <c r="AT3" s="392"/>
      <c r="AU3" s="393"/>
      <c r="AV3" s="394" t="s">
        <v>252</v>
      </c>
      <c r="AW3" s="395"/>
      <c r="AX3" s="396"/>
      <c r="AY3" s="188"/>
      <c r="AZ3" s="391" t="s">
        <v>137</v>
      </c>
      <c r="BA3" s="392"/>
      <c r="BB3" s="392"/>
      <c r="BC3" s="392"/>
      <c r="BD3" s="392"/>
      <c r="BE3" s="393"/>
      <c r="BF3" s="391" t="s">
        <v>138</v>
      </c>
      <c r="BG3" s="392"/>
      <c r="BH3" s="392"/>
      <c r="BI3" s="392"/>
      <c r="BJ3" s="392"/>
      <c r="BK3" s="393"/>
      <c r="BL3" s="394" t="s">
        <v>182</v>
      </c>
      <c r="BM3" s="395"/>
      <c r="BN3" s="396"/>
      <c r="BO3" s="188"/>
      <c r="BP3" s="391" t="s">
        <v>135</v>
      </c>
      <c r="BQ3" s="392"/>
      <c r="BR3" s="392"/>
      <c r="BS3" s="392"/>
      <c r="BT3" s="392"/>
      <c r="BU3" s="393"/>
      <c r="BV3" s="391" t="s">
        <v>136</v>
      </c>
      <c r="BW3" s="392"/>
      <c r="BX3" s="392"/>
      <c r="BY3" s="392"/>
      <c r="BZ3" s="392"/>
      <c r="CA3" s="393"/>
      <c r="CB3" s="394" t="s">
        <v>183</v>
      </c>
      <c r="CC3" s="395"/>
      <c r="CD3" s="396"/>
      <c r="CE3" s="188"/>
      <c r="CF3" s="391" t="s">
        <v>139</v>
      </c>
      <c r="CG3" s="392"/>
      <c r="CH3" s="392"/>
      <c r="CI3" s="392"/>
      <c r="CJ3" s="392"/>
      <c r="CK3" s="393"/>
      <c r="CL3" s="391" t="s">
        <v>140</v>
      </c>
      <c r="CM3" s="392"/>
      <c r="CN3" s="392"/>
      <c r="CO3" s="392"/>
      <c r="CP3" s="392"/>
      <c r="CQ3" s="393"/>
      <c r="CR3" s="394" t="s">
        <v>184</v>
      </c>
      <c r="CS3" s="395"/>
      <c r="CT3" s="397"/>
      <c r="CV3" s="381" t="s">
        <v>141</v>
      </c>
      <c r="CW3" s="382"/>
      <c r="CX3" s="382"/>
      <c r="CY3" s="382"/>
      <c r="CZ3" s="382"/>
      <c r="DA3" s="383"/>
      <c r="DB3" s="384" t="s">
        <v>142</v>
      </c>
      <c r="DC3" s="382"/>
      <c r="DD3" s="382"/>
      <c r="DE3" s="382"/>
      <c r="DF3" s="382"/>
      <c r="DG3" s="383"/>
      <c r="DH3" s="158"/>
      <c r="DI3" s="385" t="s">
        <v>272</v>
      </c>
      <c r="DJ3" s="386"/>
      <c r="DK3" s="386"/>
      <c r="DL3" s="387"/>
      <c r="DM3"/>
    </row>
    <row r="4" spans="1:119" s="12" customFormat="1" ht="13.5" customHeight="1" thickBot="1" x14ac:dyDescent="0.3">
      <c r="D4" s="13">
        <v>1044</v>
      </c>
      <c r="I4" s="14"/>
      <c r="J4" s="12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232">
        <v>1049</v>
      </c>
      <c r="CG4" s="233"/>
      <c r="CH4" s="233"/>
      <c r="CI4" s="233"/>
      <c r="CJ4" s="233"/>
      <c r="CK4" s="23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8"/>
      <c r="DJ4" s="389"/>
      <c r="DK4" s="389"/>
      <c r="DL4" s="390"/>
      <c r="DM4"/>
    </row>
    <row r="5" spans="1:119" s="19" customFormat="1" ht="48" customHeight="1" thickBot="1" x14ac:dyDescent="0.35">
      <c r="A5" s="99"/>
      <c r="B5" s="99"/>
      <c r="C5" s="100"/>
      <c r="D5" s="104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242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4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31"/>
      <c r="E6" s="29"/>
      <c r="F6" s="29"/>
      <c r="G6" s="29"/>
      <c r="H6" s="29"/>
      <c r="I6" s="30"/>
      <c r="J6" s="243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31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8"/>
      <c r="E7" s="36"/>
      <c r="F7" s="36"/>
      <c r="G7" s="36"/>
      <c r="H7" s="36"/>
      <c r="I7" s="37"/>
      <c r="J7" s="244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8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244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5"/>
      <c r="U8" s="36"/>
      <c r="V8" s="36"/>
      <c r="W8" s="36"/>
      <c r="X8" s="36"/>
      <c r="Y8" s="37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8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244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8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2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42"/>
      <c r="U10" s="43"/>
      <c r="V10" s="43"/>
      <c r="W10" s="43"/>
      <c r="X10" s="43"/>
      <c r="Y10" s="44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5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244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5"/>
      <c r="U11" s="36"/>
      <c r="V11" s="36"/>
      <c r="W11" s="36"/>
      <c r="X11" s="36"/>
      <c r="Y11" s="37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8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244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/>
      <c r="U12" s="36"/>
      <c r="V12" s="36"/>
      <c r="W12" s="36"/>
      <c r="X12" s="36"/>
      <c r="Y12" s="37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8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244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/>
      <c r="U13" s="36"/>
      <c r="V13" s="36"/>
      <c r="W13" s="36"/>
      <c r="X13" s="36"/>
      <c r="Y13" s="37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8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244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/>
      <c r="U14" s="36"/>
      <c r="V14" s="36"/>
      <c r="W14" s="36"/>
      <c r="X14" s="36"/>
      <c r="Y14" s="37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8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244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/>
      <c r="U15" s="36"/>
      <c r="V15" s="36"/>
      <c r="W15" s="36"/>
      <c r="X15" s="36"/>
      <c r="Y15" s="37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8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2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42"/>
      <c r="U16" s="46"/>
      <c r="V16" s="43"/>
      <c r="W16" s="46"/>
      <c r="X16" s="43"/>
      <c r="Y16" s="47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5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244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8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244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8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244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8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244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5"/>
      <c r="U20" s="39"/>
      <c r="V20" s="36"/>
      <c r="W20" s="39"/>
      <c r="X20" s="36"/>
      <c r="Y20" s="40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1" si="31">+V20+AB20</f>
        <v>0</v>
      </c>
      <c r="AH20" s="118">
        <f t="shared" ref="AH20:AH62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8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6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244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5"/>
      <c r="U21" s="39"/>
      <c r="V21" s="36"/>
      <c r="W21" s="39"/>
      <c r="X21" s="36"/>
      <c r="Y21" s="40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8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6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244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5"/>
      <c r="U22" s="39"/>
      <c r="V22" s="36"/>
      <c r="W22" s="39"/>
      <c r="X22" s="36"/>
      <c r="Y22" s="40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8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6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244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5"/>
      <c r="U23" s="39"/>
      <c r="V23" s="36"/>
      <c r="W23" s="39"/>
      <c r="X23" s="36"/>
      <c r="Y23" s="40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8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6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244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5"/>
      <c r="U24" s="39"/>
      <c r="V24" s="36"/>
      <c r="W24" s="39"/>
      <c r="X24" s="36"/>
      <c r="Y24" s="40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8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6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244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5"/>
      <c r="U25" s="39"/>
      <c r="V25" s="36"/>
      <c r="W25" s="39"/>
      <c r="X25" s="36"/>
      <c r="Y25" s="40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8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6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244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5"/>
      <c r="U26" s="39"/>
      <c r="V26" s="36"/>
      <c r="W26" s="39"/>
      <c r="X26" s="36"/>
      <c r="Y26" s="40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8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6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244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5"/>
      <c r="U27" s="39"/>
      <c r="V27" s="36"/>
      <c r="W27" s="39"/>
      <c r="X27" s="36"/>
      <c r="Y27" s="40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8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6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244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5"/>
      <c r="U28" s="39"/>
      <c r="V28" s="36"/>
      <c r="W28" s="39"/>
      <c r="X28" s="36"/>
      <c r="Y28" s="40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8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6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244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5"/>
      <c r="U29" s="39"/>
      <c r="V29" s="36"/>
      <c r="W29" s="39"/>
      <c r="X29" s="36"/>
      <c r="Y29" s="40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8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6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244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5"/>
      <c r="U30" s="39"/>
      <c r="V30" s="36"/>
      <c r="W30" s="39"/>
      <c r="X30" s="36"/>
      <c r="Y30" s="40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8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6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244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5"/>
      <c r="U31" s="39"/>
      <c r="V31" s="36"/>
      <c r="W31" s="39"/>
      <c r="X31" s="36"/>
      <c r="Y31" s="40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8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6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244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5"/>
      <c r="U32" s="39"/>
      <c r="V32" s="36"/>
      <c r="W32" s="39"/>
      <c r="X32" s="36"/>
      <c r="Y32" s="40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8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6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244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5"/>
      <c r="U33" s="39"/>
      <c r="V33" s="36"/>
      <c r="W33" s="39"/>
      <c r="X33" s="36"/>
      <c r="Y33" s="40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8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6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244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5"/>
      <c r="U34" s="39"/>
      <c r="V34" s="36"/>
      <c r="W34" s="39"/>
      <c r="X34" s="36"/>
      <c r="Y34" s="40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8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6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244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5"/>
      <c r="U35" s="39"/>
      <c r="V35" s="36"/>
      <c r="W35" s="39"/>
      <c r="X35" s="36"/>
      <c r="Y35" s="40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8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6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244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5"/>
      <c r="U36" s="39"/>
      <c r="V36" s="36"/>
      <c r="W36" s="39"/>
      <c r="X36" s="36"/>
      <c r="Y36" s="40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8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6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244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5"/>
      <c r="U37" s="39"/>
      <c r="V37" s="36"/>
      <c r="W37" s="39"/>
      <c r="X37" s="36"/>
      <c r="Y37" s="40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8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6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244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5"/>
      <c r="U38" s="39"/>
      <c r="V38" s="36"/>
      <c r="W38" s="39"/>
      <c r="X38" s="36"/>
      <c r="Y38" s="40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8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6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244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5"/>
      <c r="U39" s="39"/>
      <c r="V39" s="36"/>
      <c r="W39" s="39"/>
      <c r="X39" s="36"/>
      <c r="Y39" s="40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8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6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244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5"/>
      <c r="U40" s="39"/>
      <c r="V40" s="36"/>
      <c r="W40" s="39"/>
      <c r="X40" s="36"/>
      <c r="Y40" s="40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8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6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244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5"/>
      <c r="U41" s="39"/>
      <c r="V41" s="36"/>
      <c r="W41" s="39"/>
      <c r="X41" s="36"/>
      <c r="Y41" s="40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8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6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244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5"/>
      <c r="U42" s="39"/>
      <c r="V42" s="36"/>
      <c r="W42" s="39"/>
      <c r="X42" s="36"/>
      <c r="Y42" s="40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8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6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244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5"/>
      <c r="U43" s="39"/>
      <c r="V43" s="36"/>
      <c r="W43" s="39"/>
      <c r="X43" s="36"/>
      <c r="Y43" s="40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8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6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244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5"/>
      <c r="U44" s="39"/>
      <c r="V44" s="36"/>
      <c r="W44" s="39"/>
      <c r="X44" s="36"/>
      <c r="Y44" s="40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8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6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244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5"/>
      <c r="U45" s="39"/>
      <c r="V45" s="36"/>
      <c r="W45" s="39"/>
      <c r="X45" s="36"/>
      <c r="Y45" s="40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8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6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244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5"/>
      <c r="U46" s="39"/>
      <c r="V46" s="36"/>
      <c r="W46" s="39"/>
      <c r="X46" s="36"/>
      <c r="Y46" s="40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8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6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244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5"/>
      <c r="U47" s="39"/>
      <c r="V47" s="36"/>
      <c r="W47" s="39"/>
      <c r="X47" s="36"/>
      <c r="Y47" s="40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8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6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244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5"/>
      <c r="U48" s="39"/>
      <c r="V48" s="36"/>
      <c r="W48" s="39"/>
      <c r="X48" s="36"/>
      <c r="Y48" s="40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8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6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244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5"/>
      <c r="U49" s="39"/>
      <c r="V49" s="36"/>
      <c r="W49" s="39"/>
      <c r="X49" s="36"/>
      <c r="Y49" s="40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8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6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244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5"/>
      <c r="U50" s="39"/>
      <c r="V50" s="36"/>
      <c r="W50" s="39"/>
      <c r="X50" s="36"/>
      <c r="Y50" s="40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8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6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244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5"/>
      <c r="U51" s="39"/>
      <c r="V51" s="36"/>
      <c r="W51" s="39"/>
      <c r="X51" s="36"/>
      <c r="Y51" s="40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8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6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244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5"/>
      <c r="U52" s="39"/>
      <c r="V52" s="36"/>
      <c r="W52" s="39"/>
      <c r="X52" s="36"/>
      <c r="Y52" s="40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8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6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244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5"/>
      <c r="U53" s="39"/>
      <c r="V53" s="36"/>
      <c r="W53" s="39"/>
      <c r="X53" s="36"/>
      <c r="Y53" s="40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8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6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244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5"/>
      <c r="U54" s="39"/>
      <c r="V54" s="36"/>
      <c r="W54" s="39"/>
      <c r="X54" s="36"/>
      <c r="Y54" s="40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8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6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244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5"/>
      <c r="U55" s="39"/>
      <c r="V55" s="36"/>
      <c r="W55" s="39"/>
      <c r="X55" s="36"/>
      <c r="Y55" s="40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39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8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6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244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5"/>
      <c r="U56" s="39"/>
      <c r="V56" s="36"/>
      <c r="W56" s="39"/>
      <c r="X56" s="36"/>
      <c r="Y56" s="40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8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6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244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5"/>
      <c r="U57" s="39"/>
      <c r="V57" s="36"/>
      <c r="W57" s="39"/>
      <c r="X57" s="36"/>
      <c r="Y57" s="40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8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6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244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5"/>
      <c r="U58" s="39"/>
      <c r="V58" s="36"/>
      <c r="W58" s="39"/>
      <c r="X58" s="36"/>
      <c r="Y58" s="40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8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6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244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5"/>
      <c r="U59" s="39"/>
      <c r="V59" s="36"/>
      <c r="W59" s="39"/>
      <c r="X59" s="36"/>
      <c r="Y59" s="40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8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6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244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5"/>
      <c r="U60" s="39"/>
      <c r="V60" s="36"/>
      <c r="W60" s="39"/>
      <c r="X60" s="36"/>
      <c r="Y60" s="40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8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6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36"/>
      <c r="I61" s="47"/>
      <c r="J61" s="2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42"/>
      <c r="U61" s="46"/>
      <c r="V61" s="43"/>
      <c r="W61" s="46"/>
      <c r="X61" s="36"/>
      <c r="Y61" s="47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5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3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244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/>
      <c r="U62" s="39"/>
      <c r="V62" s="36"/>
      <c r="W62" s="39"/>
      <c r="X62" s="36"/>
      <c r="Y62" s="40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>+V62+AB62</f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8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6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36"/>
      <c r="I63" s="47"/>
      <c r="J63" s="2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42"/>
      <c r="U63" s="46"/>
      <c r="V63" s="43"/>
      <c r="W63" s="46"/>
      <c r="X63" s="36"/>
      <c r="Y63" s="47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>+V63+AB63</f>
        <v>0</v>
      </c>
      <c r="AH63" s="124">
        <f>+AF63+AG63</f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5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3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244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8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244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8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244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5"/>
      <c r="U66" s="39"/>
      <c r="V66" s="36"/>
      <c r="W66" s="39"/>
      <c r="X66" s="36"/>
      <c r="Y66" s="40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8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6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244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5"/>
      <c r="U67" s="39"/>
      <c r="V67" s="36"/>
      <c r="W67" s="39"/>
      <c r="X67" s="36"/>
      <c r="Y67" s="40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8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6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244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5"/>
      <c r="U68" s="39"/>
      <c r="V68" s="36"/>
      <c r="W68" s="39"/>
      <c r="X68" s="36"/>
      <c r="Y68" s="40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8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6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244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5"/>
      <c r="U69" s="39"/>
      <c r="V69" s="36"/>
      <c r="W69" s="39"/>
      <c r="X69" s="36"/>
      <c r="Y69" s="40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8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6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244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5"/>
      <c r="U70" s="39"/>
      <c r="V70" s="36"/>
      <c r="W70" s="39"/>
      <c r="X70" s="36"/>
      <c r="Y70" s="40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8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6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244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/>
      <c r="U71" s="39"/>
      <c r="V71" s="36"/>
      <c r="W71" s="39"/>
      <c r="X71" s="36"/>
      <c r="Y71" s="40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8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6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244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/>
      <c r="U72" s="39"/>
      <c r="V72" s="36"/>
      <c r="W72" s="39"/>
      <c r="X72" s="36"/>
      <c r="Y72" s="40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8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6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2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42"/>
      <c r="U73" s="46"/>
      <c r="V73" s="43"/>
      <c r="W73" s="46"/>
      <c r="X73" s="43"/>
      <c r="Y73" s="47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43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43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5"/>
      <c r="CG73" s="46"/>
      <c r="CH73" s="43"/>
      <c r="CI73" s="46"/>
      <c r="CJ73" s="43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3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244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8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244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5"/>
      <c r="U75" s="39"/>
      <c r="V75" s="39"/>
      <c r="W75" s="39"/>
      <c r="X75" s="36"/>
      <c r="Y75" s="40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8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6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244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5"/>
      <c r="U76" s="39"/>
      <c r="V76" s="39"/>
      <c r="W76" s="39"/>
      <c r="X76" s="36"/>
      <c r="Y76" s="40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8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6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244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5"/>
      <c r="U77" s="39"/>
      <c r="V77" s="39"/>
      <c r="W77" s="39"/>
      <c r="X77" s="36"/>
      <c r="Y77" s="40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8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6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244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5"/>
      <c r="U78" s="39"/>
      <c r="V78" s="39"/>
      <c r="W78" s="39"/>
      <c r="X78" s="36"/>
      <c r="Y78" s="40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8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6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244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5"/>
      <c r="U79" s="39"/>
      <c r="V79" s="39"/>
      <c r="W79" s="39"/>
      <c r="X79" s="36"/>
      <c r="Y79" s="40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8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6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244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/>
      <c r="U80" s="39"/>
      <c r="V80" s="39"/>
      <c r="W80" s="39"/>
      <c r="X80" s="36"/>
      <c r="Y80" s="40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8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6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244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/>
      <c r="U81" s="39"/>
      <c r="V81" s="39"/>
      <c r="W81" s="39"/>
      <c r="X81" s="36"/>
      <c r="Y81" s="40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8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6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244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/>
      <c r="U82" s="39"/>
      <c r="V82" s="39"/>
      <c r="W82" s="39"/>
      <c r="X82" s="36"/>
      <c r="Y82" s="40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8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6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244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/>
      <c r="U83" s="39"/>
      <c r="V83" s="39"/>
      <c r="W83" s="39"/>
      <c r="X83" s="36"/>
      <c r="Y83" s="40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8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6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244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/>
      <c r="U84" s="39"/>
      <c r="V84" s="39"/>
      <c r="W84" s="39"/>
      <c r="X84" s="36"/>
      <c r="Y84" s="40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8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6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244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/>
      <c r="U85" s="39"/>
      <c r="V85" s="39"/>
      <c r="W85" s="39"/>
      <c r="X85" s="36"/>
      <c r="Y85" s="40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8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6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244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5"/>
      <c r="U86" s="39"/>
      <c r="V86" s="39"/>
      <c r="W86" s="39"/>
      <c r="X86" s="36"/>
      <c r="Y86" s="40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8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6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244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5"/>
      <c r="U87" s="39"/>
      <c r="V87" s="39"/>
      <c r="W87" s="39"/>
      <c r="X87" s="36"/>
      <c r="Y87" s="40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8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6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244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5"/>
      <c r="U88" s="39"/>
      <c r="V88" s="39"/>
      <c r="W88" s="39"/>
      <c r="X88" s="36"/>
      <c r="Y88" s="40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8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6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244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/>
      <c r="U89" s="39"/>
      <c r="V89" s="39"/>
      <c r="W89" s="39"/>
      <c r="X89" s="36"/>
      <c r="Y89" s="40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8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6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244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/>
      <c r="U90" s="39"/>
      <c r="V90" s="39"/>
      <c r="W90" s="39"/>
      <c r="X90" s="36"/>
      <c r="Y90" s="40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8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6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244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5"/>
      <c r="U91" s="39"/>
      <c r="V91" s="39"/>
      <c r="W91" s="39"/>
      <c r="X91" s="36"/>
      <c r="Y91" s="40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8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6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244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5"/>
      <c r="U92" s="39"/>
      <c r="V92" s="39"/>
      <c r="W92" s="39"/>
      <c r="X92" s="36"/>
      <c r="Y92" s="40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8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6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244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5"/>
      <c r="U93" s="39"/>
      <c r="V93" s="39"/>
      <c r="W93" s="39"/>
      <c r="X93" s="36"/>
      <c r="Y93" s="40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8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6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244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5"/>
      <c r="U94" s="39"/>
      <c r="V94" s="39"/>
      <c r="W94" s="39"/>
      <c r="X94" s="36"/>
      <c r="Y94" s="40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8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6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2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42"/>
      <c r="U95" s="46"/>
      <c r="V95" s="43"/>
      <c r="W95" s="46"/>
      <c r="X95" s="43"/>
      <c r="Y95" s="47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5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3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2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42"/>
      <c r="U96" s="46"/>
      <c r="V96" s="43"/>
      <c r="W96" s="46"/>
      <c r="X96" s="43"/>
      <c r="Y96" s="47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5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3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244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8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244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5"/>
      <c r="U98" s="39"/>
      <c r="V98" s="39"/>
      <c r="W98" s="39"/>
      <c r="X98" s="36"/>
      <c r="Y98" s="40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8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6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244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5"/>
      <c r="U99" s="39"/>
      <c r="V99" s="39"/>
      <c r="W99" s="39"/>
      <c r="X99" s="36"/>
      <c r="Y99" s="40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8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6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244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5"/>
      <c r="U100" s="39"/>
      <c r="V100" s="39"/>
      <c r="W100" s="39"/>
      <c r="X100" s="36"/>
      <c r="Y100" s="40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8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6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43"/>
      <c r="I101" s="47"/>
      <c r="J101" s="245"/>
      <c r="K101" s="46"/>
      <c r="L101" s="43"/>
      <c r="M101" s="46"/>
      <c r="N101" s="43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42"/>
      <c r="U101" s="46"/>
      <c r="V101" s="43"/>
      <c r="W101" s="46"/>
      <c r="X101" s="43"/>
      <c r="Y101" s="47"/>
      <c r="Z101" s="45"/>
      <c r="AA101" s="46"/>
      <c r="AB101" s="43"/>
      <c r="AC101" s="46"/>
      <c r="AD101" s="43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5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61"/>
      <c r="G102" s="58"/>
      <c r="H102" s="61"/>
      <c r="I102" s="60"/>
      <c r="J102" s="246"/>
      <c r="K102" s="58"/>
      <c r="L102" s="61"/>
      <c r="M102" s="58"/>
      <c r="N102" s="61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57"/>
      <c r="U102" s="58"/>
      <c r="V102" s="61"/>
      <c r="W102" s="58"/>
      <c r="X102" s="61"/>
      <c r="Y102" s="60"/>
      <c r="Z102" s="59"/>
      <c r="AA102" s="58"/>
      <c r="AB102" s="61"/>
      <c r="AC102" s="58"/>
      <c r="AD102" s="61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61"/>
      <c r="BC102" s="58"/>
      <c r="BD102" s="61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9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244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8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243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31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244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5"/>
      <c r="U105" s="36"/>
      <c r="V105" s="36"/>
      <c r="W105" s="36"/>
      <c r="X105" s="36"/>
      <c r="Y105" s="37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8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6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244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5"/>
      <c r="U106" s="36"/>
      <c r="V106" s="36"/>
      <c r="W106" s="36"/>
      <c r="X106" s="36"/>
      <c r="Y106" s="37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8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244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5"/>
      <c r="U107" s="36"/>
      <c r="V107" s="36"/>
      <c r="W107" s="36"/>
      <c r="X107" s="36"/>
      <c r="Y107" s="37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8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6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243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31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243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31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71"/>
      <c r="U110" s="36"/>
      <c r="V110" s="72"/>
      <c r="W110" s="36"/>
      <c r="X110" s="72"/>
      <c r="Y110" s="37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3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244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71"/>
      <c r="U111" s="36"/>
      <c r="V111" s="72"/>
      <c r="W111" s="36"/>
      <c r="X111" s="72"/>
      <c r="Y111" s="37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3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247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76"/>
      <c r="U112" s="77"/>
      <c r="V112" s="78"/>
      <c r="W112" s="78"/>
      <c r="X112" s="78"/>
      <c r="Y112" s="79"/>
      <c r="Z112" s="80"/>
      <c r="AA112" s="78"/>
      <c r="AB112" s="78"/>
      <c r="AC112" s="78"/>
      <c r="AD112" s="78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80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244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8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0</v>
      </c>
      <c r="E114" s="36"/>
      <c r="F114" s="72">
        <f>+F102</f>
        <v>0</v>
      </c>
      <c r="G114" s="36"/>
      <c r="H114" s="72">
        <f>+H102</f>
        <v>0</v>
      </c>
      <c r="I114" s="37"/>
      <c r="J114" s="244">
        <f>+J102</f>
        <v>0</v>
      </c>
      <c r="K114" s="36"/>
      <c r="L114" s="72">
        <f>+L102</f>
        <v>0</v>
      </c>
      <c r="M114" s="36"/>
      <c r="N114" s="72">
        <f>+N102</f>
        <v>0</v>
      </c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>
        <f>+T102</f>
        <v>0</v>
      </c>
      <c r="U114" s="36"/>
      <c r="V114" s="72">
        <f>+V102</f>
        <v>0</v>
      </c>
      <c r="W114" s="36"/>
      <c r="X114" s="72">
        <f>+X102</f>
        <v>0</v>
      </c>
      <c r="Y114" s="37"/>
      <c r="Z114" s="72">
        <f>+Z102</f>
        <v>0</v>
      </c>
      <c r="AA114" s="36"/>
      <c r="AB114" s="72">
        <f>+AB102</f>
        <v>0</v>
      </c>
      <c r="AC114" s="36"/>
      <c r="AD114" s="72">
        <f>+AD102</f>
        <v>0</v>
      </c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>
        <f>+AJ102</f>
        <v>0</v>
      </c>
      <c r="AK114" s="36"/>
      <c r="AL114" s="72">
        <f>+AL102</f>
        <v>0</v>
      </c>
      <c r="AM114" s="36"/>
      <c r="AN114" s="72">
        <f>+AN102</f>
        <v>0</v>
      </c>
      <c r="AO114" s="37"/>
      <c r="AP114" s="72">
        <f>+AP102</f>
        <v>0</v>
      </c>
      <c r="AQ114" s="36"/>
      <c r="AR114" s="72">
        <f>+AR102</f>
        <v>0</v>
      </c>
      <c r="AS114" s="36"/>
      <c r="AT114" s="72">
        <f>+AT102</f>
        <v>0</v>
      </c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>
        <f>+AZ102</f>
        <v>0</v>
      </c>
      <c r="BA114" s="36"/>
      <c r="BB114" s="72">
        <f>+BB102</f>
        <v>0</v>
      </c>
      <c r="BC114" s="36"/>
      <c r="BD114" s="72">
        <f>+BD102</f>
        <v>0</v>
      </c>
      <c r="BE114" s="37"/>
      <c r="BF114" s="72">
        <f>+BF102</f>
        <v>0</v>
      </c>
      <c r="BG114" s="36"/>
      <c r="BH114" s="72">
        <f>+BH102</f>
        <v>0</v>
      </c>
      <c r="BI114" s="36"/>
      <c r="BJ114" s="72">
        <f>+BJ102</f>
        <v>0</v>
      </c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72">
        <f>+BP102</f>
        <v>0</v>
      </c>
      <c r="BQ114" s="36"/>
      <c r="BR114" s="72">
        <f>+BR102</f>
        <v>0</v>
      </c>
      <c r="BS114" s="36"/>
      <c r="BT114" s="72">
        <f>+BT102</f>
        <v>0</v>
      </c>
      <c r="BU114" s="37"/>
      <c r="BV114" s="72">
        <f>+BV102</f>
        <v>0</v>
      </c>
      <c r="BW114" s="36"/>
      <c r="BX114" s="72">
        <f>+BX102</f>
        <v>0</v>
      </c>
      <c r="BY114" s="36"/>
      <c r="BZ114" s="72">
        <f>+BZ102</f>
        <v>0</v>
      </c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73">
        <f>+CF102</f>
        <v>0</v>
      </c>
      <c r="CG114" s="36"/>
      <c r="CH114" s="72">
        <f>+CH102</f>
        <v>0</v>
      </c>
      <c r="CI114" s="36"/>
      <c r="CJ114" s="72">
        <f>+CJ102</f>
        <v>0</v>
      </c>
      <c r="CK114" s="37"/>
      <c r="CL114" s="72">
        <f>+CL102</f>
        <v>0</v>
      </c>
      <c r="CM114" s="36"/>
      <c r="CN114" s="72">
        <f>+CN102</f>
        <v>0</v>
      </c>
      <c r="CO114" s="36"/>
      <c r="CP114" s="72">
        <f>+CP102</f>
        <v>0</v>
      </c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248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72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73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 t="e">
        <f>+D102/D16</f>
        <v>#DIV/0!</v>
      </c>
      <c r="E116" s="83"/>
      <c r="F116" s="84" t="e">
        <f>+F102/F16</f>
        <v>#DIV/0!</v>
      </c>
      <c r="G116" s="83"/>
      <c r="H116" s="84" t="e">
        <f>+H102/H16</f>
        <v>#DIV/0!</v>
      </c>
      <c r="I116" s="85"/>
      <c r="J116" s="249" t="e">
        <f>+J102/J16</f>
        <v>#DIV/0!</v>
      </c>
      <c r="K116" s="83"/>
      <c r="L116" s="84" t="e">
        <f>+L102/L16</f>
        <v>#DIV/0!</v>
      </c>
      <c r="M116" s="83"/>
      <c r="N116" s="84" t="e">
        <f>+N102/N16</f>
        <v>#DIV/0!</v>
      </c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 t="e">
        <f>+T102/T16</f>
        <v>#DIV/0!</v>
      </c>
      <c r="U116" s="83"/>
      <c r="V116" s="84" t="e">
        <f>+V102/V16</f>
        <v>#DIV/0!</v>
      </c>
      <c r="W116" s="83"/>
      <c r="X116" s="84" t="e">
        <f>+X102/X16</f>
        <v>#DIV/0!</v>
      </c>
      <c r="Y116" s="85"/>
      <c r="Z116" s="84" t="e">
        <f>+Z102/Z16</f>
        <v>#DIV/0!</v>
      </c>
      <c r="AA116" s="83"/>
      <c r="AB116" s="84" t="e">
        <f>+AB102/AB16</f>
        <v>#DIV/0!</v>
      </c>
      <c r="AC116" s="83"/>
      <c r="AD116" s="84" t="e">
        <f>+AD102/AD16</f>
        <v>#DIV/0!</v>
      </c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 t="e">
        <f>+AJ102/AJ16</f>
        <v>#DIV/0!</v>
      </c>
      <c r="AK116" s="83"/>
      <c r="AL116" s="84" t="e">
        <f>+AL102/AL16</f>
        <v>#DIV/0!</v>
      </c>
      <c r="AM116" s="83"/>
      <c r="AN116" s="84" t="e">
        <f>+AN102/AN16</f>
        <v>#DIV/0!</v>
      </c>
      <c r="AO116" s="85"/>
      <c r="AP116" s="84" t="e">
        <f>+AP102/AP16</f>
        <v>#DIV/0!</v>
      </c>
      <c r="AQ116" s="83"/>
      <c r="AR116" s="84" t="e">
        <f>+AR102/AR16</f>
        <v>#DIV/0!</v>
      </c>
      <c r="AS116" s="83"/>
      <c r="AT116" s="84" t="e">
        <f>+AT102/AT16</f>
        <v>#DIV/0!</v>
      </c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 t="e">
        <f>+AZ102/AZ16</f>
        <v>#DIV/0!</v>
      </c>
      <c r="BA116" s="83"/>
      <c r="BB116" s="84" t="e">
        <f>+BB102/BB16</f>
        <v>#DIV/0!</v>
      </c>
      <c r="BC116" s="83"/>
      <c r="BD116" s="84" t="e">
        <f>+BD102/BD16</f>
        <v>#DIV/0!</v>
      </c>
      <c r="BE116" s="85"/>
      <c r="BF116" s="84" t="e">
        <f>+BF102/BF16</f>
        <v>#DIV/0!</v>
      </c>
      <c r="BG116" s="83"/>
      <c r="BH116" s="84" t="e">
        <f>+BH102/BH16</f>
        <v>#DIV/0!</v>
      </c>
      <c r="BI116" s="83"/>
      <c r="BJ116" s="84" t="e">
        <f>+BJ102/BJ16</f>
        <v>#DIV/0!</v>
      </c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84" t="e">
        <f>+BP102/BP16</f>
        <v>#DIV/0!</v>
      </c>
      <c r="BQ116" s="83"/>
      <c r="BR116" s="84" t="e">
        <f>+BR102/BR16</f>
        <v>#DIV/0!</v>
      </c>
      <c r="BS116" s="83"/>
      <c r="BT116" s="84" t="e">
        <f>+BT102/BT16</f>
        <v>#DIV/0!</v>
      </c>
      <c r="BU116" s="85"/>
      <c r="BV116" s="84" t="e">
        <f>+BV102/BV16</f>
        <v>#DIV/0!</v>
      </c>
      <c r="BW116" s="83"/>
      <c r="BX116" s="84" t="e">
        <f>+BX102/BX16</f>
        <v>#DIV/0!</v>
      </c>
      <c r="BY116" s="83"/>
      <c r="BZ116" s="84" t="e">
        <f>+BZ102/BZ16</f>
        <v>#DIV/0!</v>
      </c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86" t="e">
        <f>+CF102/CF16</f>
        <v>#DIV/0!</v>
      </c>
      <c r="CG116" s="83"/>
      <c r="CH116" s="84" t="e">
        <f>+CH102/CH16</f>
        <v>#DIV/0!</v>
      </c>
      <c r="CI116" s="83"/>
      <c r="CJ116" s="84" t="e">
        <f>+CJ102/CJ16</f>
        <v>#DIV/0!</v>
      </c>
      <c r="CK116" s="85"/>
      <c r="CL116" s="84" t="e">
        <f>+CL102/CL16</f>
        <v>#DIV/0!</v>
      </c>
      <c r="CM116" s="83"/>
      <c r="CN116" s="84" t="e">
        <f>+CN102/CN16</f>
        <v>#DIV/0!</v>
      </c>
      <c r="CO116" s="83"/>
      <c r="CP116" s="84" t="e">
        <f>+CP102/CP16</f>
        <v>#DIV/0!</v>
      </c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84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83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250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83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7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 t="e">
        <f>+D63/D16</f>
        <v>#DIV/0!</v>
      </c>
      <c r="E118" s="83"/>
      <c r="F118" s="84" t="e">
        <f>+F63/F16</f>
        <v>#DIV/0!</v>
      </c>
      <c r="G118" s="83"/>
      <c r="H118" s="84" t="e">
        <f>+H63/H16</f>
        <v>#DIV/0!</v>
      </c>
      <c r="I118" s="85"/>
      <c r="J118" s="249" t="e">
        <f>+J63/J16</f>
        <v>#DIV/0!</v>
      </c>
      <c r="K118" s="83"/>
      <c r="L118" s="84" t="e">
        <f>+L63/L16</f>
        <v>#DIV/0!</v>
      </c>
      <c r="M118" s="83"/>
      <c r="N118" s="84" t="e">
        <f>+N63/N16</f>
        <v>#DIV/0!</v>
      </c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 t="e">
        <f>+T63/T16</f>
        <v>#DIV/0!</v>
      </c>
      <c r="U118" s="83"/>
      <c r="V118" s="84" t="e">
        <f>+V63/V16</f>
        <v>#DIV/0!</v>
      </c>
      <c r="W118" s="83"/>
      <c r="X118" s="84" t="e">
        <f>+X63/X16</f>
        <v>#DIV/0!</v>
      </c>
      <c r="Y118" s="85"/>
      <c r="Z118" s="84" t="e">
        <f>+Z63/Z16</f>
        <v>#DIV/0!</v>
      </c>
      <c r="AA118" s="83"/>
      <c r="AB118" s="84" t="e">
        <f>+AB63/AB16</f>
        <v>#DIV/0!</v>
      </c>
      <c r="AC118" s="83"/>
      <c r="AD118" s="84" t="e">
        <f>+AD63/AD16</f>
        <v>#DIV/0!</v>
      </c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 t="e">
        <f>+AJ63/AJ16</f>
        <v>#DIV/0!</v>
      </c>
      <c r="AK118" s="83"/>
      <c r="AL118" s="84" t="e">
        <f>+AL63/AL16</f>
        <v>#DIV/0!</v>
      </c>
      <c r="AM118" s="83"/>
      <c r="AN118" s="84" t="e">
        <f>+AN63/AN16</f>
        <v>#DIV/0!</v>
      </c>
      <c r="AO118" s="85"/>
      <c r="AP118" s="84" t="e">
        <f>+AP63/AP16</f>
        <v>#DIV/0!</v>
      </c>
      <c r="AQ118" s="83"/>
      <c r="AR118" s="84" t="e">
        <f>+AR63/AR16</f>
        <v>#DIV/0!</v>
      </c>
      <c r="AS118" s="83"/>
      <c r="AT118" s="84" t="e">
        <f>+AT63/AT16</f>
        <v>#DIV/0!</v>
      </c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 t="e">
        <f>+AZ63/AZ16</f>
        <v>#DIV/0!</v>
      </c>
      <c r="BA118" s="83"/>
      <c r="BB118" s="84" t="e">
        <f>+BB63/BB16</f>
        <v>#DIV/0!</v>
      </c>
      <c r="BC118" s="83"/>
      <c r="BD118" s="84" t="e">
        <f>+BD63/BD16</f>
        <v>#DIV/0!</v>
      </c>
      <c r="BE118" s="85"/>
      <c r="BF118" s="84" t="e">
        <f>+BF63/BF16</f>
        <v>#DIV/0!</v>
      </c>
      <c r="BG118" s="83"/>
      <c r="BH118" s="84" t="e">
        <f>+BH63/BH16</f>
        <v>#DIV/0!</v>
      </c>
      <c r="BI118" s="83"/>
      <c r="BJ118" s="84" t="e">
        <f>+BJ63/BJ16</f>
        <v>#DIV/0!</v>
      </c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84" t="e">
        <f>+BP63/BP16</f>
        <v>#DIV/0!</v>
      </c>
      <c r="BQ118" s="83"/>
      <c r="BR118" s="84" t="e">
        <f>+BR63/BR16</f>
        <v>#DIV/0!</v>
      </c>
      <c r="BS118" s="83"/>
      <c r="BT118" s="84" t="e">
        <f>+BT63/BT16</f>
        <v>#DIV/0!</v>
      </c>
      <c r="BU118" s="85"/>
      <c r="BV118" s="84" t="e">
        <f>+BV63/BV16</f>
        <v>#DIV/0!</v>
      </c>
      <c r="BW118" s="83"/>
      <c r="BX118" s="84" t="e">
        <f>+BX63/BX16</f>
        <v>#DIV/0!</v>
      </c>
      <c r="BY118" s="83"/>
      <c r="BZ118" s="84" t="e">
        <f>+BZ63/BZ16</f>
        <v>#DIV/0!</v>
      </c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86" t="e">
        <f>+CF63/CF16</f>
        <v>#DIV/0!</v>
      </c>
      <c r="CG118" s="83"/>
      <c r="CH118" s="84" t="e">
        <f>+CH63/CH16</f>
        <v>#DIV/0!</v>
      </c>
      <c r="CI118" s="83"/>
      <c r="CJ118" s="84" t="e">
        <f>+CJ63/CJ16</f>
        <v>#DIV/0!</v>
      </c>
      <c r="CK118" s="85"/>
      <c r="CL118" s="84" t="e">
        <f>+CL63/CL16</f>
        <v>#DIV/0!</v>
      </c>
      <c r="CM118" s="83"/>
      <c r="CN118" s="84" t="e">
        <f>+CN63/CN16</f>
        <v>#DIV/0!</v>
      </c>
      <c r="CO118" s="83"/>
      <c r="CP118" s="84" t="e">
        <f>+CP63/CP16</f>
        <v>#DIV/0!</v>
      </c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250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83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7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 t="e">
        <f>+D95/D16</f>
        <v>#DIV/0!</v>
      </c>
      <c r="E120" s="83"/>
      <c r="F120" s="84" t="e">
        <f>+F95/F16</f>
        <v>#DIV/0!</v>
      </c>
      <c r="G120" s="83"/>
      <c r="H120" s="84" t="e">
        <f>+H95/H16</f>
        <v>#DIV/0!</v>
      </c>
      <c r="I120" s="85"/>
      <c r="J120" s="249" t="e">
        <f>+J95/J16</f>
        <v>#DIV/0!</v>
      </c>
      <c r="K120" s="83"/>
      <c r="L120" s="84" t="e">
        <f>+L95/L16</f>
        <v>#DIV/0!</v>
      </c>
      <c r="M120" s="83"/>
      <c r="N120" s="84" t="e">
        <f>+N95/N16</f>
        <v>#DIV/0!</v>
      </c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 t="e">
        <f>+T95/T16</f>
        <v>#DIV/0!</v>
      </c>
      <c r="U120" s="83"/>
      <c r="V120" s="84" t="e">
        <f>+V95/V16</f>
        <v>#DIV/0!</v>
      </c>
      <c r="W120" s="83"/>
      <c r="X120" s="84" t="e">
        <f>+X95/X16</f>
        <v>#DIV/0!</v>
      </c>
      <c r="Y120" s="85"/>
      <c r="Z120" s="84" t="e">
        <f>+Z95/Z16</f>
        <v>#DIV/0!</v>
      </c>
      <c r="AA120" s="83"/>
      <c r="AB120" s="84" t="e">
        <f>+AB95/AB16</f>
        <v>#DIV/0!</v>
      </c>
      <c r="AC120" s="83"/>
      <c r="AD120" s="84" t="e">
        <f>+AD95/AD16</f>
        <v>#DIV/0!</v>
      </c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 t="e">
        <f>+AJ95/AJ16</f>
        <v>#DIV/0!</v>
      </c>
      <c r="AK120" s="83"/>
      <c r="AL120" s="84" t="e">
        <f>+AL95/AL16</f>
        <v>#DIV/0!</v>
      </c>
      <c r="AM120" s="83"/>
      <c r="AN120" s="84" t="e">
        <f>+AN95/AN16</f>
        <v>#DIV/0!</v>
      </c>
      <c r="AO120" s="85"/>
      <c r="AP120" s="84" t="e">
        <f>+AP95/AP16</f>
        <v>#DIV/0!</v>
      </c>
      <c r="AQ120" s="83"/>
      <c r="AR120" s="84" t="e">
        <f>+AR95/AR16</f>
        <v>#DIV/0!</v>
      </c>
      <c r="AS120" s="83"/>
      <c r="AT120" s="84" t="e">
        <f>+AT95/AT16</f>
        <v>#DIV/0!</v>
      </c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 t="e">
        <f>+AZ95/AZ16</f>
        <v>#DIV/0!</v>
      </c>
      <c r="BA120" s="83"/>
      <c r="BB120" s="84" t="e">
        <f>+BB95/BB16</f>
        <v>#DIV/0!</v>
      </c>
      <c r="BC120" s="83"/>
      <c r="BD120" s="84" t="e">
        <f>+BD95/BD16</f>
        <v>#DIV/0!</v>
      </c>
      <c r="BE120" s="85"/>
      <c r="BF120" s="84" t="e">
        <f>+BF95/BF16</f>
        <v>#DIV/0!</v>
      </c>
      <c r="BG120" s="83"/>
      <c r="BH120" s="84" t="e">
        <f>+BH95/BH16</f>
        <v>#DIV/0!</v>
      </c>
      <c r="BI120" s="83"/>
      <c r="BJ120" s="84" t="e">
        <f>+BJ95/BJ16</f>
        <v>#DIV/0!</v>
      </c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84" t="e">
        <f>+BP95/BP16</f>
        <v>#DIV/0!</v>
      </c>
      <c r="BQ120" s="83"/>
      <c r="BR120" s="84" t="e">
        <f>+BR95/BR16</f>
        <v>#DIV/0!</v>
      </c>
      <c r="BS120" s="83"/>
      <c r="BT120" s="84" t="e">
        <f>+BT95/BT16</f>
        <v>#DIV/0!</v>
      </c>
      <c r="BU120" s="85"/>
      <c r="BV120" s="84" t="e">
        <f>+BV95/BV16</f>
        <v>#DIV/0!</v>
      </c>
      <c r="BW120" s="83"/>
      <c r="BX120" s="84" t="e">
        <f>+BX95/BX16</f>
        <v>#DIV/0!</v>
      </c>
      <c r="BY120" s="83"/>
      <c r="BZ120" s="84" t="e">
        <f>+BZ95/BZ16</f>
        <v>#DIV/0!</v>
      </c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86" t="e">
        <f>+CF95/CF16</f>
        <v>#DIV/0!</v>
      </c>
      <c r="CG120" s="83"/>
      <c r="CH120" s="84" t="e">
        <f>+CH95/CH16</f>
        <v>#DIV/0!</v>
      </c>
      <c r="CI120" s="83"/>
      <c r="CJ120" s="84" t="e">
        <f>+CJ95/CJ16</f>
        <v>#DIV/0!</v>
      </c>
      <c r="CK120" s="85"/>
      <c r="CL120" s="84" t="e">
        <f>+CL95/CL16</f>
        <v>#DIV/0!</v>
      </c>
      <c r="CM120" s="83"/>
      <c r="CN120" s="84" t="e">
        <f>+CN95/CN16</f>
        <v>#DIV/0!</v>
      </c>
      <c r="CO120" s="83"/>
      <c r="CP120" s="84" t="e">
        <f>+CP95/CP16</f>
        <v>#DIV/0!</v>
      </c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244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36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8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 t="e">
        <f>+D73/D16</f>
        <v>#DIV/0!</v>
      </c>
      <c r="E122" s="36"/>
      <c r="F122" s="84" t="e">
        <f>+F73/F16</f>
        <v>#DIV/0!</v>
      </c>
      <c r="G122" s="36"/>
      <c r="H122" s="84" t="e">
        <f>+H73/H16</f>
        <v>#DIV/0!</v>
      </c>
      <c r="I122" s="37"/>
      <c r="J122" s="249" t="e">
        <f>+J73/J16</f>
        <v>#DIV/0!</v>
      </c>
      <c r="K122" s="36"/>
      <c r="L122" s="84" t="e">
        <f>+L73/L16</f>
        <v>#DIV/0!</v>
      </c>
      <c r="M122" s="36"/>
      <c r="N122" s="84" t="e">
        <f>+N73/N16</f>
        <v>#DIV/0!</v>
      </c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 t="e">
        <f>+T73/T16</f>
        <v>#DIV/0!</v>
      </c>
      <c r="U122" s="36"/>
      <c r="V122" s="84" t="e">
        <f>+V73/V16</f>
        <v>#DIV/0!</v>
      </c>
      <c r="W122" s="36"/>
      <c r="X122" s="84" t="e">
        <f>+X73/X16</f>
        <v>#DIV/0!</v>
      </c>
      <c r="Y122" s="37"/>
      <c r="Z122" s="84" t="e">
        <f>+Z73/Z16</f>
        <v>#DIV/0!</v>
      </c>
      <c r="AA122" s="36"/>
      <c r="AB122" s="84" t="e">
        <f>+AB73/AB16</f>
        <v>#DIV/0!</v>
      </c>
      <c r="AC122" s="36"/>
      <c r="AD122" s="84" t="e">
        <f>+AD73/AD16</f>
        <v>#DIV/0!</v>
      </c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 t="e">
        <f>+AJ73/AJ16</f>
        <v>#DIV/0!</v>
      </c>
      <c r="AK122" s="36"/>
      <c r="AL122" s="84" t="e">
        <f>+AL73/AL16</f>
        <v>#DIV/0!</v>
      </c>
      <c r="AM122" s="36"/>
      <c r="AN122" s="84" t="e">
        <f>+AN73/AN16</f>
        <v>#DIV/0!</v>
      </c>
      <c r="AO122" s="37"/>
      <c r="AP122" s="84" t="e">
        <f>+AP73/AP16</f>
        <v>#DIV/0!</v>
      </c>
      <c r="AQ122" s="36"/>
      <c r="AR122" s="84" t="e">
        <f>+AR73/AR16</f>
        <v>#DIV/0!</v>
      </c>
      <c r="AS122" s="36"/>
      <c r="AT122" s="84" t="e">
        <f>+AT73/AT16</f>
        <v>#DIV/0!</v>
      </c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 t="e">
        <f>+AZ73/AZ16</f>
        <v>#DIV/0!</v>
      </c>
      <c r="BA122" s="36"/>
      <c r="BB122" s="84" t="e">
        <f>+BB73/BB16</f>
        <v>#DIV/0!</v>
      </c>
      <c r="BC122" s="36"/>
      <c r="BD122" s="84" t="e">
        <f>+BD73/BD16</f>
        <v>#DIV/0!</v>
      </c>
      <c r="BE122" s="37"/>
      <c r="BF122" s="84" t="e">
        <f>+BF73/BF16</f>
        <v>#DIV/0!</v>
      </c>
      <c r="BG122" s="36"/>
      <c r="BH122" s="84" t="e">
        <f>+BH73/BH16</f>
        <v>#DIV/0!</v>
      </c>
      <c r="BI122" s="36"/>
      <c r="BJ122" s="84" t="e">
        <f>+BJ73/BJ16</f>
        <v>#DIV/0!</v>
      </c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84" t="e">
        <f>+BP73/BP16</f>
        <v>#DIV/0!</v>
      </c>
      <c r="BQ122" s="36"/>
      <c r="BR122" s="84" t="e">
        <f>+BR73/BR16</f>
        <v>#DIV/0!</v>
      </c>
      <c r="BS122" s="36"/>
      <c r="BT122" s="84" t="e">
        <f>+BT73/BT16</f>
        <v>#DIV/0!</v>
      </c>
      <c r="BU122" s="37"/>
      <c r="BV122" s="84" t="e">
        <f>+BV73/BV16</f>
        <v>#DIV/0!</v>
      </c>
      <c r="BW122" s="36"/>
      <c r="BX122" s="84" t="e">
        <f>+BX73/BX16</f>
        <v>#DIV/0!</v>
      </c>
      <c r="BY122" s="36"/>
      <c r="BZ122" s="84" t="e">
        <f>+BZ73/BZ16</f>
        <v>#DIV/0!</v>
      </c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86" t="e">
        <f>+CF73/CF16</f>
        <v>#DIV/0!</v>
      </c>
      <c r="CG122" s="36"/>
      <c r="CH122" s="84" t="e">
        <f>+CH73/CH16</f>
        <v>#DIV/0!</v>
      </c>
      <c r="CI122" s="36"/>
      <c r="CJ122" s="84" t="e">
        <f>+CJ73/CJ16</f>
        <v>#DIV/0!</v>
      </c>
      <c r="CK122" s="37"/>
      <c r="CL122" s="84" t="e">
        <f>+CL73/CL16</f>
        <v>#DIV/0!</v>
      </c>
      <c r="CM122" s="36"/>
      <c r="CN122" s="84" t="e">
        <f>+CN73/CN16</f>
        <v>#DIV/0!</v>
      </c>
      <c r="CO122" s="36"/>
      <c r="CP122" s="84" t="e">
        <f>+CP73/CP16</f>
        <v>#DIV/0!</v>
      </c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6.2" thickBot="1" x14ac:dyDescent="0.35">
      <c r="A123" s="26"/>
      <c r="B123" s="26"/>
      <c r="C123" s="34"/>
      <c r="D123" s="93"/>
      <c r="E123" s="94"/>
      <c r="F123" s="94"/>
      <c r="G123" s="94"/>
      <c r="H123" s="94"/>
      <c r="I123" s="95"/>
      <c r="J123" s="251"/>
      <c r="K123" s="90"/>
      <c r="L123" s="90"/>
      <c r="M123" s="90"/>
      <c r="N123" s="90"/>
      <c r="O123" s="91"/>
      <c r="P123" s="145"/>
      <c r="Q123" s="146"/>
      <c r="R123" s="147"/>
      <c r="S123" s="32"/>
      <c r="T123" s="89"/>
      <c r="U123" s="90"/>
      <c r="V123" s="90"/>
      <c r="W123" s="90"/>
      <c r="X123" s="90"/>
      <c r="Y123" s="91"/>
      <c r="Z123" s="92"/>
      <c r="AA123" s="90"/>
      <c r="AB123" s="90"/>
      <c r="AC123" s="90"/>
      <c r="AD123" s="90"/>
      <c r="AE123" s="91"/>
      <c r="AF123" s="145"/>
      <c r="AG123" s="146"/>
      <c r="AH123" s="147"/>
      <c r="AI123" s="32"/>
      <c r="AJ123" s="89"/>
      <c r="AK123" s="90"/>
      <c r="AL123" s="90"/>
      <c r="AM123" s="90"/>
      <c r="AN123" s="90"/>
      <c r="AO123" s="91"/>
      <c r="AP123" s="92"/>
      <c r="AQ123" s="90"/>
      <c r="AR123" s="90"/>
      <c r="AS123" s="90"/>
      <c r="AT123" s="90"/>
      <c r="AU123" s="91"/>
      <c r="AV123" s="145"/>
      <c r="AW123" s="146"/>
      <c r="AX123" s="147"/>
      <c r="AY123" s="32"/>
      <c r="AZ123" s="89"/>
      <c r="BA123" s="90"/>
      <c r="BB123" s="90"/>
      <c r="BC123" s="90"/>
      <c r="BD123" s="90"/>
      <c r="BE123" s="91"/>
      <c r="BF123" s="92"/>
      <c r="BG123" s="90"/>
      <c r="BH123" s="90"/>
      <c r="BI123" s="90"/>
      <c r="BJ123" s="90"/>
      <c r="BK123" s="91"/>
      <c r="BL123" s="145"/>
      <c r="BM123" s="146"/>
      <c r="BN123" s="147"/>
      <c r="BO123" s="32"/>
      <c r="BP123" s="89"/>
      <c r="BQ123" s="90"/>
      <c r="BR123" s="90"/>
      <c r="BS123" s="90"/>
      <c r="BT123" s="90"/>
      <c r="BU123" s="91"/>
      <c r="BV123" s="92"/>
      <c r="BW123" s="90"/>
      <c r="BX123" s="90"/>
      <c r="BY123" s="90"/>
      <c r="BZ123" s="90"/>
      <c r="CA123" s="91"/>
      <c r="CB123" s="145"/>
      <c r="CC123" s="146"/>
      <c r="CD123" s="147"/>
      <c r="CE123" s="32"/>
      <c r="CF123" s="93"/>
      <c r="CG123" s="94"/>
      <c r="CH123" s="94"/>
      <c r="CI123" s="94"/>
      <c r="CJ123" s="94"/>
      <c r="CK123" s="95"/>
      <c r="CL123" s="92"/>
      <c r="CM123" s="90"/>
      <c r="CN123" s="90"/>
      <c r="CO123" s="90"/>
      <c r="CP123" s="90"/>
      <c r="CQ123" s="91"/>
      <c r="CR123" s="145"/>
      <c r="CS123" s="146"/>
      <c r="CT123" s="147"/>
      <c r="CU123" s="32"/>
      <c r="CV123" s="93"/>
      <c r="CW123" s="94"/>
      <c r="CX123" s="94"/>
      <c r="CY123" s="94"/>
      <c r="CZ123" s="94"/>
      <c r="DA123" s="95"/>
      <c r="DB123" s="93"/>
      <c r="DC123" s="94"/>
      <c r="DD123" s="94"/>
      <c r="DE123" s="94"/>
      <c r="DF123" s="94"/>
      <c r="DG123" s="95"/>
      <c r="DH123" s="151"/>
      <c r="DI123" s="165"/>
      <c r="DJ123" s="93"/>
      <c r="DK123" s="94"/>
      <c r="DL123" s="95"/>
      <c r="DM123"/>
    </row>
    <row r="124" spans="1:117" ht="13.8" thickBot="1" x14ac:dyDescent="0.3">
      <c r="AI124" s="15"/>
      <c r="DI124" s="347" t="s">
        <v>95</v>
      </c>
      <c r="DJ124" s="348">
        <f>+DJ102</f>
        <v>0</v>
      </c>
      <c r="DK124" s="348">
        <f>+DK102</f>
        <v>0</v>
      </c>
      <c r="DL124" s="259">
        <f>+DL102</f>
        <v>0</v>
      </c>
    </row>
    <row r="125" spans="1:117" ht="15.6" x14ac:dyDescent="0.3">
      <c r="AI125" s="15"/>
      <c r="DI125" s="349" t="s">
        <v>125</v>
      </c>
      <c r="DJ125" s="350">
        <f>+H114</f>
        <v>0</v>
      </c>
      <c r="DK125" s="350">
        <f>+N114</f>
        <v>0</v>
      </c>
      <c r="DL125" s="351">
        <f>+DJ125+DK125</f>
        <v>0</v>
      </c>
    </row>
    <row r="126" spans="1:117" x14ac:dyDescent="0.25">
      <c r="A126" s="17" t="s">
        <v>206</v>
      </c>
      <c r="C126"/>
      <c r="AI126" s="15"/>
    </row>
    <row r="127" spans="1:117" x14ac:dyDescent="0.25">
      <c r="C127"/>
    </row>
    <row r="128" spans="1:117" ht="14.4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</row>
    <row r="129" spans="1:92" ht="14.4" x14ac:dyDescent="0.25">
      <c r="A129" s="263">
        <v>1.1000000000000001</v>
      </c>
      <c r="B129" s="264" t="s">
        <v>208</v>
      </c>
      <c r="C129"/>
      <c r="D129" s="265">
        <f>(D63*2)+'JUL-SEP 2022'!D63+'OCT-DEC 2022'!D63</f>
        <v>449861699</v>
      </c>
      <c r="E129" s="266"/>
      <c r="F129" s="266"/>
      <c r="G129" s="266"/>
      <c r="H129" s="266"/>
      <c r="J129" s="265">
        <f>(J63*2)+'JUL-SEP 2022'!J63+'OCT-DEC 2022'!J63</f>
        <v>251143539</v>
      </c>
      <c r="T129" s="265">
        <f>(T63*2)+'JUL-SEP 2022'!T63+'OCT-DEC 2022'!T63</f>
        <v>796570515.93000007</v>
      </c>
      <c r="Z129" s="265">
        <f>(Z63*2)+'JUL-SEP 2022'!Z63+'OCT-DEC 2022'!Z63</f>
        <v>518446389.99999982</v>
      </c>
      <c r="AJ129" s="265">
        <f>(AJ63*2)+'JUL-SEP 2022'!AJ63+'OCT-DEC 2022'!AJ63</f>
        <v>219458679.48212451</v>
      </c>
      <c r="AP129" s="265">
        <f>(AP63*2)+'JUL-SEP 2022'!AP63+'OCT-DEC 2022'!AP63</f>
        <v>95714932.462221563</v>
      </c>
      <c r="AZ129" s="265">
        <f>(AZ63*2)+'JUL-SEP 2022'!AZ63+'OCT-DEC 2022'!AZ63</f>
        <v>449312541.08451509</v>
      </c>
      <c r="BF129" s="265">
        <f>(BF63*2)+'JUL-SEP 2022'!BF63+'OCT-DEC 2022'!BF63</f>
        <v>335285818.97427547</v>
      </c>
      <c r="BP129" s="265">
        <f>(BP63*2)+'JUL-SEP 2022'!BP63+'OCT-DEC 2022'!BP63</f>
        <v>315103406.33000028</v>
      </c>
      <c r="BV129" s="265">
        <f>(BV63*2)+'JUL-SEP 2022'!BV63+'OCT-DEC 2022'!BV63</f>
        <v>147424756.62000012</v>
      </c>
      <c r="CF129" s="265">
        <f>(CF63*2)+'JUL-SEP 2022'!CF63+'OCT-DEC 2022'!CF63</f>
        <v>477675548.85080004</v>
      </c>
      <c r="CL129" s="265">
        <f>(CL63*2)+'JUL-SEP 2022'!CL63+'OCT-DEC 2022'!CL63</f>
        <v>325276252.66439998</v>
      </c>
      <c r="CN129" s="346"/>
    </row>
    <row r="130" spans="1:92" ht="16.2" x14ac:dyDescent="0.45">
      <c r="A130" s="263">
        <v>1.2</v>
      </c>
      <c r="B130" s="264" t="s">
        <v>209</v>
      </c>
      <c r="C130"/>
      <c r="D130" s="267">
        <f>(+D73*2)+'JUL-SEP 2022'!D73+'OCT-DEC 2022'!D73</f>
        <v>13578117.019618403</v>
      </c>
      <c r="E130" s="266"/>
      <c r="F130" s="268"/>
      <c r="G130" s="266"/>
      <c r="H130" s="268"/>
      <c r="J130" s="267">
        <f>(+J73*2)+'JUL-SEP 2022'!J73+'OCT-DEC 2022'!J73</f>
        <v>1951270.1162348934</v>
      </c>
      <c r="T130" s="267">
        <f>(+T73*2)+'JUL-SEP 2022'!T73+'OCT-DEC 2022'!T73</f>
        <v>21872114.820717134</v>
      </c>
      <c r="U130"/>
      <c r="V130"/>
      <c r="W130"/>
      <c r="X130"/>
      <c r="Y130"/>
      <c r="Z130" s="267">
        <f>(+Z73*2)+'JUL-SEP 2022'!Z73+'OCT-DEC 2022'!Z73</f>
        <v>8014257.8385786833</v>
      </c>
      <c r="AA130"/>
      <c r="AB130"/>
      <c r="AC130"/>
      <c r="AD130"/>
      <c r="AE130"/>
      <c r="AF130"/>
      <c r="AG130"/>
      <c r="AH130"/>
      <c r="AI130"/>
      <c r="AJ130" s="267">
        <f>(+AJ73*2)+'JUL-SEP 2022'!AJ73+'OCT-DEC 2022'!AJ73</f>
        <v>6165122.478217544</v>
      </c>
      <c r="AK130"/>
      <c r="AL130"/>
      <c r="AM130"/>
      <c r="AN130"/>
      <c r="AO130"/>
      <c r="AP130" s="267">
        <f>(+AP73*2)+'JUL-SEP 2022'!AP73+'OCT-DEC 2022'!AP73</f>
        <v>1046522.6299305593</v>
      </c>
      <c r="AQ130"/>
      <c r="AR130"/>
      <c r="AS130"/>
      <c r="AT130"/>
      <c r="AU130"/>
      <c r="AV130"/>
      <c r="AW130"/>
      <c r="AX130"/>
      <c r="AY130"/>
      <c r="AZ130" s="267">
        <f>(+AZ73*2)+'JUL-SEP 2022'!AZ73+'OCT-DEC 2022'!AZ73</f>
        <v>13527955.033905417</v>
      </c>
      <c r="BA130"/>
      <c r="BB130"/>
      <c r="BC130"/>
      <c r="BD130"/>
      <c r="BE130"/>
      <c r="BF130" s="267">
        <f>(+BF73*2)+'JUL-SEP 2022'!BF73+'OCT-DEC 2022'!BF73</f>
        <v>8458037.0662922896</v>
      </c>
      <c r="BG130"/>
      <c r="BH130"/>
      <c r="BI130"/>
      <c r="BJ130"/>
      <c r="BK130"/>
      <c r="BL130"/>
      <c r="BM130"/>
      <c r="BN130"/>
      <c r="BO130"/>
      <c r="BP130" s="267">
        <f>(+BP73*2)+'JUL-SEP 2022'!BP73+'OCT-DEC 2022'!BP73</f>
        <v>5998888.6400000006</v>
      </c>
      <c r="BQ130"/>
      <c r="BR130"/>
      <c r="BS130"/>
      <c r="BT130"/>
      <c r="BU130"/>
      <c r="BV130" s="267">
        <f>(+BV73*2)+'JUL-SEP 2022'!BV73+'OCT-DEC 2022'!BV73</f>
        <v>1633865.19</v>
      </c>
      <c r="BW130"/>
      <c r="BX130"/>
      <c r="BY130"/>
      <c r="BZ130"/>
      <c r="CA130"/>
      <c r="CB130"/>
      <c r="CC130"/>
      <c r="CD130"/>
      <c r="CE130"/>
      <c r="CF130" s="267">
        <f>(+CF73*2)+'JUL-SEP 2022'!CF73+'OCT-DEC 2022'!CF73</f>
        <v>18342456.779146522</v>
      </c>
      <c r="CL130" s="267">
        <f>(+CL73*2)+'JUL-SEP 2022'!CL73+'OCT-DEC 2022'!CL73</f>
        <v>7408542.9092199607</v>
      </c>
    </row>
    <row r="131" spans="1:92" ht="14.4" x14ac:dyDescent="0.25">
      <c r="A131" s="263">
        <v>1.3</v>
      </c>
      <c r="B131" s="264" t="s">
        <v>210</v>
      </c>
      <c r="C131"/>
      <c r="D131" s="265">
        <f>+D129+D130</f>
        <v>463439816.01961839</v>
      </c>
      <c r="E131" s="266"/>
      <c r="F131" s="269"/>
      <c r="G131" s="269"/>
      <c r="H131" s="266"/>
      <c r="J131" s="265">
        <f>+J129+J130</f>
        <v>253094809.1162349</v>
      </c>
      <c r="T131" s="265">
        <f>+T129+T130</f>
        <v>818442630.75071716</v>
      </c>
      <c r="U131"/>
      <c r="V131"/>
      <c r="W131"/>
      <c r="X131"/>
      <c r="Y131"/>
      <c r="Z131" s="265">
        <f>+Z129+Z130</f>
        <v>526460647.83857852</v>
      </c>
      <c r="AA131"/>
      <c r="AB131"/>
      <c r="AC131"/>
      <c r="AD131"/>
      <c r="AE131"/>
      <c r="AF131"/>
      <c r="AG131"/>
      <c r="AH131"/>
      <c r="AI131"/>
      <c r="AJ131" s="265">
        <f>+AJ129+AJ130</f>
        <v>225623801.96034205</v>
      </c>
      <c r="AK131"/>
      <c r="AL131"/>
      <c r="AM131"/>
      <c r="AN131"/>
      <c r="AO131"/>
      <c r="AP131" s="265">
        <f>+AP129+AP130</f>
        <v>96761455.092152119</v>
      </c>
      <c r="AQ131"/>
      <c r="AR131"/>
      <c r="AS131"/>
      <c r="AT131"/>
      <c r="AU131"/>
      <c r="AV131"/>
      <c r="AW131"/>
      <c r="AX131"/>
      <c r="AY131"/>
      <c r="AZ131" s="265">
        <f>+AZ129+AZ130</f>
        <v>462840496.11842048</v>
      </c>
      <c r="BA131"/>
      <c r="BB131"/>
      <c r="BC131"/>
      <c r="BD131"/>
      <c r="BE131"/>
      <c r="BF131" s="265">
        <f>+BF129+BF130</f>
        <v>343743856.04056776</v>
      </c>
      <c r="BG131"/>
      <c r="BH131"/>
      <c r="BI131"/>
      <c r="BJ131"/>
      <c r="BK131"/>
      <c r="BL131"/>
      <c r="BM131"/>
      <c r="BN131"/>
      <c r="BO131"/>
      <c r="BP131" s="265">
        <f>+BP129+BP130</f>
        <v>321102294.97000027</v>
      </c>
      <c r="BQ131"/>
      <c r="BR131"/>
      <c r="BS131"/>
      <c r="BT131"/>
      <c r="BU131"/>
      <c r="BV131" s="265">
        <f>+BV129+BV130</f>
        <v>149058621.81000012</v>
      </c>
      <c r="BW131"/>
      <c r="BX131"/>
      <c r="BY131"/>
      <c r="BZ131"/>
      <c r="CA131"/>
      <c r="CB131"/>
      <c r="CC131"/>
      <c r="CD131"/>
      <c r="CE131"/>
      <c r="CF131" s="265">
        <f>+CF129+CF130</f>
        <v>496018005.62994659</v>
      </c>
      <c r="CL131" s="265">
        <f>+CL129+CL130</f>
        <v>332684795.57361996</v>
      </c>
    </row>
    <row r="132" spans="1:92" ht="14.4" x14ac:dyDescent="0.25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</row>
    <row r="133" spans="1:92" ht="14.4" x14ac:dyDescent="0.25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</row>
    <row r="134" spans="1:92" ht="14.4" x14ac:dyDescent="0.25">
      <c r="A134" s="263">
        <v>2.1</v>
      </c>
      <c r="B134" s="264" t="s">
        <v>51</v>
      </c>
      <c r="C134"/>
      <c r="D134" s="265">
        <f>(+D10+D14+D15)*2+'JUL-SEP 2022'!D10+'JUL-SEP 2022'!D14+'JUL-SEP 2022'!D15+'OCT-DEC 2022'!D14+'OCT-DEC 2022'!D15+'OCT-DEC 2022'!D10</f>
        <v>475437690</v>
      </c>
      <c r="E134" s="266"/>
      <c r="F134" s="266"/>
      <c r="G134" s="266"/>
      <c r="H134" s="266"/>
      <c r="J134" s="265">
        <f>(+J10+J14+J15)*2+'JUL-SEP 2022'!J10+'JUL-SEP 2022'!J14+'JUL-SEP 2022'!J15+'OCT-DEC 2022'!J14+'OCT-DEC 2022'!J15+'OCT-DEC 2022'!J10</f>
        <v>257896243</v>
      </c>
      <c r="T134" s="265">
        <f>(+T10+T14+T15)*2+'JUL-SEP 2022'!T10+'JUL-SEP 2022'!T14+'JUL-SEP 2022'!T15+'OCT-DEC 2022'!T14+'OCT-DEC 2022'!T15+'OCT-DEC 2022'!T10</f>
        <v>888823856.13999987</v>
      </c>
      <c r="U134"/>
      <c r="V134"/>
      <c r="W134"/>
      <c r="X134"/>
      <c r="Y134"/>
      <c r="Z134" s="265">
        <f>(+Z10+Z14+Z15)*2+'JUL-SEP 2022'!Z10+'JUL-SEP 2022'!Z14+'JUL-SEP 2022'!Z15+'OCT-DEC 2022'!Z14+'OCT-DEC 2022'!Z15+'OCT-DEC 2022'!Z10</f>
        <v>572009503.80999827</v>
      </c>
      <c r="AA134"/>
      <c r="AB134"/>
      <c r="AC134"/>
      <c r="AD134"/>
      <c r="AE134"/>
      <c r="AF134"/>
      <c r="AG134"/>
      <c r="AH134"/>
      <c r="AI134"/>
      <c r="AJ134" s="265">
        <f>(+AJ10+AJ14+AJ15)*2+'JUL-SEP 2022'!AJ10+'JUL-SEP 2022'!AJ14+'JUL-SEP 2022'!AJ15+'OCT-DEC 2022'!AJ14+'OCT-DEC 2022'!AJ15+'OCT-DEC 2022'!AJ10</f>
        <v>270938905.60000002</v>
      </c>
      <c r="AK134"/>
      <c r="AL134"/>
      <c r="AM134"/>
      <c r="AN134"/>
      <c r="AO134"/>
      <c r="AP134" s="265">
        <f>(+AP10+AP14+AP15)*2+'JUL-SEP 2022'!AP10+'JUL-SEP 2022'!AP14+'JUL-SEP 2022'!AP15+'OCT-DEC 2022'!AP14+'OCT-DEC 2022'!AP15+'OCT-DEC 2022'!AP10</f>
        <v>108337244.50000003</v>
      </c>
      <c r="AQ134"/>
      <c r="AR134"/>
      <c r="AS134"/>
      <c r="AT134"/>
      <c r="AU134"/>
      <c r="AV134"/>
      <c r="AW134"/>
      <c r="AX134"/>
      <c r="AY134"/>
      <c r="AZ134" s="265">
        <f>(+AZ10+AZ14+AZ15)*2+'JUL-SEP 2022'!AZ10+'JUL-SEP 2022'!AZ14+'JUL-SEP 2022'!AZ15+'OCT-DEC 2022'!AZ14+'OCT-DEC 2022'!AZ15+'OCT-DEC 2022'!AZ10</f>
        <v>478164112.56957102</v>
      </c>
      <c r="BA134"/>
      <c r="BB134"/>
      <c r="BC134"/>
      <c r="BD134"/>
      <c r="BE134"/>
      <c r="BF134" s="265">
        <f>(+BF10+BF14+BF15)*2+'JUL-SEP 2022'!BF10+'JUL-SEP 2022'!BF14+'JUL-SEP 2022'!BF15+'OCT-DEC 2022'!BF14+'OCT-DEC 2022'!BF15+'OCT-DEC 2022'!BF10</f>
        <v>367734757.37925804</v>
      </c>
      <c r="BG134"/>
      <c r="BH134"/>
      <c r="BI134"/>
      <c r="BJ134"/>
      <c r="BK134"/>
      <c r="BL134"/>
      <c r="BM134"/>
      <c r="BN134"/>
      <c r="BO134"/>
      <c r="BP134" s="265">
        <f>(+BP10+BP14+BP15)*2+'JUL-SEP 2022'!BP10+'JUL-SEP 2022'!BP14+'JUL-SEP 2022'!BP15+'OCT-DEC 2022'!BP14+'OCT-DEC 2022'!BP15+'OCT-DEC 2022'!BP10</f>
        <v>379335013.03000009</v>
      </c>
      <c r="BQ134"/>
      <c r="BR134"/>
      <c r="BS134"/>
      <c r="BT134"/>
      <c r="BU134"/>
      <c r="BV134" s="265">
        <f>(+BV10+BV14+BV15)*2+'JUL-SEP 2022'!BV10+'JUL-SEP 2022'!BV14+'JUL-SEP 2022'!BV15+'OCT-DEC 2022'!BV14+'OCT-DEC 2022'!BV15+'OCT-DEC 2022'!BV10</f>
        <v>160635596.03999999</v>
      </c>
      <c r="BW134"/>
      <c r="BX134"/>
      <c r="BY134"/>
      <c r="BZ134"/>
      <c r="CA134"/>
      <c r="CB134"/>
      <c r="CC134"/>
      <c r="CD134"/>
      <c r="CE134"/>
      <c r="CF134" s="265">
        <f>(+CF10+CF14+CF15)*2+'JUL-SEP 2022'!CF10+'JUL-SEP 2022'!CF14+'JUL-SEP 2022'!CF15+'OCT-DEC 2022'!CF14+'OCT-DEC 2022'!CF15+'OCT-DEC 2022'!CF10</f>
        <v>526196574.89999998</v>
      </c>
      <c r="CL134" s="265">
        <f>(+CL10+CL14+CL15)*2+'JUL-SEP 2022'!CL10+'JUL-SEP 2022'!CL14+'JUL-SEP 2022'!CL15+'OCT-DEC 2022'!CL14+'OCT-DEC 2022'!CL15+'OCT-DEC 2022'!CL10</f>
        <v>309292284.49000001</v>
      </c>
    </row>
    <row r="135" spans="1:92" ht="16.2" x14ac:dyDescent="0.45">
      <c r="A135" s="263">
        <v>2.2000000000000002</v>
      </c>
      <c r="B135" s="264" t="s">
        <v>213</v>
      </c>
      <c r="C135"/>
      <c r="D135" s="267">
        <f>(0.27*MAX((D102*2+'JUL-SEP 2022'!D102+'OCT-DEC 2022'!D102),0))</f>
        <v>5770300.9500000002</v>
      </c>
      <c r="E135" s="266"/>
      <c r="F135" s="271"/>
      <c r="G135" s="269"/>
      <c r="H135" s="268"/>
      <c r="J135" s="267">
        <f>(0.27*MAX((J102*2+'JUL-SEP 2022'!J102+'OCT-DEC 2022'!J102),0))</f>
        <v>4037541.4550882089</v>
      </c>
      <c r="T135" s="267">
        <f>(0.27*MAX((T102*2+'JUL-SEP 2022'!T102+'OCT-DEC 2022'!T102),0))</f>
        <v>0</v>
      </c>
      <c r="Z135" s="267">
        <f>(0.27*MAX((Z102*2+'JUL-SEP 2022'!Z102+'OCT-DEC 2022'!Z102),0))</f>
        <v>0</v>
      </c>
      <c r="AJ135" s="267">
        <f>(0.27*MAX((AJ102*2+'JUL-SEP 2022'!AJ102+'OCT-DEC 2022'!AJ102),0))</f>
        <v>5886781.5563151129</v>
      </c>
      <c r="AP135" s="267">
        <f>(0.27*MAX((AP102*2+'JUL-SEP 2022'!AP102+'OCT-DEC 2022'!AP102),0))</f>
        <v>0</v>
      </c>
      <c r="AZ135" s="267">
        <v>0</v>
      </c>
      <c r="BF135" s="267">
        <v>0</v>
      </c>
      <c r="BP135" s="267">
        <f>(0.27*MAX((BP102*2+'JUL-SEP 2022'!BP102+'OCT-DEC 2022'!BP102),0))</f>
        <v>8410570.9475758933</v>
      </c>
      <c r="BV135" s="267">
        <f>(0.27*MAX((BV102*2+'JUL-SEP 2022'!BV102+'OCT-DEC 2022'!BV102),0))</f>
        <v>0</v>
      </c>
      <c r="CF135" s="267">
        <v>0</v>
      </c>
      <c r="CL135" s="267">
        <v>0</v>
      </c>
    </row>
    <row r="136" spans="1:92" ht="14.4" x14ac:dyDescent="0.25">
      <c r="A136" s="263">
        <v>2.2999999999999998</v>
      </c>
      <c r="B136" s="264" t="s">
        <v>214</v>
      </c>
      <c r="C136"/>
      <c r="D136" s="265">
        <f>+D134-D135</f>
        <v>469667389.05000001</v>
      </c>
      <c r="E136" s="266"/>
      <c r="F136" s="266"/>
      <c r="G136" s="269"/>
      <c r="H136" s="266"/>
      <c r="J136" s="265">
        <f>+J134-J135</f>
        <v>253858701.5449118</v>
      </c>
      <c r="T136" s="265">
        <f>+T134-T135</f>
        <v>888823856.13999987</v>
      </c>
      <c r="Z136" s="265">
        <f>+Z134-Z135</f>
        <v>572009503.80999827</v>
      </c>
      <c r="AJ136" s="265">
        <f>+AJ134-AJ135</f>
        <v>265052124.0436849</v>
      </c>
      <c r="AP136" s="265">
        <f>+AP134-AP135</f>
        <v>108337244.50000003</v>
      </c>
      <c r="AZ136" s="265">
        <f>+AZ134-AZ135</f>
        <v>478164112.56957102</v>
      </c>
      <c r="BF136" s="265">
        <f>+BF134-BF135</f>
        <v>367734757.37925804</v>
      </c>
      <c r="BP136" s="265">
        <f>+BP134-BP135</f>
        <v>370924442.08242422</v>
      </c>
      <c r="BV136" s="265">
        <f>+BV134-BV135</f>
        <v>160635596.03999999</v>
      </c>
      <c r="CF136" s="265">
        <f>+CF134-CF135</f>
        <v>526196574.89999998</v>
      </c>
      <c r="CL136" s="265">
        <f>+CL134-CL135</f>
        <v>309292284.49000001</v>
      </c>
    </row>
    <row r="137" spans="1:92" ht="14.4" x14ac:dyDescent="0.25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H137" s="200"/>
      <c r="CL137" s="272"/>
    </row>
    <row r="138" spans="1:92" ht="14.4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H138" s="363"/>
      <c r="CL138" s="272"/>
    </row>
    <row r="139" spans="1:92" ht="14.4" x14ac:dyDescent="0.25">
      <c r="A139" s="263">
        <v>3.1</v>
      </c>
      <c r="B139" s="264" t="s">
        <v>216</v>
      </c>
      <c r="C139"/>
      <c r="D139" s="273">
        <f>+D111*2+'JUL-SEP 2022'!D111+'OCT-DEC 2022'!D111</f>
        <v>219827</v>
      </c>
      <c r="E139" s="266"/>
      <c r="F139" s="274"/>
      <c r="G139" s="275"/>
      <c r="H139" s="274"/>
      <c r="J139" s="273">
        <f>+J111*2+'JUL-SEP 2022'!J111+'OCT-DEC 2022'!J111</f>
        <v>697177</v>
      </c>
      <c r="T139" s="273">
        <f>+T111*2+'JUL-SEP 2022'!T111+'OCT-DEC 2022'!T111</f>
        <v>383172</v>
      </c>
      <c r="Z139" s="273">
        <f>+Z111*2+'JUL-SEP 2022'!Z111+'OCT-DEC 2022'!Z111</f>
        <v>2019549</v>
      </c>
      <c r="AJ139" s="273">
        <f>+AJ111*2+'JUL-SEP 2022'!AJ111+'OCT-DEC 2022'!AJ111</f>
        <v>122961</v>
      </c>
      <c r="AP139" s="273">
        <f>+AP111*2+'JUL-SEP 2022'!AP111+'OCT-DEC 2022'!AP111</f>
        <v>316612.40000000002</v>
      </c>
      <c r="AZ139" s="273">
        <f>+AZ111*2+'JUL-SEP 2022'!AZ111+'OCT-DEC 2022'!AZ111</f>
        <v>221789</v>
      </c>
      <c r="BF139" s="273">
        <f>+BF111*2+'JUL-SEP 2022'!BF111+'OCT-DEC 2022'!BF111</f>
        <v>1220461</v>
      </c>
      <c r="BP139" s="273">
        <f>+BP111*2+'JUL-SEP 2022'!BP111+'OCT-DEC 2022'!BP111</f>
        <v>190333</v>
      </c>
      <c r="BV139" s="273">
        <f>+BV111*2+'JUL-SEP 2022'!BV111+'OCT-DEC 2022'!BV111</f>
        <v>609023</v>
      </c>
      <c r="CF139" s="273">
        <f>+CF111*2+'JUL-SEP 2022'!CF111+'OCT-DEC 2022'!CF111</f>
        <v>251509</v>
      </c>
      <c r="CH139" s="363"/>
      <c r="CL139" s="273">
        <f>+CL111*2+'JUL-SEP 2022'!CL111+'OCT-DEC 2022'!CL111</f>
        <v>1242830</v>
      </c>
    </row>
    <row r="140" spans="1:92" ht="14.4" x14ac:dyDescent="0.25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1.4E-2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1.2E-2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1.4E-2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1.4999999999999999E-2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1.2999999999999999E-2</v>
      </c>
      <c r="CH140" s="364"/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</row>
    <row r="141" spans="1:92" ht="14.4" x14ac:dyDescent="0.25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</row>
    <row r="142" spans="1:92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</row>
    <row r="143" spans="1:92" ht="14.4" x14ac:dyDescent="0.25">
      <c r="A143" s="282">
        <v>4.0999999999999996</v>
      </c>
      <c r="B143" s="264" t="s">
        <v>219</v>
      </c>
      <c r="C143"/>
      <c r="D143" s="283">
        <f>IFERROR(D131/D136,"")</f>
        <v>0.98674046106761171</v>
      </c>
      <c r="E143" s="284"/>
      <c r="F143" s="284"/>
      <c r="G143" s="278"/>
      <c r="H143" s="284"/>
      <c r="J143" s="283">
        <f>IFERROR(J131/J136,"")</f>
        <v>0.9969908755381317</v>
      </c>
      <c r="T143" s="283">
        <f>IFERROR(T131/T136,"")</f>
        <v>0.92081532814056599</v>
      </c>
      <c r="Z143" s="283">
        <f>IFERROR(Z131/Z136,"")</f>
        <v>0.92037045596614864</v>
      </c>
      <c r="AJ143" s="283">
        <f>IFERROR(AJ131/AJ136,"")</f>
        <v>0.85124313858792389</v>
      </c>
      <c r="AP143" s="283">
        <f>IFERROR(AP131/AP136,"")</f>
        <v>0.89315041691089059</v>
      </c>
      <c r="AZ143" s="283">
        <f>IFERROR(AZ131/AZ136,"")</f>
        <v>0.9679532276715539</v>
      </c>
      <c r="BF143" s="283">
        <f>IFERROR(BF131/BF136,"")</f>
        <v>0.93476031063893261</v>
      </c>
      <c r="BP143" s="283">
        <f>IFERROR(BP131/BP136,"")</f>
        <v>0.86568114294998977</v>
      </c>
      <c r="BV143" s="283">
        <f>IFERROR(BV131/BV136,"")</f>
        <v>0.92793020653331981</v>
      </c>
      <c r="CF143" s="283">
        <f>IFERROR(CF131/CF136,"")</f>
        <v>0.94264772765617366</v>
      </c>
      <c r="CL143" s="283">
        <f>IFERROR(CL131/CL136,"")</f>
        <v>1.0756323783575541</v>
      </c>
    </row>
    <row r="144" spans="1:92" ht="14.4" x14ac:dyDescent="0.3">
      <c r="A144" s="282">
        <v>4.2</v>
      </c>
      <c r="B144" s="264" t="s">
        <v>217</v>
      </c>
      <c r="C144"/>
      <c r="D144" s="285">
        <f>+D140</f>
        <v>1.4E-2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1.9E-2</v>
      </c>
      <c r="AP144" s="285">
        <f>+AP140</f>
        <v>1.2E-2</v>
      </c>
      <c r="AZ144" s="285">
        <f>+AZ140</f>
        <v>1.4E-2</v>
      </c>
      <c r="BF144" s="285">
        <f>+BF140</f>
        <v>0</v>
      </c>
      <c r="BP144" s="285">
        <f>+BP140</f>
        <v>1.4999999999999999E-2</v>
      </c>
      <c r="BV144" s="285">
        <f>+BV140</f>
        <v>0</v>
      </c>
      <c r="CF144" s="285">
        <f>+CF140</f>
        <v>1.2999999999999999E-2</v>
      </c>
      <c r="CL144" s="285">
        <f>+CL140</f>
        <v>0</v>
      </c>
    </row>
    <row r="145" spans="1:90" ht="14.4" x14ac:dyDescent="0.25">
      <c r="A145" s="282">
        <v>4.3</v>
      </c>
      <c r="B145" s="264" t="s">
        <v>254</v>
      </c>
      <c r="C145"/>
      <c r="D145" s="287">
        <f>IFERROR(D143+D144,"")</f>
        <v>1.0007404610676116</v>
      </c>
      <c r="E145" s="278"/>
      <c r="F145" s="278"/>
      <c r="G145" s="278"/>
      <c r="H145" s="278"/>
      <c r="I145" s="288"/>
      <c r="J145" s="287">
        <f>IFERROR(J143+J144,"")</f>
        <v>0.9969908755381317</v>
      </c>
      <c r="T145" s="287">
        <f>IFERROR(T143+T144,"")</f>
        <v>0.92081532814056599</v>
      </c>
      <c r="Z145" s="287">
        <f>IFERROR(Z143+Z144,"")</f>
        <v>0.92037045596614864</v>
      </c>
      <c r="AJ145" s="287">
        <f>IFERROR(AJ143+AJ144,"")</f>
        <v>0.8702431385879239</v>
      </c>
      <c r="AP145" s="287">
        <f>IFERROR(AP143+AP144,"")</f>
        <v>0.9051504169108906</v>
      </c>
      <c r="AZ145" s="287">
        <f>IFERROR(AZ143+AZ144,"")</f>
        <v>0.98195322767155391</v>
      </c>
      <c r="BF145" s="287">
        <f>IFERROR(BF143+BF144,"")</f>
        <v>0.93476031063893261</v>
      </c>
      <c r="BP145" s="287">
        <f>IFERROR(BP143+BP144,"")</f>
        <v>0.88068114294998978</v>
      </c>
      <c r="BV145" s="287">
        <f>IFERROR(BV143+BV144,"")</f>
        <v>0.92793020653331981</v>
      </c>
      <c r="CF145" s="287">
        <f>IFERROR(CF143+CF144,"")</f>
        <v>0.95564772765617367</v>
      </c>
      <c r="CL145" s="287">
        <f>IFERROR(CL143+CL144,"")</f>
        <v>1.0756323783575541</v>
      </c>
    </row>
    <row r="146" spans="1:90" ht="14.4" x14ac:dyDescent="0.25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</row>
    <row r="147" spans="1:90" ht="14.4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</row>
    <row r="148" spans="1:90" ht="14.4" x14ac:dyDescent="0.25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</row>
    <row r="149" spans="1:90" ht="14.4" x14ac:dyDescent="0.25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</row>
    <row r="150" spans="1:90" ht="14.4" x14ac:dyDescent="0.25">
      <c r="A150" s="263">
        <v>5.3</v>
      </c>
      <c r="B150" s="264" t="s">
        <v>220</v>
      </c>
      <c r="C150"/>
      <c r="D150" s="283">
        <f>IF(D148="No","",ROUND(D145,3))</f>
        <v>1.0009999999999999</v>
      </c>
      <c r="E150" s="284"/>
      <c r="F150" s="284"/>
      <c r="G150" s="278"/>
      <c r="H150" s="284"/>
      <c r="J150" s="283">
        <f>IF(J148="No","",ROUND(J145,3))</f>
        <v>0.997</v>
      </c>
      <c r="T150" s="283">
        <f>IF(T148="No","",ROUND(T145,3))</f>
        <v>0.92100000000000004</v>
      </c>
      <c r="Z150" s="283">
        <f>IF(Z148="No","",ROUND(Z145,3))</f>
        <v>0.92</v>
      </c>
      <c r="AJ150" s="283">
        <f>IF(AJ148="No","",ROUND(AJ145,3))</f>
        <v>0.87</v>
      </c>
      <c r="AP150" s="283">
        <f>IF(AP148="No","",ROUND(AP145,3))</f>
        <v>0.90500000000000003</v>
      </c>
      <c r="AZ150" s="283">
        <f>IF(AZ148="No","",ROUND(AZ145,3))</f>
        <v>0.98199999999999998</v>
      </c>
      <c r="BF150" s="283">
        <f>IF(BF148="No","",ROUND(BF145,3))</f>
        <v>0.93500000000000005</v>
      </c>
      <c r="BP150" s="283">
        <f>IF(BP148="No","",ROUND(BP145,3))</f>
        <v>0.88100000000000001</v>
      </c>
      <c r="BV150" s="283">
        <f>IF(BV148="No","",ROUND(BV145,3))</f>
        <v>0.92800000000000005</v>
      </c>
      <c r="CF150" s="283">
        <f>IF(CF148="No","",ROUND(CF145,3))</f>
        <v>0.95599999999999996</v>
      </c>
      <c r="CL150" s="283">
        <f>IF(CL148="No","",ROUND(CL145,3))</f>
        <v>1.0760000000000001</v>
      </c>
    </row>
    <row r="151" spans="1:90" ht="14.4" x14ac:dyDescent="0.25">
      <c r="A151" s="263">
        <v>5.4</v>
      </c>
      <c r="B151" s="264" t="s">
        <v>214</v>
      </c>
      <c r="C151"/>
      <c r="D151" s="292">
        <f>+D136</f>
        <v>469667389.05000001</v>
      </c>
      <c r="E151" s="293"/>
      <c r="F151" s="293"/>
      <c r="G151" s="266"/>
      <c r="H151" s="293"/>
      <c r="J151" s="292">
        <f>+J136</f>
        <v>253858701.5449118</v>
      </c>
      <c r="T151" s="292">
        <f>+T136</f>
        <v>888823856.13999987</v>
      </c>
      <c r="Z151" s="292">
        <f>+Z136</f>
        <v>572009503.80999827</v>
      </c>
      <c r="AJ151" s="292">
        <f>+AJ136</f>
        <v>265052124.0436849</v>
      </c>
      <c r="AP151" s="292">
        <f>+AP136</f>
        <v>108337244.50000003</v>
      </c>
      <c r="AZ151" s="292">
        <f>+AZ136</f>
        <v>478164112.56957102</v>
      </c>
      <c r="BF151" s="292">
        <f>+BF136</f>
        <v>367734757.37925804</v>
      </c>
      <c r="BP151" s="292">
        <f>+BP136</f>
        <v>370924442.08242422</v>
      </c>
      <c r="BV151" s="292">
        <f>+BV136</f>
        <v>160635596.03999999</v>
      </c>
      <c r="CF151" s="292">
        <f>+CF136</f>
        <v>526196574.89999998</v>
      </c>
      <c r="CL151" s="292">
        <f>+CL136</f>
        <v>309292284.49000001</v>
      </c>
    </row>
    <row r="152" spans="1:90" ht="15" thickBot="1" x14ac:dyDescent="0.3">
      <c r="A152" s="294">
        <v>5.5</v>
      </c>
      <c r="B152" s="295" t="s">
        <v>224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0</v>
      </c>
      <c r="AJ152" s="362">
        <f>IF(OR(AJ150&gt;=AJ149,AJ148="No"),0,(AJ149-AJ150)*AJ151)</f>
        <v>0</v>
      </c>
      <c r="AP152" s="362">
        <f>IF(OR(AP150&gt;=AP149,AP148="No"),0,(AP149-AP150)*AP151)</f>
        <v>0</v>
      </c>
      <c r="AZ152" s="362">
        <f>IF(OR(AZ150&gt;=AZ149,AZ148="No"),0,(AZ149-AZ150)*AZ151)</f>
        <v>0</v>
      </c>
      <c r="BF152" s="362">
        <f>IF(OR(BF150&gt;=BF149,BF148="No"),0,(BF149-BF150)*BF151)</f>
        <v>0</v>
      </c>
      <c r="BP152" s="362">
        <f>IF(OR(BP150&gt;=BP149,BP148="No"),0,(BP149-BP150)*BP151)</f>
        <v>0</v>
      </c>
      <c r="BV152" s="362">
        <f>IF(OR(BV150&gt;=BV149,BV148="No"),0,(BV149-BV150)*BV151)</f>
        <v>0</v>
      </c>
      <c r="CF152" s="362">
        <f>IF(OR(CF150&gt;=CF149,CF148="No"),0,(CF149-CF150)*CF151)</f>
        <v>0</v>
      </c>
      <c r="CL152" s="362">
        <f>IF(OR(CL150&gt;=CL149,CL148="No"),0,(CL149-CL150)*CL151)</f>
        <v>0</v>
      </c>
    </row>
    <row r="153" spans="1:90" x14ac:dyDescent="0.25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</row>
    <row r="154" spans="1:90" x14ac:dyDescent="0.25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</row>
    <row r="155" spans="1:90" ht="13.8" thickBot="1" x14ac:dyDescent="0.3">
      <c r="A155" s="297" t="s">
        <v>212</v>
      </c>
      <c r="B155" s="298"/>
      <c r="C155"/>
    </row>
    <row r="156" spans="1:90" ht="13.8" thickTop="1" x14ac:dyDescent="0.25">
      <c r="A156" s="299">
        <v>1.1000000000000001</v>
      </c>
      <c r="B156" s="298" t="s">
        <v>51</v>
      </c>
      <c r="C156"/>
      <c r="D156" s="300">
        <f>+D134</f>
        <v>475437690</v>
      </c>
      <c r="H156" s="337"/>
      <c r="J156" s="300">
        <f>+J134</f>
        <v>257896243</v>
      </c>
      <c r="T156" s="300">
        <f>+T134</f>
        <v>888823856.13999987</v>
      </c>
      <c r="Z156" s="300">
        <f>+Z134</f>
        <v>572009503.80999827</v>
      </c>
      <c r="AJ156" s="300">
        <f>+AJ134</f>
        <v>270938905.60000002</v>
      </c>
      <c r="AP156" s="300">
        <f>+AP134</f>
        <v>108337244.50000003</v>
      </c>
      <c r="AZ156" s="300">
        <f>+AZ134</f>
        <v>478164112.56957102</v>
      </c>
      <c r="BF156" s="300">
        <f>+BF134</f>
        <v>367734757.37925804</v>
      </c>
      <c r="BP156" s="300">
        <f>+BP134</f>
        <v>379335013.03000009</v>
      </c>
      <c r="BV156" s="300">
        <f>+BV134</f>
        <v>160635596.03999999</v>
      </c>
      <c r="CF156" s="300">
        <f>+CF134</f>
        <v>526196574.89999998</v>
      </c>
      <c r="CL156" s="300">
        <f>+CL134</f>
        <v>309292284.49000001</v>
      </c>
    </row>
    <row r="157" spans="1:90" ht="15" x14ac:dyDescent="0.4">
      <c r="A157" s="299">
        <v>1.3</v>
      </c>
      <c r="B157" s="298" t="s">
        <v>213</v>
      </c>
      <c r="C157"/>
      <c r="D157" s="301">
        <f>+D135</f>
        <v>5770300.9500000002</v>
      </c>
      <c r="H157" s="338"/>
      <c r="J157" s="301">
        <f>+J135</f>
        <v>4037541.4550882089</v>
      </c>
      <c r="T157" s="301">
        <f>+T135</f>
        <v>0</v>
      </c>
      <c r="Z157" s="301">
        <f>+Z135</f>
        <v>0</v>
      </c>
      <c r="AJ157" s="301">
        <f>+AJ135</f>
        <v>5886781.5563151129</v>
      </c>
      <c r="AP157" s="301">
        <f>+AP135</f>
        <v>0</v>
      </c>
      <c r="AZ157" s="301">
        <f>+AZ135</f>
        <v>0</v>
      </c>
      <c r="BF157" s="301">
        <f>+BF135</f>
        <v>0</v>
      </c>
      <c r="BP157" s="301">
        <f>+BP135</f>
        <v>8410570.9475758933</v>
      </c>
      <c r="BV157" s="301">
        <f>+BV135</f>
        <v>0</v>
      </c>
      <c r="CF157" s="301">
        <f>+CF135</f>
        <v>0</v>
      </c>
      <c r="CL157" s="301">
        <f>+CL135</f>
        <v>0</v>
      </c>
    </row>
    <row r="158" spans="1:90" x14ac:dyDescent="0.25">
      <c r="A158" s="299">
        <v>1.4</v>
      </c>
      <c r="B158" s="298" t="s">
        <v>225</v>
      </c>
      <c r="C158"/>
      <c r="D158" s="302">
        <f>D156-D157</f>
        <v>469667389.05000001</v>
      </c>
      <c r="H158" s="337"/>
      <c r="J158" s="302">
        <f>J156-J157</f>
        <v>253858701.5449118</v>
      </c>
      <c r="T158" s="302">
        <f>T156-T157</f>
        <v>888823856.13999987</v>
      </c>
      <c r="Z158" s="302">
        <f>Z156-Z157</f>
        <v>572009503.80999827</v>
      </c>
      <c r="AJ158" s="302">
        <f>AJ156-AJ157</f>
        <v>265052124.0436849</v>
      </c>
      <c r="AP158" s="302">
        <f>AP156-AP157</f>
        <v>108337244.50000003</v>
      </c>
      <c r="AZ158" s="302">
        <f>AZ156-AZ157</f>
        <v>478164112.56957102</v>
      </c>
      <c r="BF158" s="302">
        <f>BF156-BF157</f>
        <v>367734757.37925804</v>
      </c>
      <c r="BP158" s="302">
        <f>BP156-BP157</f>
        <v>370924442.08242422</v>
      </c>
      <c r="BV158" s="302">
        <f>BV156-BV157</f>
        <v>160635596.03999999</v>
      </c>
      <c r="CF158" s="302">
        <f>CF156-CF157</f>
        <v>526196574.89999998</v>
      </c>
      <c r="CL158" s="302">
        <f>CL156-CL157</f>
        <v>309292284.49000001</v>
      </c>
    </row>
    <row r="159" spans="1:90" x14ac:dyDescent="0.25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</row>
    <row r="160" spans="1:90" x14ac:dyDescent="0.25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</row>
    <row r="161" spans="1:90" x14ac:dyDescent="0.25">
      <c r="A161" s="299">
        <v>2.1</v>
      </c>
      <c r="B161" s="298" t="s">
        <v>208</v>
      </c>
      <c r="C161"/>
      <c r="D161" s="302">
        <f>+D129</f>
        <v>449861699</v>
      </c>
      <c r="H161" s="337"/>
      <c r="J161" s="302">
        <f>+J129</f>
        <v>251143539</v>
      </c>
      <c r="T161" s="302">
        <f>+T129</f>
        <v>796570515.93000007</v>
      </c>
      <c r="Z161" s="302">
        <f>+Z129</f>
        <v>518446389.99999982</v>
      </c>
      <c r="AJ161" s="302">
        <f>+AJ129</f>
        <v>219458679.48212451</v>
      </c>
      <c r="AP161" s="302">
        <f>+AP129</f>
        <v>95714932.462221563</v>
      </c>
      <c r="AZ161" s="302">
        <f>+AZ129</f>
        <v>449312541.08451509</v>
      </c>
      <c r="BF161" s="302">
        <f>+BF129</f>
        <v>335285818.97427547</v>
      </c>
      <c r="BP161" s="302">
        <f>+BP129</f>
        <v>315103406.33000028</v>
      </c>
      <c r="BV161" s="302">
        <f>+BV129</f>
        <v>147424756.62000012</v>
      </c>
      <c r="CF161" s="302">
        <f>+CF129</f>
        <v>477675548.85080004</v>
      </c>
      <c r="CL161" s="302">
        <f>+CL129</f>
        <v>325276252.66439998</v>
      </c>
    </row>
    <row r="162" spans="1:90" ht="15" x14ac:dyDescent="0.4">
      <c r="A162" s="299">
        <f>+A161+0.1</f>
        <v>2.2000000000000002</v>
      </c>
      <c r="B162" s="298" t="s">
        <v>209</v>
      </c>
      <c r="C162"/>
      <c r="D162" s="301">
        <f>+D130</f>
        <v>13578117.019618403</v>
      </c>
      <c r="H162" s="338"/>
      <c r="J162" s="301">
        <f>+J130</f>
        <v>1951270.1162348934</v>
      </c>
      <c r="T162" s="301">
        <f>+T130</f>
        <v>21872114.820717134</v>
      </c>
      <c r="Z162" s="301">
        <f>+Z130</f>
        <v>8014257.8385786833</v>
      </c>
      <c r="AJ162" s="301">
        <f>+AJ130</f>
        <v>6165122.478217544</v>
      </c>
      <c r="AP162" s="301">
        <f>+AP130</f>
        <v>1046522.6299305593</v>
      </c>
      <c r="AZ162" s="301">
        <f>+AZ130</f>
        <v>13527955.033905417</v>
      </c>
      <c r="BF162" s="301">
        <f>+BF130</f>
        <v>8458037.0662922896</v>
      </c>
      <c r="BP162" s="301">
        <f>+BP130</f>
        <v>5998888.6400000006</v>
      </c>
      <c r="BV162" s="301">
        <f>+BV130</f>
        <v>1633865.19</v>
      </c>
      <c r="CF162" s="301">
        <f>+CF130</f>
        <v>18342456.779146522</v>
      </c>
      <c r="CL162" s="301">
        <f>+CL130</f>
        <v>7408542.9092199607</v>
      </c>
    </row>
    <row r="163" spans="1:90" x14ac:dyDescent="0.25">
      <c r="A163" s="299">
        <f>+A162+0.1</f>
        <v>2.3000000000000003</v>
      </c>
      <c r="B163" s="298" t="s">
        <v>227</v>
      </c>
      <c r="C163"/>
      <c r="D163" s="302">
        <f>+D161+D162</f>
        <v>463439816.01961839</v>
      </c>
      <c r="H163" s="337"/>
      <c r="J163" s="302">
        <f>+J161+J162</f>
        <v>253094809.1162349</v>
      </c>
      <c r="T163" s="302">
        <f>+T161+T162</f>
        <v>818442630.75071716</v>
      </c>
      <c r="Z163" s="302">
        <f>+Z161+Z162</f>
        <v>526460647.83857852</v>
      </c>
      <c r="AJ163" s="302">
        <f>+AJ161+AJ162</f>
        <v>225623801.96034205</v>
      </c>
      <c r="AP163" s="302">
        <f>+AP161+AP162</f>
        <v>96761455.092152119</v>
      </c>
      <c r="AZ163" s="302">
        <f>+AZ161+AZ162</f>
        <v>462840496.11842048</v>
      </c>
      <c r="BF163" s="302">
        <f>+BF161+BF162</f>
        <v>343743856.04056776</v>
      </c>
      <c r="BP163" s="302">
        <f>+BP161+BP162</f>
        <v>321102294.97000027</v>
      </c>
      <c r="BV163" s="302">
        <f>+BV161+BV162</f>
        <v>149058621.81000012</v>
      </c>
      <c r="CF163" s="302">
        <f>+CF161+CF162</f>
        <v>496018005.62994659</v>
      </c>
      <c r="CL163" s="302">
        <f>+CL161+CL162</f>
        <v>332684795.57361996</v>
      </c>
    </row>
    <row r="164" spans="1:90" x14ac:dyDescent="0.2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</row>
    <row r="165" spans="1:90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90" x14ac:dyDescent="0.25">
      <c r="A166" s="299">
        <v>3.1</v>
      </c>
      <c r="B166" s="298" t="s">
        <v>229</v>
      </c>
      <c r="C166"/>
      <c r="D166" s="302">
        <f>+D95*2+'JUL-SEP 2022'!D95+'OCT-DEC 2022'!D95</f>
        <v>23172801.980381601</v>
      </c>
      <c r="H166" s="337"/>
      <c r="J166" s="302">
        <f>+J95*2+'JUL-SEP 2022'!J95+'OCT-DEC 2022'!J95</f>
        <v>17731162.642697666</v>
      </c>
      <c r="T166" s="302">
        <f>+T95*2+'JUL-SEP 2022'!T95+'OCT-DEC 2022'!T95</f>
        <v>25990944.95057451</v>
      </c>
      <c r="Z166" s="302">
        <f>+Z95*2+'JUL-SEP 2022'!Z95+'OCT-DEC 2022'!Z95</f>
        <v>42237583.910210237</v>
      </c>
      <c r="AJ166" s="302">
        <f>+AJ95*2+'JUL-SEP 2022'!AJ95+'OCT-DEC 2022'!AJ95</f>
        <v>20600723.486639053</v>
      </c>
      <c r="AP166" s="302">
        <f>+AP95*2+'JUL-SEP 2022'!AP95+'OCT-DEC 2022'!AP95</f>
        <v>6542070.1819598153</v>
      </c>
      <c r="AZ166" s="302">
        <f>+AZ95*2+'JUL-SEP 2022'!AZ95+'OCT-DEC 2022'!AZ95</f>
        <v>29462162.68589507</v>
      </c>
      <c r="BF166" s="302">
        <f>+BF95*2+'JUL-SEP 2022'!BF95+'OCT-DEC 2022'!BF95</f>
        <v>27924422.174485262</v>
      </c>
      <c r="BP166" s="302">
        <f>+BP95*2+'JUL-SEP 2022'!BP95+'OCT-DEC 2022'!BP95</f>
        <v>12448031.571200147</v>
      </c>
      <c r="BV166" s="302">
        <f>+BV95*2+'JUL-SEP 2022'!BV95+'OCT-DEC 2022'!BV95</f>
        <v>14146452.257976718</v>
      </c>
      <c r="CF166" s="302">
        <f>+CF95*2+'JUL-SEP 2022'!CF95+'OCT-DEC 2022'!CF95</f>
        <v>24588588.001887761</v>
      </c>
      <c r="CL166" s="302">
        <f>+CL95*2+'JUL-SEP 2022'!CL95+'OCT-DEC 2022'!CL95</f>
        <v>22663435.128259361</v>
      </c>
    </row>
    <row r="167" spans="1:90" ht="15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90" x14ac:dyDescent="0.25">
      <c r="A168" s="299">
        <f>+A167+0.1</f>
        <v>3.3000000000000003</v>
      </c>
      <c r="B168" s="298" t="s">
        <v>231</v>
      </c>
      <c r="C168"/>
      <c r="D168" s="302">
        <f>+D166+D167</f>
        <v>23172801.980381601</v>
      </c>
      <c r="H168" s="337"/>
      <c r="J168" s="302">
        <f>+J166+J167</f>
        <v>17731162.642697666</v>
      </c>
      <c r="T168" s="302">
        <f>+T166+T167</f>
        <v>25990944.95057451</v>
      </c>
      <c r="Z168" s="302">
        <f>+Z166+Z167</f>
        <v>42237583.910210237</v>
      </c>
      <c r="AJ168" s="302">
        <f>+AJ166+AJ167</f>
        <v>20600723.486639053</v>
      </c>
      <c r="AP168" s="302">
        <f>+AP166+AP167</f>
        <v>6542070.1819598153</v>
      </c>
      <c r="AZ168" s="302">
        <f>+AZ166+AZ167</f>
        <v>29462162.68589507</v>
      </c>
      <c r="BF168" s="302">
        <f>+BF166+BF167</f>
        <v>27924422.174485262</v>
      </c>
      <c r="BP168" s="302">
        <f>+BP166+BP167</f>
        <v>12448031.571200147</v>
      </c>
      <c r="BV168" s="302">
        <f>+BV166+BV167</f>
        <v>14146452.257976718</v>
      </c>
      <c r="CF168" s="302">
        <f>+CF166+CF167</f>
        <v>24588588.001887761</v>
      </c>
      <c r="CL168" s="302">
        <f>+CL166+CL167</f>
        <v>22663435.128259361</v>
      </c>
    </row>
    <row r="169" spans="1:90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90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90" x14ac:dyDescent="0.25">
      <c r="A171" s="299">
        <v>4.0999999999999996</v>
      </c>
      <c r="B171" s="298" t="s">
        <v>233</v>
      </c>
      <c r="C171"/>
      <c r="D171" s="305">
        <f>+D158-D163-D168</f>
        <v>-16945228.949999981</v>
      </c>
      <c r="H171" s="339"/>
      <c r="J171" s="305">
        <f>+J158-J163-J168</f>
        <v>-16967270.214020763</v>
      </c>
      <c r="T171" s="305">
        <f>+T158-T163-T168</f>
        <v>44390280.438708194</v>
      </c>
      <c r="Z171" s="305">
        <f>+Z158-Z163-Z168</f>
        <v>3311272.0612095147</v>
      </c>
      <c r="AJ171" s="305">
        <f>+AJ158-AJ163-AJ168</f>
        <v>18827598.596703798</v>
      </c>
      <c r="AP171" s="305">
        <f>+AP158-AP163-AP168</f>
        <v>5033719.2258880958</v>
      </c>
      <c r="AZ171" s="305">
        <f>+AZ158-AZ163-AZ168</f>
        <v>-14138546.234744534</v>
      </c>
      <c r="BF171" s="305">
        <f>+BF158-BF163-BF168</f>
        <v>-3933520.8357949816</v>
      </c>
      <c r="BP171" s="305">
        <f>+BP158-BP163-BP168</f>
        <v>37374115.541223809</v>
      </c>
      <c r="BV171" s="305">
        <f>+BV158-BV163-BV168</f>
        <v>-2569478.0279768482</v>
      </c>
      <c r="CF171" s="305">
        <f>+CF158-CF163-CF168</f>
        <v>5589981.2681656256</v>
      </c>
      <c r="CL171" s="305">
        <f>+CL158-CL163-CL168</f>
        <v>-46055946.211879313</v>
      </c>
    </row>
    <row r="172" spans="1:90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90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-16945228.949999981</v>
      </c>
      <c r="H173" s="337"/>
      <c r="J173" s="302">
        <f>SUM(J171+J172)</f>
        <v>-16967270.214020763</v>
      </c>
      <c r="T173" s="302">
        <f>SUM(T171+T172)</f>
        <v>44390280.438708194</v>
      </c>
      <c r="Z173" s="302">
        <f>SUM(Z171+Z172)</f>
        <v>3311272.0612095147</v>
      </c>
      <c r="AJ173" s="302">
        <f>SUM(AJ171+AJ172)</f>
        <v>18827598.596703798</v>
      </c>
      <c r="AP173" s="302">
        <f>SUM(AP171+AP172)</f>
        <v>5033719.2258880958</v>
      </c>
      <c r="AZ173" s="302">
        <f>SUM(AZ171+AZ172)</f>
        <v>-14138546.234744534</v>
      </c>
      <c r="BF173" s="302">
        <f>SUM(BF171+BF172)</f>
        <v>-3933520.8357949816</v>
      </c>
      <c r="BP173" s="302">
        <f>SUM(BP171+BP172)</f>
        <v>37374115.541223809</v>
      </c>
      <c r="BV173" s="302">
        <f>SUM(BV171+BV172)</f>
        <v>-2569478.0279768482</v>
      </c>
      <c r="CF173" s="302">
        <f>SUM(CF171+CF172)</f>
        <v>5589981.2681656256</v>
      </c>
      <c r="CL173" s="302">
        <f>SUM(CL171+CL172)</f>
        <v>-46055946.211879313</v>
      </c>
    </row>
    <row r="174" spans="1:90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-3.6079211256875278E-2</v>
      </c>
      <c r="E174" s="307"/>
      <c r="H174" s="340"/>
      <c r="J174" s="306">
        <f>+J173/MAX(J158,1)</f>
        <v>-6.6837457651688859E-2</v>
      </c>
      <c r="T174" s="306">
        <f>+T173/MAX(T158,1)</f>
        <v>4.9942719394917116E-2</v>
      </c>
      <c r="Z174" s="306">
        <f>+Z173/MAX(Z158,1)</f>
        <v>5.7888409880500948E-3</v>
      </c>
      <c r="AJ174" s="306">
        <f>+AJ173/MAX(AJ158,1)</f>
        <v>7.1033569961509543E-2</v>
      </c>
      <c r="AP174" s="306">
        <f>+AP173/MAX(AP158,1)</f>
        <v>4.6463423074121976E-2</v>
      </c>
      <c r="AZ174" s="306">
        <f>+AZ173/MAX(AZ158,1)</f>
        <v>-2.9568396839249268E-2</v>
      </c>
      <c r="BF174" s="306">
        <f>+BF173/MAX(BF158,1)</f>
        <v>-1.0696625099645396E-2</v>
      </c>
      <c r="BP174" s="306">
        <f>+BP173/MAX(BP158,1)</f>
        <v>0.10075937657653414</v>
      </c>
      <c r="BV174" s="306">
        <f>+BV173/MAX(BV158,1)</f>
        <v>-1.5995695171679262E-2</v>
      </c>
      <c r="CF174" s="306">
        <f>+CF173/MAX(CF158,1)</f>
        <v>1.0623370684668487E-2</v>
      </c>
      <c r="CL174" s="306">
        <f>+CL173/MAX(CL158,1)</f>
        <v>-0.14890751732724969</v>
      </c>
    </row>
    <row r="175" spans="1:90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90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9.9713596974585587E-3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2.0516784980754772E-2</v>
      </c>
      <c r="AP179" s="312">
        <f>IF(AND(AP177="Y",AP178="Y"), IF(AND(AP174&gt;0.03, AP174&lt;=0.1),((AP174-0.03)*0.5), IF(AP174&gt;0.1,((AP174-0.03)*0.5)+((AP174-0.1)*0.5))), "N/A")</f>
        <v>8.2317115370609886E-3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3.5759376576534135E-2</v>
      </c>
      <c r="BV179" s="312" t="b">
        <f>IF(AND(BV177="Y",BV178="Y"), IF(AND(BV174&gt;0.03, BV174&lt;=0.1),((BV174-0.03)*0.5), IF(BV174&gt;0.1,((BV174-0.03)*0.5)+((BV174-0.1)*0.5))), "N/A")</f>
        <v>0</v>
      </c>
      <c r="CF179" s="312" t="b">
        <f>IF(AND(CF177="Y",CF178="Y"), IF(AND(CF174&gt;0.03, CF174&lt;=0.1),((CF174-0.03)*0.5), IF(CF174&gt;0.1,((CF174-0.03)*0.5)+((CF174-0.1)*0.5))), "N/A")</f>
        <v>0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8862782.3772540987</v>
      </c>
      <c r="Z180" s="313">
        <f>IFERROR(Z179*Z158, "N/A")</f>
        <v>0</v>
      </c>
      <c r="AJ180" s="313">
        <f>IFERROR(AJ179*AJ158, "N/A")</f>
        <v>5438017.4376966255</v>
      </c>
      <c r="AP180" s="313">
        <f>IFERROR(AP179*AP158, "N/A")</f>
        <v>891800.94544404733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13264026.805866234</v>
      </c>
      <c r="BV180" s="313">
        <f>IFERROR(BV179*BV158, "N/A")</f>
        <v>0</v>
      </c>
      <c r="CF180" s="313">
        <f>IFERROR(CF179*CF158, "N/A")</f>
        <v>0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19">D189</f>
        <v>5400</v>
      </c>
      <c r="H189" s="325">
        <f t="shared" si="219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19"/>
        <v>12000</v>
      </c>
      <c r="H190" s="325">
        <f t="shared" si="219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19"/>
        <v>24000</v>
      </c>
      <c r="H191" s="325">
        <f t="shared" si="219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19"/>
        <v>48000</v>
      </c>
      <c r="H192" s="325">
        <f t="shared" si="219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19"/>
        <v>96000</v>
      </c>
      <c r="H193" s="325">
        <f t="shared" si="219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19"/>
        <v>192000</v>
      </c>
      <c r="H194" s="325">
        <f t="shared" si="219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O197"/>
  <sheetViews>
    <sheetView tabSelected="1" zoomScale="90" zoomScaleNormal="90" workbookViewId="0">
      <pane xSplit="3" ySplit="5" topLeftCell="D6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X179" sqref="X179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6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" style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7.6640625" style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281</v>
      </c>
      <c r="B1" s="22"/>
      <c r="C1" s="399" t="s">
        <v>264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1"/>
    </row>
    <row r="2" spans="1:119" s="20" customFormat="1" ht="21.6" thickBot="1" x14ac:dyDescent="0.45">
      <c r="A2" s="23" t="s">
        <v>14</v>
      </c>
      <c r="B2" s="22"/>
      <c r="D2" s="402" t="s">
        <v>150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185"/>
      <c r="T2" s="405" t="s">
        <v>151</v>
      </c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4"/>
      <c r="AI2" s="186"/>
      <c r="AJ2" s="405" t="s">
        <v>196</v>
      </c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4"/>
      <c r="AY2" s="186"/>
      <c r="AZ2" s="405" t="s">
        <v>155</v>
      </c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4"/>
      <c r="BO2" s="186"/>
      <c r="BP2" s="405" t="s">
        <v>156</v>
      </c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4"/>
      <c r="CE2" s="186"/>
      <c r="CF2" s="405" t="s">
        <v>157</v>
      </c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98" t="s">
        <v>130</v>
      </c>
      <c r="E3" s="392"/>
      <c r="F3" s="392"/>
      <c r="G3" s="392"/>
      <c r="H3" s="392"/>
      <c r="I3" s="393"/>
      <c r="J3" s="391" t="s">
        <v>129</v>
      </c>
      <c r="K3" s="392"/>
      <c r="L3" s="392"/>
      <c r="M3" s="392"/>
      <c r="N3" s="392"/>
      <c r="O3" s="393"/>
      <c r="P3" s="394" t="s">
        <v>265</v>
      </c>
      <c r="Q3" s="395"/>
      <c r="R3" s="396"/>
      <c r="S3" s="187"/>
      <c r="T3" s="391" t="s">
        <v>128</v>
      </c>
      <c r="U3" s="392"/>
      <c r="V3" s="392"/>
      <c r="W3" s="392"/>
      <c r="X3" s="392"/>
      <c r="Y3" s="393"/>
      <c r="Z3" s="391" t="s">
        <v>127</v>
      </c>
      <c r="AA3" s="392"/>
      <c r="AB3" s="392"/>
      <c r="AC3" s="392"/>
      <c r="AD3" s="392"/>
      <c r="AE3" s="393"/>
      <c r="AF3" s="394" t="s">
        <v>266</v>
      </c>
      <c r="AG3" s="395"/>
      <c r="AH3" s="396"/>
      <c r="AI3" s="188"/>
      <c r="AJ3" s="391" t="s">
        <v>197</v>
      </c>
      <c r="AK3" s="392"/>
      <c r="AL3" s="392"/>
      <c r="AM3" s="392"/>
      <c r="AN3" s="392"/>
      <c r="AO3" s="393"/>
      <c r="AP3" s="391" t="s">
        <v>198</v>
      </c>
      <c r="AQ3" s="392"/>
      <c r="AR3" s="392"/>
      <c r="AS3" s="392"/>
      <c r="AT3" s="392"/>
      <c r="AU3" s="393"/>
      <c r="AV3" s="394" t="s">
        <v>267</v>
      </c>
      <c r="AW3" s="395"/>
      <c r="AX3" s="396"/>
      <c r="AY3" s="188"/>
      <c r="AZ3" s="391" t="s">
        <v>137</v>
      </c>
      <c r="BA3" s="392"/>
      <c r="BB3" s="392"/>
      <c r="BC3" s="392"/>
      <c r="BD3" s="392"/>
      <c r="BE3" s="393"/>
      <c r="BF3" s="391" t="s">
        <v>138</v>
      </c>
      <c r="BG3" s="392"/>
      <c r="BH3" s="392"/>
      <c r="BI3" s="392"/>
      <c r="BJ3" s="392"/>
      <c r="BK3" s="393"/>
      <c r="BL3" s="394" t="s">
        <v>268</v>
      </c>
      <c r="BM3" s="395"/>
      <c r="BN3" s="396"/>
      <c r="BO3" s="188"/>
      <c r="BP3" s="391" t="s">
        <v>135</v>
      </c>
      <c r="BQ3" s="392"/>
      <c r="BR3" s="392"/>
      <c r="BS3" s="392"/>
      <c r="BT3" s="392"/>
      <c r="BU3" s="393"/>
      <c r="BV3" s="391" t="s">
        <v>136</v>
      </c>
      <c r="BW3" s="392"/>
      <c r="BX3" s="392"/>
      <c r="BY3" s="392"/>
      <c r="BZ3" s="392"/>
      <c r="CA3" s="393"/>
      <c r="CB3" s="394" t="s">
        <v>269</v>
      </c>
      <c r="CC3" s="395"/>
      <c r="CD3" s="396"/>
      <c r="CE3" s="188"/>
      <c r="CF3" s="391" t="s">
        <v>139</v>
      </c>
      <c r="CG3" s="392"/>
      <c r="CH3" s="392"/>
      <c r="CI3" s="392"/>
      <c r="CJ3" s="392"/>
      <c r="CK3" s="393"/>
      <c r="CL3" s="391" t="s">
        <v>140</v>
      </c>
      <c r="CM3" s="392"/>
      <c r="CN3" s="392"/>
      <c r="CO3" s="392"/>
      <c r="CP3" s="392"/>
      <c r="CQ3" s="393"/>
      <c r="CR3" s="394" t="s">
        <v>270</v>
      </c>
      <c r="CS3" s="395"/>
      <c r="CT3" s="397"/>
      <c r="CV3" s="381" t="s">
        <v>141</v>
      </c>
      <c r="CW3" s="382"/>
      <c r="CX3" s="382"/>
      <c r="CY3" s="382"/>
      <c r="CZ3" s="382"/>
      <c r="DA3" s="383"/>
      <c r="DB3" s="384" t="s">
        <v>142</v>
      </c>
      <c r="DC3" s="382"/>
      <c r="DD3" s="382"/>
      <c r="DE3" s="382"/>
      <c r="DF3" s="382"/>
      <c r="DG3" s="383"/>
      <c r="DH3" s="158"/>
      <c r="DI3" s="385" t="s">
        <v>143</v>
      </c>
      <c r="DJ3" s="386"/>
      <c r="DK3" s="386"/>
      <c r="DL3" s="387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8"/>
      <c r="DJ4" s="389"/>
      <c r="DK4" s="389"/>
      <c r="DL4" s="390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244475965</v>
      </c>
      <c r="E8" s="36"/>
      <c r="F8" s="36">
        <v>53803457</v>
      </c>
      <c r="G8" s="36"/>
      <c r="H8" s="36">
        <v>298279422</v>
      </c>
      <c r="I8" s="37"/>
      <c r="J8" s="38">
        <v>136535971</v>
      </c>
      <c r="K8" s="36"/>
      <c r="L8" s="36">
        <v>199076312</v>
      </c>
      <c r="M8" s="36"/>
      <c r="N8" s="36">
        <v>335612283</v>
      </c>
      <c r="O8" s="37"/>
      <c r="P8" s="116">
        <f>+D8+J8</f>
        <v>381011936</v>
      </c>
      <c r="Q8" s="117">
        <f>+F8+L8</f>
        <v>252879769</v>
      </c>
      <c r="R8" s="118">
        <f>+P8+Q8</f>
        <v>633891705</v>
      </c>
      <c r="S8" s="32"/>
      <c r="T8" s="35">
        <v>447379972.13999987</v>
      </c>
      <c r="U8" s="36"/>
      <c r="V8" s="36">
        <v>125624334.44999996</v>
      </c>
      <c r="W8" s="36"/>
      <c r="X8" s="36">
        <v>573004306.58999979</v>
      </c>
      <c r="Y8" s="37"/>
      <c r="Z8" s="38">
        <v>290981856.80999821</v>
      </c>
      <c r="AA8" s="36"/>
      <c r="AB8" s="36">
        <v>228249822.4200002</v>
      </c>
      <c r="AC8" s="36"/>
      <c r="AD8" s="36">
        <v>519231679.22999841</v>
      </c>
      <c r="AE8" s="37"/>
      <c r="AF8" s="116">
        <f>+T8+Z8</f>
        <v>738361828.94999814</v>
      </c>
      <c r="AG8" s="117">
        <f>+V8+AB8</f>
        <v>353874156.87000012</v>
      </c>
      <c r="AH8" s="118">
        <f>+AF8+AG8</f>
        <v>1092235985.8199983</v>
      </c>
      <c r="AI8" s="32"/>
      <c r="AJ8" s="35">
        <v>129075938.04000004</v>
      </c>
      <c r="AK8" s="36"/>
      <c r="AL8" s="36">
        <v>49503084.030000009</v>
      </c>
      <c r="AM8" s="36"/>
      <c r="AN8" s="36">
        <v>178579022.07000005</v>
      </c>
      <c r="AO8" s="37"/>
      <c r="AP8" s="38">
        <v>45492980.840000026</v>
      </c>
      <c r="AQ8" s="36"/>
      <c r="AR8" s="36">
        <v>53541532.62000002</v>
      </c>
      <c r="AS8" s="36"/>
      <c r="AT8" s="36">
        <v>99034513.460000038</v>
      </c>
      <c r="AU8" s="37"/>
      <c r="AV8" s="116">
        <f>+AJ8+AP8</f>
        <v>174568918.88000005</v>
      </c>
      <c r="AW8" s="117">
        <f>+AL8+AR8</f>
        <v>103044616.65000004</v>
      </c>
      <c r="AX8" s="118">
        <f>+AV8+AW8</f>
        <v>277613535.53000009</v>
      </c>
      <c r="AY8" s="32"/>
      <c r="AZ8" s="35">
        <v>244107729.56957099</v>
      </c>
      <c r="BA8" s="36"/>
      <c r="BB8" s="36">
        <v>82478334.230429307</v>
      </c>
      <c r="BC8" s="36"/>
      <c r="BD8" s="36">
        <v>326586063.80000031</v>
      </c>
      <c r="BE8" s="37"/>
      <c r="BF8" s="38">
        <v>185088642.37925801</v>
      </c>
      <c r="BG8" s="36"/>
      <c r="BH8" s="36">
        <v>186377430.740742</v>
      </c>
      <c r="BI8" s="36"/>
      <c r="BJ8" s="36">
        <v>371466073.12</v>
      </c>
      <c r="BK8" s="37"/>
      <c r="BL8" s="116">
        <f>+AZ8+BF8</f>
        <v>429196371.948829</v>
      </c>
      <c r="BM8" s="117">
        <f>+BB8+BH8</f>
        <v>268855764.97117132</v>
      </c>
      <c r="BN8" s="118">
        <f>+BL8+BM8</f>
        <v>698052136.92000031</v>
      </c>
      <c r="BO8" s="32"/>
      <c r="BP8" s="35">
        <v>193005686.06000006</v>
      </c>
      <c r="BQ8" s="36"/>
      <c r="BR8" s="36">
        <v>32593639.789999962</v>
      </c>
      <c r="BS8" s="36"/>
      <c r="BT8" s="36">
        <v>225599325.85000002</v>
      </c>
      <c r="BU8" s="37"/>
      <c r="BV8" s="38">
        <v>84541466.039999992</v>
      </c>
      <c r="BW8" s="36"/>
      <c r="BX8" s="36">
        <v>74472771.509999856</v>
      </c>
      <c r="BY8" s="36"/>
      <c r="BZ8" s="36">
        <v>159014237.54999983</v>
      </c>
      <c r="CA8" s="37"/>
      <c r="CB8" s="116">
        <f>+BP8+BV8</f>
        <v>277547152.10000002</v>
      </c>
      <c r="CC8" s="117">
        <f>+BR8+BX8</f>
        <v>107066411.29999982</v>
      </c>
      <c r="CD8" s="118">
        <f>+CB8+CC8</f>
        <v>384613563.39999986</v>
      </c>
      <c r="CE8" s="32"/>
      <c r="CF8" s="35">
        <v>262363315.89999998</v>
      </c>
      <c r="CG8" s="36"/>
      <c r="CH8" s="36">
        <v>54503851.039999999</v>
      </c>
      <c r="CI8" s="36"/>
      <c r="CJ8" s="36">
        <v>316867166.94</v>
      </c>
      <c r="CK8" s="37"/>
      <c r="CL8" s="38">
        <v>140673215.49000001</v>
      </c>
      <c r="CM8" s="36"/>
      <c r="CN8" s="36">
        <v>184221723.62</v>
      </c>
      <c r="CO8" s="36"/>
      <c r="CP8" s="36">
        <v>324894939.11000001</v>
      </c>
      <c r="CQ8" s="37"/>
      <c r="CR8" s="116">
        <f>+CF8+CL8</f>
        <v>403036531.38999999</v>
      </c>
      <c r="CS8" s="117">
        <f>+CH8+CN8</f>
        <v>238725574.66</v>
      </c>
      <c r="CT8" s="118">
        <f>+CR8+CS8</f>
        <v>641762106.04999995</v>
      </c>
      <c r="CU8" s="32"/>
      <c r="CV8" s="38">
        <f t="shared" ref="CV8:CV15" si="0">+D8+T8+AJ8+AZ8+BP8+CF8</f>
        <v>1520408606.7095709</v>
      </c>
      <c r="CW8" s="36"/>
      <c r="CX8" s="36">
        <f t="shared" ref="CX8:CX15" si="1">+F8+V8+AL8+BB8+BR8+CH8</f>
        <v>398506700.54042923</v>
      </c>
      <c r="CY8" s="39"/>
      <c r="CZ8" s="36">
        <f>+CV8+CX8</f>
        <v>1918915307.25</v>
      </c>
      <c r="DA8" s="40"/>
      <c r="DB8" s="38">
        <f>+J8+Z8+AP8+BF8+BV8+CL8</f>
        <v>883314132.5592562</v>
      </c>
      <c r="DC8" s="39"/>
      <c r="DD8" s="36">
        <f>+L8+AB8+AR8+BH8+BX8+CN8</f>
        <v>925939592.91074204</v>
      </c>
      <c r="DE8" s="39"/>
      <c r="DF8" s="36">
        <f>+DB8+DD8</f>
        <v>1809253725.4699984</v>
      </c>
      <c r="DG8" s="40"/>
      <c r="DH8" s="152"/>
      <c r="DI8" s="161" t="s">
        <v>15</v>
      </c>
      <c r="DJ8" s="38">
        <f>+CZ8</f>
        <v>1918915307.25</v>
      </c>
      <c r="DK8" s="36">
        <f>+DF8</f>
        <v>1809253725.4699984</v>
      </c>
      <c r="DL8" s="37">
        <f>+DJ8+DK8</f>
        <v>3728169032.7199984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244475965</v>
      </c>
      <c r="E10" s="43"/>
      <c r="F10" s="43">
        <v>53803457</v>
      </c>
      <c r="G10" s="43"/>
      <c r="H10" s="43">
        <v>298279422</v>
      </c>
      <c r="I10" s="44"/>
      <c r="J10" s="45">
        <v>136535971</v>
      </c>
      <c r="K10" s="43"/>
      <c r="L10" s="43">
        <v>199076312</v>
      </c>
      <c r="M10" s="43"/>
      <c r="N10" s="43">
        <v>335612283</v>
      </c>
      <c r="O10" s="44"/>
      <c r="P10" s="122">
        <f t="shared" si="2"/>
        <v>381011936</v>
      </c>
      <c r="Q10" s="123">
        <f t="shared" si="3"/>
        <v>252879769</v>
      </c>
      <c r="R10" s="124">
        <f t="shared" si="4"/>
        <v>633891705</v>
      </c>
      <c r="S10" s="32"/>
      <c r="T10" s="42">
        <v>447379972.13999987</v>
      </c>
      <c r="U10" s="43"/>
      <c r="V10" s="43">
        <v>125624334.44999996</v>
      </c>
      <c r="W10" s="43"/>
      <c r="X10" s="43">
        <v>573004306.58999979</v>
      </c>
      <c r="Y10" s="44"/>
      <c r="Z10" s="45">
        <v>290981856.80999821</v>
      </c>
      <c r="AA10" s="43"/>
      <c r="AB10" s="43">
        <v>228249822.4200002</v>
      </c>
      <c r="AC10" s="43"/>
      <c r="AD10" s="43">
        <v>519231679.22999841</v>
      </c>
      <c r="AE10" s="44"/>
      <c r="AF10" s="122">
        <f t="shared" si="5"/>
        <v>738361828.94999814</v>
      </c>
      <c r="AG10" s="123">
        <f t="shared" si="6"/>
        <v>353874156.87000012</v>
      </c>
      <c r="AH10" s="124">
        <f t="shared" si="7"/>
        <v>1092235985.8199983</v>
      </c>
      <c r="AI10" s="32"/>
      <c r="AJ10" s="42">
        <v>129075938.04000004</v>
      </c>
      <c r="AK10" s="43"/>
      <c r="AL10" s="43">
        <v>49503084.030000009</v>
      </c>
      <c r="AM10" s="43"/>
      <c r="AN10" s="43">
        <v>178579022.07000005</v>
      </c>
      <c r="AO10" s="44"/>
      <c r="AP10" s="45">
        <v>45492980.840000026</v>
      </c>
      <c r="AQ10" s="43"/>
      <c r="AR10" s="43">
        <v>53541532.62000002</v>
      </c>
      <c r="AS10" s="43"/>
      <c r="AT10" s="43">
        <v>99034513.460000038</v>
      </c>
      <c r="AU10" s="44"/>
      <c r="AV10" s="122">
        <f t="shared" si="8"/>
        <v>174568918.88000005</v>
      </c>
      <c r="AW10" s="123">
        <f t="shared" si="9"/>
        <v>103044616.65000004</v>
      </c>
      <c r="AX10" s="124">
        <f t="shared" si="10"/>
        <v>277613535.53000009</v>
      </c>
      <c r="AY10" s="32"/>
      <c r="AZ10" s="42">
        <v>244107729.56957099</v>
      </c>
      <c r="BA10" s="43"/>
      <c r="BB10" s="43">
        <v>82478334.230429307</v>
      </c>
      <c r="BC10" s="43"/>
      <c r="BD10" s="43">
        <v>326586063.80000031</v>
      </c>
      <c r="BE10" s="44"/>
      <c r="BF10" s="45">
        <v>185088642.37925801</v>
      </c>
      <c r="BG10" s="43"/>
      <c r="BH10" s="43">
        <v>186377430.740742</v>
      </c>
      <c r="BI10" s="43"/>
      <c r="BJ10" s="43">
        <v>371466073.12</v>
      </c>
      <c r="BK10" s="44"/>
      <c r="BL10" s="122">
        <f t="shared" si="11"/>
        <v>429196371.948829</v>
      </c>
      <c r="BM10" s="123">
        <f t="shared" si="12"/>
        <v>268855764.97117132</v>
      </c>
      <c r="BN10" s="124">
        <f t="shared" si="13"/>
        <v>698052136.92000031</v>
      </c>
      <c r="BO10" s="32"/>
      <c r="BP10" s="42">
        <v>193005686.06000006</v>
      </c>
      <c r="BQ10" s="43"/>
      <c r="BR10" s="43">
        <v>32593639.789999962</v>
      </c>
      <c r="BS10" s="43"/>
      <c r="BT10" s="43">
        <v>225599325.85000002</v>
      </c>
      <c r="BU10" s="44"/>
      <c r="BV10" s="45">
        <v>84541466.039999992</v>
      </c>
      <c r="BW10" s="43"/>
      <c r="BX10" s="43">
        <v>74472771.509999856</v>
      </c>
      <c r="BY10" s="43"/>
      <c r="BZ10" s="43">
        <v>159014237.54999983</v>
      </c>
      <c r="CA10" s="44"/>
      <c r="CB10" s="122">
        <f t="shared" si="14"/>
        <v>277547152.10000002</v>
      </c>
      <c r="CC10" s="123">
        <f t="shared" si="15"/>
        <v>107066411.29999982</v>
      </c>
      <c r="CD10" s="124">
        <f t="shared" si="16"/>
        <v>384613563.39999986</v>
      </c>
      <c r="CE10" s="32"/>
      <c r="CF10" s="42">
        <v>262363315.89999998</v>
      </c>
      <c r="CG10" s="43"/>
      <c r="CH10" s="43">
        <v>54503851.039999999</v>
      </c>
      <c r="CI10" s="43"/>
      <c r="CJ10" s="43">
        <v>316867166.94</v>
      </c>
      <c r="CK10" s="44"/>
      <c r="CL10" s="45">
        <v>140673215.49000001</v>
      </c>
      <c r="CM10" s="43"/>
      <c r="CN10" s="43">
        <v>184221723.62</v>
      </c>
      <c r="CO10" s="43"/>
      <c r="CP10" s="43">
        <v>324894939.11000001</v>
      </c>
      <c r="CQ10" s="44"/>
      <c r="CR10" s="122">
        <f t="shared" si="17"/>
        <v>403036531.38999999</v>
      </c>
      <c r="CS10" s="123">
        <f t="shared" si="18"/>
        <v>238725574.66</v>
      </c>
      <c r="CT10" s="124">
        <f t="shared" si="19"/>
        <v>641762106.04999995</v>
      </c>
      <c r="CU10" s="32"/>
      <c r="CV10" s="38">
        <f t="shared" si="0"/>
        <v>1520408606.7095709</v>
      </c>
      <c r="CW10" s="36"/>
      <c r="CX10" s="36">
        <f t="shared" si="1"/>
        <v>398506700.54042923</v>
      </c>
      <c r="CY10" s="46"/>
      <c r="CZ10" s="36">
        <f t="shared" si="20"/>
        <v>1918915307.25</v>
      </c>
      <c r="DA10" s="47"/>
      <c r="DB10" s="45">
        <f>+DB8+DB9</f>
        <v>883314132.5592562</v>
      </c>
      <c r="DC10" s="46"/>
      <c r="DD10" s="43">
        <f>+DD8+DD9</f>
        <v>925939592.91074204</v>
      </c>
      <c r="DE10" s="46"/>
      <c r="DF10" s="43">
        <f>+DF8+DF9</f>
        <v>1809253725.4699984</v>
      </c>
      <c r="DG10" s="47"/>
      <c r="DH10" s="153"/>
      <c r="DI10" s="161" t="s">
        <v>17</v>
      </c>
      <c r="DJ10" s="45">
        <f>+DJ8</f>
        <v>1918915307.25</v>
      </c>
      <c r="DK10" s="43">
        <f>+DK8</f>
        <v>1809253725.4699984</v>
      </c>
      <c r="DL10" s="44">
        <f>+DL8</f>
        <v>3728169032.7199984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31811569</v>
      </c>
      <c r="E11" s="36"/>
      <c r="F11" s="36">
        <v>23707461</v>
      </c>
      <c r="G11" s="36"/>
      <c r="H11" s="36">
        <v>55519030</v>
      </c>
      <c r="I11" s="37"/>
      <c r="J11" s="38">
        <v>29362817</v>
      </c>
      <c r="K11" s="36"/>
      <c r="L11" s="36">
        <v>-5688163</v>
      </c>
      <c r="M11" s="36"/>
      <c r="N11" s="36">
        <v>23674654</v>
      </c>
      <c r="O11" s="37"/>
      <c r="P11" s="116">
        <f t="shared" si="2"/>
        <v>61174386</v>
      </c>
      <c r="Q11" s="117">
        <f t="shared" si="3"/>
        <v>18019298</v>
      </c>
      <c r="R11" s="118">
        <f t="shared" si="4"/>
        <v>79193684</v>
      </c>
      <c r="S11" s="32"/>
      <c r="T11" s="35">
        <v>-25775786.210000012</v>
      </c>
      <c r="U11" s="36"/>
      <c r="V11" s="36">
        <v>20004979.931000002</v>
      </c>
      <c r="W11" s="36"/>
      <c r="X11" s="36">
        <v>-5770806.2790000103</v>
      </c>
      <c r="Y11" s="37"/>
      <c r="Z11" s="38">
        <v>-16782183.611000061</v>
      </c>
      <c r="AA11" s="36"/>
      <c r="AB11" s="36">
        <v>3651341.0300000161</v>
      </c>
      <c r="AC11" s="36"/>
      <c r="AD11" s="36">
        <v>-13130842.581000045</v>
      </c>
      <c r="AE11" s="37"/>
      <c r="AF11" s="116">
        <f t="shared" si="5"/>
        <v>-42557969.821000069</v>
      </c>
      <c r="AG11" s="117">
        <f t="shared" si="6"/>
        <v>23656320.961000018</v>
      </c>
      <c r="AH11" s="118">
        <f t="shared" si="7"/>
        <v>-18901648.860000052</v>
      </c>
      <c r="AI11" s="32"/>
      <c r="AJ11" s="35">
        <v>-1582937.5</v>
      </c>
      <c r="AK11" s="36"/>
      <c r="AL11" s="36">
        <v>1687763.28</v>
      </c>
      <c r="AM11" s="36"/>
      <c r="AN11" s="36">
        <v>104825.78000000003</v>
      </c>
      <c r="AO11" s="37"/>
      <c r="AP11" s="38">
        <v>-2353467.12</v>
      </c>
      <c r="AQ11" s="36"/>
      <c r="AR11" s="36">
        <v>4537563.4000000013</v>
      </c>
      <c r="AS11" s="36"/>
      <c r="AT11" s="36">
        <v>2184096.2800000012</v>
      </c>
      <c r="AU11" s="37"/>
      <c r="AV11" s="116">
        <f t="shared" si="8"/>
        <v>-3936404.62</v>
      </c>
      <c r="AW11" s="117">
        <f t="shared" si="9"/>
        <v>6225326.6800000016</v>
      </c>
      <c r="AX11" s="118">
        <f t="shared" si="10"/>
        <v>2288922.0600000015</v>
      </c>
      <c r="AY11" s="32"/>
      <c r="AZ11" s="35">
        <v>8809274</v>
      </c>
      <c r="BA11" s="36"/>
      <c r="BB11" s="36">
        <v>-10378237</v>
      </c>
      <c r="BC11" s="36"/>
      <c r="BD11" s="36">
        <v>-1568963</v>
      </c>
      <c r="BE11" s="37"/>
      <c r="BF11" s="38">
        <v>11044888</v>
      </c>
      <c r="BG11" s="36"/>
      <c r="BH11" s="36">
        <v>1788985</v>
      </c>
      <c r="BI11" s="36"/>
      <c r="BJ11" s="36">
        <v>12833873</v>
      </c>
      <c r="BK11" s="37"/>
      <c r="BL11" s="116">
        <f t="shared" si="11"/>
        <v>19854162</v>
      </c>
      <c r="BM11" s="117">
        <f t="shared" si="12"/>
        <v>-8589252</v>
      </c>
      <c r="BN11" s="118">
        <f t="shared" si="13"/>
        <v>11264910</v>
      </c>
      <c r="BO11" s="32"/>
      <c r="BP11" s="35">
        <v>-4544287.7200000342</v>
      </c>
      <c r="BQ11" s="36"/>
      <c r="BR11" s="36">
        <v>6973763.9900000039</v>
      </c>
      <c r="BS11" s="36"/>
      <c r="BT11" s="36">
        <v>2429476.2699999698</v>
      </c>
      <c r="BU11" s="37"/>
      <c r="BV11" s="38">
        <v>-2198699.7499999925</v>
      </c>
      <c r="BW11" s="36"/>
      <c r="BX11" s="36">
        <v>29647479.82</v>
      </c>
      <c r="BY11" s="36"/>
      <c r="BZ11" s="36">
        <v>27448780.070000008</v>
      </c>
      <c r="CA11" s="37"/>
      <c r="CB11" s="116">
        <f t="shared" si="14"/>
        <v>-6742987.4700000267</v>
      </c>
      <c r="CC11" s="117">
        <f t="shared" si="15"/>
        <v>36621243.810000002</v>
      </c>
      <c r="CD11" s="118">
        <f t="shared" si="16"/>
        <v>29878256.339999974</v>
      </c>
      <c r="CE11" s="32"/>
      <c r="CF11" s="35">
        <v>7246240</v>
      </c>
      <c r="CG11" s="36"/>
      <c r="CH11" s="36">
        <v>5345558.0599999996</v>
      </c>
      <c r="CI11" s="36"/>
      <c r="CJ11" s="36">
        <v>12591798.059999999</v>
      </c>
      <c r="CK11" s="37"/>
      <c r="CL11" s="38">
        <v>6802180</v>
      </c>
      <c r="CM11" s="36"/>
      <c r="CN11" s="36">
        <v>-20006088.010000002</v>
      </c>
      <c r="CO11" s="36"/>
      <c r="CP11" s="36">
        <v>-13203908.010000002</v>
      </c>
      <c r="CQ11" s="37"/>
      <c r="CR11" s="116">
        <f t="shared" si="17"/>
        <v>14048420</v>
      </c>
      <c r="CS11" s="117">
        <f t="shared" si="18"/>
        <v>-14660529.950000003</v>
      </c>
      <c r="CT11" s="118">
        <f t="shared" si="19"/>
        <v>-612109.95000000298</v>
      </c>
      <c r="CU11" s="32"/>
      <c r="CV11" s="38">
        <f t="shared" si="0"/>
        <v>15964071.569999954</v>
      </c>
      <c r="CW11" s="36"/>
      <c r="CX11" s="36">
        <f t="shared" si="1"/>
        <v>47341289.261000007</v>
      </c>
      <c r="CY11" s="39"/>
      <c r="CZ11" s="36">
        <f t="shared" si="20"/>
        <v>63305360.830999963</v>
      </c>
      <c r="DA11" s="40"/>
      <c r="DB11" s="38">
        <f t="shared" ref="DB11:DB15" si="21">+J11+Z11+AP11+BF11+BV11+CL11</f>
        <v>25875534.518999945</v>
      </c>
      <c r="DC11" s="39"/>
      <c r="DD11" s="36">
        <f t="shared" ref="DD11:DD15" si="22">+L11+AB11+AR11+BH11+BX11+CN11</f>
        <v>13931118.240000013</v>
      </c>
      <c r="DE11" s="39"/>
      <c r="DF11" s="36">
        <f t="shared" ref="DF11:DF15" si="23">+DB11+DD11</f>
        <v>39806652.758999959</v>
      </c>
      <c r="DG11" s="40"/>
      <c r="DH11" s="152"/>
      <c r="DI11" s="161" t="s">
        <v>1</v>
      </c>
      <c r="DJ11" s="38">
        <f t="shared" ref="DJ11:DJ15" si="24">+CZ11</f>
        <v>63305360.830999963</v>
      </c>
      <c r="DK11" s="36">
        <f t="shared" ref="DK11:DK15" si="25">+DF11</f>
        <v>39806652.758999959</v>
      </c>
      <c r="DL11" s="37">
        <f t="shared" ref="DL11:DL15" si="26">+DJ11+DK11</f>
        <v>103112013.58999991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5207199.5600000005</v>
      </c>
      <c r="AK14" s="36"/>
      <c r="AL14" s="36">
        <v>5929203.0499999989</v>
      </c>
      <c r="AM14" s="36"/>
      <c r="AN14" s="36">
        <v>11136402.609999999</v>
      </c>
      <c r="AO14" s="37"/>
      <c r="AP14" s="38">
        <v>5676020.6599999983</v>
      </c>
      <c r="AQ14" s="36"/>
      <c r="AR14" s="36">
        <v>9147833.629999999</v>
      </c>
      <c r="AS14" s="36"/>
      <c r="AT14" s="36">
        <v>14823854.289999997</v>
      </c>
      <c r="AU14" s="37"/>
      <c r="AV14" s="116">
        <f t="shared" si="8"/>
        <v>10883220.219999999</v>
      </c>
      <c r="AW14" s="117">
        <f t="shared" si="9"/>
        <v>15077036.679999998</v>
      </c>
      <c r="AX14" s="118">
        <f t="shared" si="10"/>
        <v>25960256.899999999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-320.02999999999997</v>
      </c>
      <c r="BQ14" s="36"/>
      <c r="BR14" s="36">
        <v>0</v>
      </c>
      <c r="BS14" s="36"/>
      <c r="BT14" s="36">
        <v>-320.02999999999997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-320.02999999999997</v>
      </c>
      <c r="CC14" s="117">
        <f t="shared" si="15"/>
        <v>0</v>
      </c>
      <c r="CD14" s="118">
        <f t="shared" si="16"/>
        <v>-320.02999999999997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5206879.53</v>
      </c>
      <c r="CW14" s="36"/>
      <c r="CX14" s="36">
        <f t="shared" si="1"/>
        <v>5929203.0499999989</v>
      </c>
      <c r="CY14" s="39"/>
      <c r="CZ14" s="36">
        <f t="shared" si="20"/>
        <v>11136082.579999998</v>
      </c>
      <c r="DA14" s="40"/>
      <c r="DB14" s="38">
        <f t="shared" si="21"/>
        <v>5676020.6599999983</v>
      </c>
      <c r="DC14" s="39"/>
      <c r="DD14" s="36">
        <f t="shared" si="22"/>
        <v>9147833.629999999</v>
      </c>
      <c r="DE14" s="39"/>
      <c r="DF14" s="36">
        <f t="shared" si="23"/>
        <v>14823854.289999997</v>
      </c>
      <c r="DG14" s="40"/>
      <c r="DH14" s="152"/>
      <c r="DI14" s="161" t="s">
        <v>4</v>
      </c>
      <c r="DJ14" s="38">
        <f t="shared" si="24"/>
        <v>11136082.579999998</v>
      </c>
      <c r="DK14" s="36">
        <f t="shared" si="25"/>
        <v>14823854.289999997</v>
      </c>
      <c r="DL14" s="37">
        <f t="shared" si="26"/>
        <v>25959936.869999997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7500</v>
      </c>
      <c r="AK15" s="36"/>
      <c r="AL15" s="36">
        <v>7500</v>
      </c>
      <c r="AM15" s="36"/>
      <c r="AN15" s="36">
        <v>15000</v>
      </c>
      <c r="AO15" s="37"/>
      <c r="AP15" s="38">
        <v>0</v>
      </c>
      <c r="AQ15" s="36"/>
      <c r="AR15" s="36">
        <v>0</v>
      </c>
      <c r="AS15" s="36"/>
      <c r="AT15" s="36">
        <v>0</v>
      </c>
      <c r="AU15" s="37"/>
      <c r="AV15" s="116">
        <f t="shared" si="8"/>
        <v>7500</v>
      </c>
      <c r="AW15" s="117">
        <f t="shared" si="9"/>
        <v>7500</v>
      </c>
      <c r="AX15" s="118">
        <f t="shared" si="10"/>
        <v>15000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7500</v>
      </c>
      <c r="CW15" s="36"/>
      <c r="CX15" s="36">
        <f t="shared" si="1"/>
        <v>7500</v>
      </c>
      <c r="CY15" s="39"/>
      <c r="CZ15" s="36">
        <f t="shared" si="20"/>
        <v>15000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15000</v>
      </c>
      <c r="DK15" s="36">
        <f t="shared" si="25"/>
        <v>0</v>
      </c>
      <c r="DL15" s="37">
        <f t="shared" si="26"/>
        <v>15000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276287534</v>
      </c>
      <c r="E16" s="46">
        <v>2508.8538842224743</v>
      </c>
      <c r="F16" s="43">
        <v>77510918</v>
      </c>
      <c r="G16" s="46">
        <v>2600.2522057096849</v>
      </c>
      <c r="H16" s="43">
        <v>353798452</v>
      </c>
      <c r="I16" s="47">
        <v>2528.3237240413337</v>
      </c>
      <c r="J16" s="45">
        <v>165898788</v>
      </c>
      <c r="K16" s="46">
        <v>470.82318885000808</v>
      </c>
      <c r="L16" s="43">
        <v>193388149</v>
      </c>
      <c r="M16" s="46">
        <v>623.92532117669077</v>
      </c>
      <c r="N16" s="43">
        <v>359286937</v>
      </c>
      <c r="O16" s="47">
        <v>542.47302559363925</v>
      </c>
      <c r="P16" s="122">
        <f t="shared" si="2"/>
        <v>442186322</v>
      </c>
      <c r="Q16" s="123">
        <f t="shared" si="3"/>
        <v>270899067</v>
      </c>
      <c r="R16" s="124">
        <f t="shared" si="4"/>
        <v>713085389</v>
      </c>
      <c r="S16" s="32"/>
      <c r="T16" s="42">
        <v>421604185.92999983</v>
      </c>
      <c r="U16" s="46">
        <v>2212.158280714641</v>
      </c>
      <c r="V16" s="43">
        <v>145629314.38099995</v>
      </c>
      <c r="W16" s="46">
        <v>2569.0072570607008</v>
      </c>
      <c r="X16" s="43">
        <v>567233500.31099975</v>
      </c>
      <c r="Y16" s="47">
        <v>2293.9657555687654</v>
      </c>
      <c r="Z16" s="45">
        <v>274199673.19899815</v>
      </c>
      <c r="AA16" s="46">
        <v>270.10355282047561</v>
      </c>
      <c r="AB16" s="43">
        <v>231901163.45000023</v>
      </c>
      <c r="AC16" s="46">
        <v>522.23875458279713</v>
      </c>
      <c r="AD16" s="43">
        <v>506100836.64899838</v>
      </c>
      <c r="AE16" s="47">
        <v>346.83041428999138</v>
      </c>
      <c r="AF16" s="122">
        <f t="shared" si="5"/>
        <v>695803859.12899804</v>
      </c>
      <c r="AG16" s="123">
        <f t="shared" si="6"/>
        <v>377530477.83100021</v>
      </c>
      <c r="AH16" s="124">
        <f t="shared" si="7"/>
        <v>1073334336.9599983</v>
      </c>
      <c r="AI16" s="32"/>
      <c r="AJ16" s="42">
        <v>132707700.10000004</v>
      </c>
      <c r="AK16" s="46">
        <v>2113.2135877959845</v>
      </c>
      <c r="AL16" s="43">
        <v>57127550.360000007</v>
      </c>
      <c r="AM16" s="46">
        <v>2159.0644670703041</v>
      </c>
      <c r="AN16" s="43">
        <v>189835250.46000004</v>
      </c>
      <c r="AO16" s="47">
        <v>2126.805437471432</v>
      </c>
      <c r="AP16" s="45">
        <v>48815534.380000025</v>
      </c>
      <c r="AQ16" s="46">
        <v>304.44367763188268</v>
      </c>
      <c r="AR16" s="43">
        <v>67226929.650000021</v>
      </c>
      <c r="AS16" s="46">
        <v>434.02818665032839</v>
      </c>
      <c r="AT16" s="43">
        <v>116042464.03000003</v>
      </c>
      <c r="AU16" s="47">
        <v>368.11520083011328</v>
      </c>
      <c r="AV16" s="122">
        <f t="shared" si="8"/>
        <v>181523234.48000008</v>
      </c>
      <c r="AW16" s="123">
        <f t="shared" si="9"/>
        <v>124354480.01000002</v>
      </c>
      <c r="AX16" s="124">
        <f t="shared" si="10"/>
        <v>305877714.49000013</v>
      </c>
      <c r="AY16" s="32"/>
      <c r="AZ16" s="42">
        <v>252917003.56957099</v>
      </c>
      <c r="BA16" s="46">
        <v>2287.8892367844246</v>
      </c>
      <c r="BB16" s="43">
        <v>72100097.230429307</v>
      </c>
      <c r="BC16" s="46">
        <v>2024.373799147274</v>
      </c>
      <c r="BD16" s="43">
        <v>325017100.80000031</v>
      </c>
      <c r="BE16" s="47">
        <v>2223.6771582217011</v>
      </c>
      <c r="BF16" s="45">
        <v>196133530.37925801</v>
      </c>
      <c r="BG16" s="46">
        <v>320.47229373716613</v>
      </c>
      <c r="BH16" s="43">
        <v>188166415.740742</v>
      </c>
      <c r="BI16" s="46">
        <v>598.56603451034789</v>
      </c>
      <c r="BJ16" s="43">
        <v>384299946.12</v>
      </c>
      <c r="BK16" s="47">
        <v>414.84229526671675</v>
      </c>
      <c r="BL16" s="122">
        <f t="shared" si="11"/>
        <v>449050533.948829</v>
      </c>
      <c r="BM16" s="123">
        <f t="shared" si="12"/>
        <v>260266512.97117132</v>
      </c>
      <c r="BN16" s="124">
        <f t="shared" si="13"/>
        <v>709317046.92000031</v>
      </c>
      <c r="BO16" s="32"/>
      <c r="BP16" s="42">
        <v>188461078.31000003</v>
      </c>
      <c r="BQ16" s="46">
        <v>1975.2138420341048</v>
      </c>
      <c r="BR16" s="43">
        <v>39567403.779999964</v>
      </c>
      <c r="BS16" s="46">
        <v>1806.0710142413714</v>
      </c>
      <c r="BT16" s="43">
        <v>228028482.09</v>
      </c>
      <c r="BU16" s="47">
        <v>1943.6288651648042</v>
      </c>
      <c r="BV16" s="45">
        <v>82342766.289999992</v>
      </c>
      <c r="BW16" s="46">
        <v>267.40307626609507</v>
      </c>
      <c r="BX16" s="43">
        <v>104120251.32999986</v>
      </c>
      <c r="BY16" s="46">
        <v>495.25414928936942</v>
      </c>
      <c r="BZ16" s="43">
        <v>186463017.61999983</v>
      </c>
      <c r="CA16" s="47">
        <v>359.84842382147946</v>
      </c>
      <c r="CB16" s="122">
        <f t="shared" si="14"/>
        <v>270803844.60000002</v>
      </c>
      <c r="CC16" s="123">
        <f t="shared" si="15"/>
        <v>143687655.10999984</v>
      </c>
      <c r="CD16" s="124">
        <f t="shared" si="16"/>
        <v>414491499.70999986</v>
      </c>
      <c r="CE16" s="32"/>
      <c r="CF16" s="42">
        <v>269609555.89999998</v>
      </c>
      <c r="CG16" s="46">
        <v>2123.7292805885731</v>
      </c>
      <c r="CH16" s="43">
        <v>59849409.100000001</v>
      </c>
      <c r="CI16" s="46">
        <v>2295.0153040877367</v>
      </c>
      <c r="CJ16" s="43">
        <v>329458965</v>
      </c>
      <c r="CK16" s="47">
        <v>2152.9184991080124</v>
      </c>
      <c r="CL16" s="45">
        <v>147475395.49000001</v>
      </c>
      <c r="CM16" s="46">
        <v>236.55751470510393</v>
      </c>
      <c r="CN16" s="43">
        <v>164215635.61000001</v>
      </c>
      <c r="CO16" s="46">
        <v>505.47484751011166</v>
      </c>
      <c r="CP16" s="43">
        <v>311691031.10000002</v>
      </c>
      <c r="CQ16" s="47">
        <v>328.68503338089232</v>
      </c>
      <c r="CR16" s="122">
        <f t="shared" si="17"/>
        <v>417084951.38999999</v>
      </c>
      <c r="CS16" s="123">
        <f t="shared" si="18"/>
        <v>224065044.71000001</v>
      </c>
      <c r="CT16" s="124">
        <f t="shared" si="19"/>
        <v>641149996.10000002</v>
      </c>
      <c r="CU16" s="32"/>
      <c r="CV16" s="45">
        <f>SUM(CV10:CV15)</f>
        <v>1541587057.8095708</v>
      </c>
      <c r="CW16" s="46">
        <f>+CV16/$CV$111</f>
        <v>2213.5913262124823</v>
      </c>
      <c r="CX16" s="43">
        <f>SUM(CX10:CX15)</f>
        <v>451784692.85142928</v>
      </c>
      <c r="CY16" s="46">
        <f>+CX16/$CX$111</f>
        <v>2298.4873266100858</v>
      </c>
      <c r="CZ16" s="43">
        <f t="shared" si="20"/>
        <v>1993371750.661</v>
      </c>
      <c r="DA16" s="47">
        <f>+CZ16/$CZ$111</f>
        <v>2232.2781998057285</v>
      </c>
      <c r="DB16" s="45">
        <f>SUM(DB10:DB15)</f>
        <v>914865687.7382561</v>
      </c>
      <c r="DC16" s="46">
        <f>+DB16/$DB$111</f>
        <v>297.88159390578807</v>
      </c>
      <c r="DD16" s="43">
        <f>SUM(DD10:DD15)</f>
        <v>949018544.78074205</v>
      </c>
      <c r="DE16" s="46">
        <f>+DD16/$DD$111</f>
        <v>539.71533090912169</v>
      </c>
      <c r="DF16" s="43">
        <f>SUM(DF10:DF15)</f>
        <v>1863884232.5189984</v>
      </c>
      <c r="DG16" s="47">
        <f>+DF16/$DF$111</f>
        <v>385.9286703861124</v>
      </c>
      <c r="DH16" s="153"/>
      <c r="DI16" s="161" t="s">
        <v>92</v>
      </c>
      <c r="DJ16" s="45">
        <f>SUM(DJ10:DJ15)</f>
        <v>1993371750.6609998</v>
      </c>
      <c r="DK16" s="43">
        <f>SUM(DK10:DK15)</f>
        <v>1863884232.5189984</v>
      </c>
      <c r="DL16" s="44">
        <f>SUM(DL10:DL15)</f>
        <v>3857255983.1799984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299059.06</v>
      </c>
      <c r="E20" s="39">
        <v>2.7156327809307603</v>
      </c>
      <c r="F20" s="36">
        <v>3336.84</v>
      </c>
      <c r="G20" s="39">
        <v>0.11194068905364152</v>
      </c>
      <c r="H20" s="36">
        <v>302395.90000000002</v>
      </c>
      <c r="I20" s="40">
        <v>2.1609894664627611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299059.06</v>
      </c>
      <c r="Q20" s="117">
        <f t="shared" ref="Q20:Q63" si="28">+F20+L20</f>
        <v>3336.84</v>
      </c>
      <c r="R20" s="118">
        <f t="shared" ref="R20:R63" si="29">+P20+Q20</f>
        <v>302395.90000000002</v>
      </c>
      <c r="S20" s="32"/>
      <c r="T20" s="35">
        <v>-1521004.2918425307</v>
      </c>
      <c r="U20" s="39">
        <v>-7.980713549558101</v>
      </c>
      <c r="V20" s="36">
        <v>-2966.1585712867636</v>
      </c>
      <c r="W20" s="39">
        <v>-5.2325199274732545E-2</v>
      </c>
      <c r="X20" s="36">
        <v>-1523970.4504138175</v>
      </c>
      <c r="Y20" s="40">
        <v>-6.1631339189791712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-1521004.2918425307</v>
      </c>
      <c r="AG20" s="117">
        <f t="shared" ref="AG20:AG63" si="31">+V20+AB20</f>
        <v>-2966.1585712867636</v>
      </c>
      <c r="AH20" s="118">
        <f t="shared" ref="AH20:AH63" si="32">+AF20+AG20</f>
        <v>-1523970.4504138175</v>
      </c>
      <c r="AI20" s="32"/>
      <c r="AJ20" s="35">
        <v>26005.419814142639</v>
      </c>
      <c r="AK20" s="39">
        <v>0.4141056356652596</v>
      </c>
      <c r="AL20" s="36">
        <v>4969.773285271679</v>
      </c>
      <c r="AM20" s="39">
        <v>0.18782637872633842</v>
      </c>
      <c r="AN20" s="36">
        <v>30975.193099414319</v>
      </c>
      <c r="AO20" s="40">
        <v>0.34702832561881369</v>
      </c>
      <c r="AP20" s="38">
        <v>26.945847705551259</v>
      </c>
      <c r="AQ20" s="39">
        <v>1.6805086898214242E-4</v>
      </c>
      <c r="AR20" s="36">
        <v>7386.1922893309684</v>
      </c>
      <c r="AS20" s="39">
        <v>4.7686480139420687E-2</v>
      </c>
      <c r="AT20" s="36">
        <v>7413.1381370365198</v>
      </c>
      <c r="AU20" s="40">
        <v>2.3516295150291543E-2</v>
      </c>
      <c r="AV20" s="116">
        <f t="shared" ref="AV20:AV63" si="33">+AJ20+AP20</f>
        <v>26032.365661848191</v>
      </c>
      <c r="AW20" s="117">
        <f t="shared" ref="AW20:AW63" si="34">+AL20+AR20</f>
        <v>12355.965574602647</v>
      </c>
      <c r="AX20" s="118">
        <f t="shared" ref="AX20:AX63" si="35">+AV20+AW20</f>
        <v>38388.331236450838</v>
      </c>
      <c r="AY20" s="32"/>
      <c r="AZ20" s="35">
        <v>108002.4405171078</v>
      </c>
      <c r="BA20" s="39">
        <v>0.9769909405777486</v>
      </c>
      <c r="BB20" s="36">
        <v>7791.9448178021894</v>
      </c>
      <c r="BC20" s="39">
        <v>0.21877652790325106</v>
      </c>
      <c r="BD20" s="36">
        <v>115794.38533490998</v>
      </c>
      <c r="BE20" s="40">
        <v>0.79223317507224844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108002.4405171078</v>
      </c>
      <c r="BM20" s="117">
        <f t="shared" ref="BM20:BM63" si="37">+BB20+BH20</f>
        <v>7791.9448178021894</v>
      </c>
      <c r="BN20" s="118">
        <f t="shared" ref="BN20:BN63" si="38">+BL20+BM20</f>
        <v>115794.38533490998</v>
      </c>
      <c r="BO20" s="32"/>
      <c r="BP20" s="35">
        <v>25492.69568164018</v>
      </c>
      <c r="BQ20" s="39">
        <v>0.26718262376867075</v>
      </c>
      <c r="BR20" s="36">
        <v>0</v>
      </c>
      <c r="BS20" s="39">
        <v>0</v>
      </c>
      <c r="BT20" s="36">
        <v>25492.69568164018</v>
      </c>
      <c r="BU20" s="40">
        <v>0.21729013289726631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25492.69568164018</v>
      </c>
      <c r="CC20" s="117">
        <f t="shared" ref="CC20:CC63" si="40">+BR20+BX20</f>
        <v>0</v>
      </c>
      <c r="CD20" s="118">
        <f t="shared" ref="CD20:CD63" si="41">+CB20+CC20</f>
        <v>25492.69568164018</v>
      </c>
      <c r="CE20" s="32"/>
      <c r="CF20" s="35">
        <v>312728.20999999979</v>
      </c>
      <c r="CG20" s="39">
        <v>2.4633772872998225</v>
      </c>
      <c r="CH20" s="36">
        <v>8480.89</v>
      </c>
      <c r="CI20" s="39">
        <v>0.3252124396042641</v>
      </c>
      <c r="CJ20" s="36">
        <v>321209.0999999998</v>
      </c>
      <c r="CK20" s="40">
        <v>2.0990080311574917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312728.20999999979</v>
      </c>
      <c r="CS20" s="117">
        <f t="shared" ref="CS20:CS63" si="43">+CH20+CN20</f>
        <v>8480.89</v>
      </c>
      <c r="CT20" s="118">
        <f t="shared" ref="CT20:CT63" si="44">+CR20+CS20</f>
        <v>321209.0999999998</v>
      </c>
      <c r="CU20" s="32"/>
      <c r="CV20" s="38">
        <f t="shared" ref="CV20:CV60" si="45">+D20+T20+AJ20+AZ20+BP20+CF20</f>
        <v>-749716.46582964039</v>
      </c>
      <c r="CW20" s="39">
        <f t="shared" ref="CW20:CW63" si="46">+CV20/$CV$111</f>
        <v>-1.0765307463317921</v>
      </c>
      <c r="CX20" s="39">
        <f t="shared" ref="CX20:CX60" si="47">+F20+V20+AL20+BB20+BR20+CH20</f>
        <v>21613.289531787104</v>
      </c>
      <c r="CY20" s="39">
        <f t="shared" ref="CY20:CY63" si="48">+CX20/$CX$111</f>
        <v>0.10995917493712831</v>
      </c>
      <c r="CZ20" s="36">
        <f t="shared" ref="CZ20:CZ63" si="49">+CV20+CX20</f>
        <v>-728103.17629785324</v>
      </c>
      <c r="DA20" s="40">
        <f t="shared" ref="DA20:DA63" si="50">+CZ20/$CZ$111</f>
        <v>-0.81536665056081348</v>
      </c>
      <c r="DB20" s="38">
        <f t="shared" ref="DB20:DB60" si="51">+J20+Z20+AP20+BF20+BV20+CL20</f>
        <v>26.945847705551259</v>
      </c>
      <c r="DC20" s="39">
        <f t="shared" ref="DC20:DC63" si="52">+DB20/$DB$111</f>
        <v>8.7736070674110453E-6</v>
      </c>
      <c r="DD20" s="36">
        <f t="shared" ref="DD20:DD60" si="53">+L20+AB20+AR20+BH20+BX20+CN20</f>
        <v>7386.1922893309684</v>
      </c>
      <c r="DE20" s="39">
        <f t="shared" ref="DE20:DE63" si="54">+DD20/$DD$111</f>
        <v>4.2005935895759339E-3</v>
      </c>
      <c r="DF20" s="36">
        <f t="shared" ref="DF20:DF60" si="55">+DB20+DD20</f>
        <v>7413.1381370365198</v>
      </c>
      <c r="DG20" s="40">
        <f t="shared" ref="DG20:DG63" si="56">+DF20/$DF$111</f>
        <v>1.5349357512127165E-3</v>
      </c>
      <c r="DH20" s="152"/>
      <c r="DI20" s="161" t="s">
        <v>19</v>
      </c>
      <c r="DJ20" s="38">
        <f t="shared" ref="DJ20:DJ60" si="57">+CZ20</f>
        <v>-728103.17629785324</v>
      </c>
      <c r="DK20" s="36">
        <f t="shared" ref="DK20:DK60" si="58">+DF20</f>
        <v>7413.1381370365198</v>
      </c>
      <c r="DL20" s="37">
        <f t="shared" ref="DL20:DL62" si="59">+DJ20+DK20</f>
        <v>-720690.03816081677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1249184.6100000001</v>
      </c>
      <c r="E21" s="39">
        <v>11.343333575482408</v>
      </c>
      <c r="F21" s="36">
        <v>2017207.02</v>
      </c>
      <c r="G21" s="39">
        <v>67.671073165822406</v>
      </c>
      <c r="H21" s="36">
        <v>3266391.63</v>
      </c>
      <c r="I21" s="40">
        <v>23.342373047293723</v>
      </c>
      <c r="J21" s="38">
        <v>1294048.8299999998</v>
      </c>
      <c r="K21" s="39">
        <v>3.6725295224472765</v>
      </c>
      <c r="L21" s="36">
        <v>5839688.4100000001</v>
      </c>
      <c r="M21" s="39">
        <v>18.840500235518821</v>
      </c>
      <c r="N21" s="36">
        <v>7133737.2400000002</v>
      </c>
      <c r="O21" s="40">
        <v>10.770945519716509</v>
      </c>
      <c r="P21" s="116">
        <f t="shared" si="27"/>
        <v>2543233.44</v>
      </c>
      <c r="Q21" s="117">
        <f t="shared" si="28"/>
        <v>7856895.4299999997</v>
      </c>
      <c r="R21" s="118">
        <f t="shared" si="29"/>
        <v>10400128.869999999</v>
      </c>
      <c r="S21" s="32"/>
      <c r="T21" s="35">
        <v>2574671.9720366555</v>
      </c>
      <c r="U21" s="39">
        <v>13.509310659478215</v>
      </c>
      <c r="V21" s="36">
        <v>5651026.3484405428</v>
      </c>
      <c r="W21" s="39">
        <v>99.68822390390288</v>
      </c>
      <c r="X21" s="36">
        <v>8225698.3204771988</v>
      </c>
      <c r="Y21" s="40">
        <v>33.265789577781547</v>
      </c>
      <c r="Z21" s="38">
        <v>4824539.3059856147</v>
      </c>
      <c r="AA21" s="39">
        <v>4.7524681268420546</v>
      </c>
      <c r="AB21" s="36">
        <v>7433115.341547098</v>
      </c>
      <c r="AC21" s="39">
        <v>16.739290311826313</v>
      </c>
      <c r="AD21" s="36">
        <v>12257654.647532713</v>
      </c>
      <c r="AE21" s="40">
        <v>8.400158884890125</v>
      </c>
      <c r="AF21" s="116">
        <f t="shared" si="30"/>
        <v>7399211.2780222706</v>
      </c>
      <c r="AG21" s="117">
        <f t="shared" si="31"/>
        <v>13084141.689987641</v>
      </c>
      <c r="AH21" s="118">
        <f t="shared" si="32"/>
        <v>20483352.968009911</v>
      </c>
      <c r="AI21" s="32"/>
      <c r="AJ21" s="35">
        <v>597282.91205102392</v>
      </c>
      <c r="AK21" s="39">
        <v>9.5110258451730747</v>
      </c>
      <c r="AL21" s="36">
        <v>1549032.2347374994</v>
      </c>
      <c r="AM21" s="39">
        <v>58.543740021977037</v>
      </c>
      <c r="AN21" s="36">
        <v>2146315.1467885235</v>
      </c>
      <c r="AO21" s="40">
        <v>24.046085822606315</v>
      </c>
      <c r="AP21" s="38">
        <v>756868.42474360787</v>
      </c>
      <c r="AQ21" s="39">
        <v>4.7202967178169342</v>
      </c>
      <c r="AR21" s="36">
        <v>3123486.3604085231</v>
      </c>
      <c r="AS21" s="39">
        <v>20.16574500863204</v>
      </c>
      <c r="AT21" s="36">
        <v>3880354.7851521308</v>
      </c>
      <c r="AU21" s="40">
        <v>12.309438557415364</v>
      </c>
      <c r="AV21" s="116">
        <f t="shared" si="33"/>
        <v>1354151.3367946318</v>
      </c>
      <c r="AW21" s="117">
        <f t="shared" si="34"/>
        <v>4672518.5951460227</v>
      </c>
      <c r="AX21" s="118">
        <f t="shared" si="35"/>
        <v>6026669.9319406543</v>
      </c>
      <c r="AY21" s="32"/>
      <c r="AZ21" s="35">
        <v>1932237.3287054135</v>
      </c>
      <c r="BA21" s="39">
        <v>17.479034326935516</v>
      </c>
      <c r="BB21" s="36">
        <v>2641358.5258122636</v>
      </c>
      <c r="BC21" s="39">
        <v>74.162132912518629</v>
      </c>
      <c r="BD21" s="36">
        <v>4573595.8545176769</v>
      </c>
      <c r="BE21" s="40">
        <v>31.291278543791663</v>
      </c>
      <c r="BF21" s="38">
        <v>2835412.988815621</v>
      </c>
      <c r="BG21" s="39">
        <v>4.6329217776319185</v>
      </c>
      <c r="BH21" s="36">
        <v>7353539.7062066821</v>
      </c>
      <c r="BI21" s="39">
        <v>23.391948474073462</v>
      </c>
      <c r="BJ21" s="36">
        <v>10188952.695022304</v>
      </c>
      <c r="BK21" s="40">
        <v>10.998722651517639</v>
      </c>
      <c r="BL21" s="116">
        <f t="shared" si="36"/>
        <v>4767650.3175210347</v>
      </c>
      <c r="BM21" s="117">
        <f t="shared" si="37"/>
        <v>9994898.2320189457</v>
      </c>
      <c r="BN21" s="118">
        <f t="shared" si="38"/>
        <v>14762548.54953998</v>
      </c>
      <c r="BO21" s="32"/>
      <c r="BP21" s="35">
        <v>954925.11226225074</v>
      </c>
      <c r="BQ21" s="39">
        <v>10.008333374511343</v>
      </c>
      <c r="BR21" s="36">
        <v>748349.23090668162</v>
      </c>
      <c r="BS21" s="39">
        <v>34.15871968717736</v>
      </c>
      <c r="BT21" s="36">
        <v>1703274.3431689325</v>
      </c>
      <c r="BU21" s="40">
        <v>14.5180687444612</v>
      </c>
      <c r="BV21" s="38">
        <v>1235523.9470295671</v>
      </c>
      <c r="BW21" s="39">
        <v>4.0122881355791549</v>
      </c>
      <c r="BX21" s="36">
        <v>5567898.1585437171</v>
      </c>
      <c r="BY21" s="39">
        <v>26.484037741127672</v>
      </c>
      <c r="BZ21" s="36">
        <v>6803422.1055732844</v>
      </c>
      <c r="CA21" s="40">
        <v>13.12968519190245</v>
      </c>
      <c r="CB21" s="116">
        <f t="shared" si="39"/>
        <v>2190449.0592918177</v>
      </c>
      <c r="CC21" s="117">
        <f t="shared" si="40"/>
        <v>6316247.3894503992</v>
      </c>
      <c r="CD21" s="118">
        <f t="shared" si="41"/>
        <v>8506696.4487422165</v>
      </c>
      <c r="CE21" s="32"/>
      <c r="CF21" s="35">
        <v>2410010.5299999998</v>
      </c>
      <c r="CG21" s="39">
        <v>18.983785318745024</v>
      </c>
      <c r="CH21" s="36">
        <v>3227397.45</v>
      </c>
      <c r="CI21" s="39">
        <v>123.7593929749214</v>
      </c>
      <c r="CJ21" s="36">
        <v>5637407.9800000004</v>
      </c>
      <c r="CK21" s="40">
        <v>36.838821269171206</v>
      </c>
      <c r="CL21" s="38">
        <v>3567087.45</v>
      </c>
      <c r="CM21" s="39">
        <v>5.7217771079989035</v>
      </c>
      <c r="CN21" s="36">
        <v>8693126.3399999999</v>
      </c>
      <c r="CO21" s="39">
        <v>26.75845509335927</v>
      </c>
      <c r="CP21" s="36">
        <v>12260213.789999999</v>
      </c>
      <c r="CQ21" s="40">
        <v>12.928664532314242</v>
      </c>
      <c r="CR21" s="116">
        <f t="shared" si="42"/>
        <v>5977097.9800000004</v>
      </c>
      <c r="CS21" s="117">
        <f t="shared" si="43"/>
        <v>11920523.789999999</v>
      </c>
      <c r="CT21" s="118">
        <f t="shared" si="44"/>
        <v>17897621.77</v>
      </c>
      <c r="CU21" s="32"/>
      <c r="CV21" s="38">
        <f t="shared" si="45"/>
        <v>9718312.4650553428</v>
      </c>
      <c r="CW21" s="39">
        <f t="shared" si="46"/>
        <v>13.954691737381292</v>
      </c>
      <c r="CX21" s="39">
        <f t="shared" si="47"/>
        <v>15834370.809896987</v>
      </c>
      <c r="CY21" s="39">
        <f t="shared" si="48"/>
        <v>80.558507641518389</v>
      </c>
      <c r="CZ21" s="36">
        <f t="shared" si="49"/>
        <v>25552683.27495233</v>
      </c>
      <c r="DA21" s="40">
        <f t="shared" si="50"/>
        <v>28.615183195157599</v>
      </c>
      <c r="DB21" s="38">
        <f t="shared" si="51"/>
        <v>14513480.946574409</v>
      </c>
      <c r="DC21" s="39">
        <f t="shared" si="52"/>
        <v>4.725610431597878</v>
      </c>
      <c r="DD21" s="36">
        <f t="shared" si="53"/>
        <v>38010854.316706017</v>
      </c>
      <c r="DE21" s="39">
        <f t="shared" si="54"/>
        <v>21.617112677623311</v>
      </c>
      <c r="DF21" s="36">
        <f t="shared" si="55"/>
        <v>52524335.263280421</v>
      </c>
      <c r="DG21" s="40">
        <f t="shared" si="56"/>
        <v>10.875485997151699</v>
      </c>
      <c r="DH21" s="152"/>
      <c r="DI21" s="161" t="s">
        <v>20</v>
      </c>
      <c r="DJ21" s="38">
        <f t="shared" si="57"/>
        <v>25552683.27495233</v>
      </c>
      <c r="DK21" s="36">
        <f t="shared" si="58"/>
        <v>52524335.263280421</v>
      </c>
      <c r="DL21" s="37">
        <f t="shared" si="59"/>
        <v>78077018.538232744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11575.990000000002</v>
      </c>
      <c r="E22" s="39">
        <v>0.10511682179341658</v>
      </c>
      <c r="F22" s="36">
        <v>1381.43</v>
      </c>
      <c r="G22" s="39">
        <v>4.6342715287329334E-2</v>
      </c>
      <c r="H22" s="36">
        <v>12957.420000000002</v>
      </c>
      <c r="I22" s="40">
        <v>9.2596652707705077E-2</v>
      </c>
      <c r="J22" s="38">
        <v>24972.400000000001</v>
      </c>
      <c r="K22" s="39">
        <v>7.0872036757965606E-2</v>
      </c>
      <c r="L22" s="36">
        <v>1955.41</v>
      </c>
      <c r="M22" s="39">
        <v>6.3087103247578677E-3</v>
      </c>
      <c r="N22" s="36">
        <v>26927.81</v>
      </c>
      <c r="O22" s="40">
        <v>4.0657227021061039E-2</v>
      </c>
      <c r="P22" s="116">
        <f t="shared" si="27"/>
        <v>36548.39</v>
      </c>
      <c r="Q22" s="117">
        <f t="shared" si="28"/>
        <v>3336.84</v>
      </c>
      <c r="R22" s="118">
        <f t="shared" si="29"/>
        <v>39885.229999999996</v>
      </c>
      <c r="S22" s="32"/>
      <c r="T22" s="35">
        <v>819.71361039121666</v>
      </c>
      <c r="U22" s="39">
        <v>4.3010394857476543E-3</v>
      </c>
      <c r="V22" s="36">
        <v>662.66545493792569</v>
      </c>
      <c r="W22" s="39">
        <v>1.1689901651841264E-2</v>
      </c>
      <c r="X22" s="36">
        <v>1482.3790653291423</v>
      </c>
      <c r="Y22" s="40">
        <v>5.9949329698839428E-3</v>
      </c>
      <c r="Z22" s="38">
        <v>73087.879242671741</v>
      </c>
      <c r="AA22" s="39">
        <v>7.1996059007818178E-2</v>
      </c>
      <c r="AB22" s="36">
        <v>17448.069794379739</v>
      </c>
      <c r="AC22" s="39">
        <v>3.9292852626223368E-2</v>
      </c>
      <c r="AD22" s="36">
        <v>90535.949037051483</v>
      </c>
      <c r="AE22" s="40">
        <v>6.2044198386567238E-2</v>
      </c>
      <c r="AF22" s="116">
        <f t="shared" si="30"/>
        <v>73907.592853062961</v>
      </c>
      <c r="AG22" s="117">
        <f t="shared" si="31"/>
        <v>18110.735249317666</v>
      </c>
      <c r="AH22" s="118">
        <f t="shared" si="32"/>
        <v>92018.328102380619</v>
      </c>
      <c r="AI22" s="32"/>
      <c r="AJ22" s="35">
        <v>347.88136634661663</v>
      </c>
      <c r="AK22" s="39">
        <v>5.539600413169264E-3</v>
      </c>
      <c r="AL22" s="36">
        <v>779.86052701665994</v>
      </c>
      <c r="AM22" s="39">
        <v>2.9473855303470974E-2</v>
      </c>
      <c r="AN22" s="36">
        <v>1127.7418933632766</v>
      </c>
      <c r="AO22" s="40">
        <v>1.2634574374661395E-2</v>
      </c>
      <c r="AP22" s="38">
        <v>7799.5844857870725</v>
      </c>
      <c r="AQ22" s="39">
        <v>4.8643002990999766E-2</v>
      </c>
      <c r="AR22" s="36">
        <v>2929.2934266080501</v>
      </c>
      <c r="AS22" s="39">
        <v>1.8912003281075299E-2</v>
      </c>
      <c r="AT22" s="36">
        <v>10728.877912395123</v>
      </c>
      <c r="AU22" s="40">
        <v>3.4034636203364804E-2</v>
      </c>
      <c r="AV22" s="116">
        <f t="shared" si="33"/>
        <v>8147.4658521336887</v>
      </c>
      <c r="AW22" s="117">
        <f t="shared" si="34"/>
        <v>3709.1539536247101</v>
      </c>
      <c r="AX22" s="118">
        <f t="shared" si="35"/>
        <v>11856.619805758399</v>
      </c>
      <c r="AY22" s="32"/>
      <c r="AZ22" s="35">
        <v>2195.7698284573389</v>
      </c>
      <c r="BA22" s="39">
        <v>1.9862951427074151E-2</v>
      </c>
      <c r="BB22" s="36">
        <v>284.53626354940633</v>
      </c>
      <c r="BC22" s="39">
        <v>7.9890011104393061E-3</v>
      </c>
      <c r="BD22" s="36">
        <v>2480.3060920067451</v>
      </c>
      <c r="BE22" s="40">
        <v>1.6969568643058694E-2</v>
      </c>
      <c r="BF22" s="38">
        <v>94279.525919496271</v>
      </c>
      <c r="BG22" s="39">
        <v>0.15404798896674957</v>
      </c>
      <c r="BH22" s="36">
        <v>4730.2263969290971</v>
      </c>
      <c r="BI22" s="39">
        <v>1.5047068020082252E-2</v>
      </c>
      <c r="BJ22" s="36">
        <v>99009.752316425365</v>
      </c>
      <c r="BK22" s="40">
        <v>0.10687858096110582</v>
      </c>
      <c r="BL22" s="116">
        <f t="shared" si="36"/>
        <v>96475.295747953613</v>
      </c>
      <c r="BM22" s="117">
        <f t="shared" si="37"/>
        <v>5014.7626604785037</v>
      </c>
      <c r="BN22" s="118">
        <f t="shared" si="38"/>
        <v>101490.05840843212</v>
      </c>
      <c r="BO22" s="32"/>
      <c r="BP22" s="35">
        <v>1354.7211467165437</v>
      </c>
      <c r="BQ22" s="39">
        <v>1.4198496501698339E-2</v>
      </c>
      <c r="BR22" s="36">
        <v>460.90292780438659</v>
      </c>
      <c r="BS22" s="39">
        <v>2.1038110635584563E-2</v>
      </c>
      <c r="BT22" s="36">
        <v>1815.6240745209302</v>
      </c>
      <c r="BU22" s="40">
        <v>1.5475695523571486E-2</v>
      </c>
      <c r="BV22" s="38">
        <v>14678.26156379434</v>
      </c>
      <c r="BW22" s="39">
        <v>4.7666752930957311E-2</v>
      </c>
      <c r="BX22" s="36">
        <v>2872.9537321451053</v>
      </c>
      <c r="BY22" s="39">
        <v>1.3665374779510195E-2</v>
      </c>
      <c r="BZ22" s="36">
        <v>17551.215295939444</v>
      </c>
      <c r="CA22" s="40">
        <v>3.3871473501873792E-2</v>
      </c>
      <c r="CB22" s="116">
        <f t="shared" si="39"/>
        <v>16032.982710510883</v>
      </c>
      <c r="CC22" s="117">
        <f t="shared" si="40"/>
        <v>3333.856659949492</v>
      </c>
      <c r="CD22" s="118">
        <f t="shared" si="41"/>
        <v>19366.839370460377</v>
      </c>
      <c r="CE22" s="32"/>
      <c r="CF22" s="35">
        <v>1849.05</v>
      </c>
      <c r="CG22" s="39">
        <v>1.4565068412222038E-2</v>
      </c>
      <c r="CH22" s="36">
        <v>393.88</v>
      </c>
      <c r="CI22" s="39">
        <v>1.5103919012194187E-2</v>
      </c>
      <c r="CJ22" s="36">
        <v>2242.9299999999998</v>
      </c>
      <c r="CK22" s="40">
        <v>1.4656895098314698E-2</v>
      </c>
      <c r="CL22" s="38">
        <v>54171.4</v>
      </c>
      <c r="CM22" s="39">
        <v>8.6893489653092681E-2</v>
      </c>
      <c r="CN22" s="36">
        <v>2339.1800000000003</v>
      </c>
      <c r="CO22" s="39">
        <v>7.2002684117534804E-3</v>
      </c>
      <c r="CP22" s="36">
        <v>56510.58</v>
      </c>
      <c r="CQ22" s="40">
        <v>5.9591646920743188E-2</v>
      </c>
      <c r="CR22" s="116">
        <f t="shared" si="42"/>
        <v>56020.450000000004</v>
      </c>
      <c r="CS22" s="117">
        <f t="shared" si="43"/>
        <v>2733.0600000000004</v>
      </c>
      <c r="CT22" s="118">
        <f t="shared" si="44"/>
        <v>58753.51</v>
      </c>
      <c r="CU22" s="32"/>
      <c r="CV22" s="38">
        <f t="shared" si="45"/>
        <v>18143.125951911716</v>
      </c>
      <c r="CW22" s="39">
        <f t="shared" si="46"/>
        <v>2.6052026081872716E-2</v>
      </c>
      <c r="CX22" s="39">
        <f t="shared" si="47"/>
        <v>3963.2751733083787</v>
      </c>
      <c r="CY22" s="39">
        <f t="shared" si="48"/>
        <v>2.0163449319681573E-2</v>
      </c>
      <c r="CZ22" s="36">
        <f t="shared" si="49"/>
        <v>22106.401125220094</v>
      </c>
      <c r="DA22" s="40">
        <f t="shared" si="50"/>
        <v>2.4755862669181509E-2</v>
      </c>
      <c r="DB22" s="38">
        <f t="shared" si="51"/>
        <v>268989.05121174944</v>
      </c>
      <c r="DC22" s="39">
        <f t="shared" si="52"/>
        <v>8.7583224939009788E-2</v>
      </c>
      <c r="DD22" s="36">
        <f t="shared" si="53"/>
        <v>32275.133350061991</v>
      </c>
      <c r="DE22" s="39">
        <f t="shared" si="54"/>
        <v>1.8355156884936583E-2</v>
      </c>
      <c r="DF22" s="36">
        <f t="shared" si="55"/>
        <v>301264.18456181145</v>
      </c>
      <c r="DG22" s="40">
        <f t="shared" si="56"/>
        <v>6.2378598495768524E-2</v>
      </c>
      <c r="DH22" s="152"/>
      <c r="DI22" s="161" t="s">
        <v>21</v>
      </c>
      <c r="DJ22" s="38">
        <f t="shared" si="57"/>
        <v>22106.401125220094</v>
      </c>
      <c r="DK22" s="36">
        <f t="shared" si="58"/>
        <v>301264.18456181145</v>
      </c>
      <c r="DL22" s="37">
        <f t="shared" si="59"/>
        <v>323370.58568703156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12065890.32</v>
      </c>
      <c r="E23" s="39">
        <v>109.5654058569807</v>
      </c>
      <c r="F23" s="36">
        <v>3187360.41</v>
      </c>
      <c r="G23" s="39">
        <v>106.92610989969472</v>
      </c>
      <c r="H23" s="36">
        <v>15253250.73</v>
      </c>
      <c r="I23" s="40">
        <v>109.00317814112367</v>
      </c>
      <c r="J23" s="38">
        <v>6917336.4399999995</v>
      </c>
      <c r="K23" s="39">
        <v>19.631502076007706</v>
      </c>
      <c r="L23" s="36">
        <v>5747217.46</v>
      </c>
      <c r="M23" s="39">
        <v>18.542162578963328</v>
      </c>
      <c r="N23" s="36">
        <v>12664553.899999999</v>
      </c>
      <c r="O23" s="40">
        <v>19.121705145452374</v>
      </c>
      <c r="P23" s="116">
        <f t="shared" si="27"/>
        <v>18983226.759999998</v>
      </c>
      <c r="Q23" s="117">
        <f t="shared" si="28"/>
        <v>8934577.870000001</v>
      </c>
      <c r="R23" s="118">
        <f t="shared" si="29"/>
        <v>27917804.629999999</v>
      </c>
      <c r="S23" s="32"/>
      <c r="T23" s="35">
        <v>13256899.366636105</v>
      </c>
      <c r="U23" s="39">
        <v>69.558986104027625</v>
      </c>
      <c r="V23" s="36">
        <v>3629215.8392397352</v>
      </c>
      <c r="W23" s="39">
        <v>64.022012793757568</v>
      </c>
      <c r="X23" s="36">
        <v>16886115.20587584</v>
      </c>
      <c r="Y23" s="40">
        <v>68.289637346225376</v>
      </c>
      <c r="Z23" s="38">
        <v>12020743.566094881</v>
      </c>
      <c r="AA23" s="39">
        <v>11.841172189836017</v>
      </c>
      <c r="AB23" s="36">
        <v>3938687.1801321171</v>
      </c>
      <c r="AC23" s="39">
        <v>8.8698782577989004</v>
      </c>
      <c r="AD23" s="36">
        <v>15959430.746226998</v>
      </c>
      <c r="AE23" s="40">
        <v>10.936982468150383</v>
      </c>
      <c r="AF23" s="116">
        <f t="shared" si="30"/>
        <v>25277642.932730988</v>
      </c>
      <c r="AG23" s="117">
        <f t="shared" si="31"/>
        <v>7567903.0193718523</v>
      </c>
      <c r="AH23" s="118">
        <f t="shared" si="32"/>
        <v>32845545.95210284</v>
      </c>
      <c r="AI23" s="32"/>
      <c r="AJ23" s="35">
        <v>5083481.341338885</v>
      </c>
      <c r="AK23" s="39">
        <v>80.948444104824674</v>
      </c>
      <c r="AL23" s="36">
        <v>3385561.8359439168</v>
      </c>
      <c r="AM23" s="39">
        <v>127.95308419480097</v>
      </c>
      <c r="AN23" s="36">
        <v>8469043.1772828028</v>
      </c>
      <c r="AO23" s="40">
        <v>94.882309981837039</v>
      </c>
      <c r="AP23" s="38">
        <v>3274033.1779505974</v>
      </c>
      <c r="AQ23" s="39">
        <v>20.418883333835986</v>
      </c>
      <c r="AR23" s="36">
        <v>3906514.9822858619</v>
      </c>
      <c r="AS23" s="39">
        <v>25.221107415008529</v>
      </c>
      <c r="AT23" s="36">
        <v>7180548.1602364592</v>
      </c>
      <c r="AU23" s="40">
        <v>22.778462609966557</v>
      </c>
      <c r="AV23" s="116">
        <f t="shared" si="33"/>
        <v>8357514.5192894824</v>
      </c>
      <c r="AW23" s="117">
        <f t="shared" si="34"/>
        <v>7292076.8182297787</v>
      </c>
      <c r="AX23" s="118">
        <f t="shared" si="35"/>
        <v>15649591.337519262</v>
      </c>
      <c r="AY23" s="32"/>
      <c r="AZ23" s="35">
        <v>13582643.69306474</v>
      </c>
      <c r="BA23" s="39">
        <v>122.86870346339749</v>
      </c>
      <c r="BB23" s="36">
        <v>4982675.278181144</v>
      </c>
      <c r="BC23" s="39">
        <v>139.89991234785333</v>
      </c>
      <c r="BD23" s="36">
        <v>18565318.971245885</v>
      </c>
      <c r="BE23" s="40">
        <v>127.01878033446371</v>
      </c>
      <c r="BF23" s="38">
        <v>21701107.679179639</v>
      </c>
      <c r="BG23" s="39">
        <v>35.458515130666356</v>
      </c>
      <c r="BH23" s="36">
        <v>9202326.4255441409</v>
      </c>
      <c r="BI23" s="39">
        <v>29.273024174499909</v>
      </c>
      <c r="BJ23" s="36">
        <v>30903434.104723781</v>
      </c>
      <c r="BK23" s="40">
        <v>33.35949345052525</v>
      </c>
      <c r="BL23" s="116">
        <f t="shared" si="36"/>
        <v>35283751.37224438</v>
      </c>
      <c r="BM23" s="117">
        <f t="shared" si="37"/>
        <v>14185001.703725286</v>
      </c>
      <c r="BN23" s="118">
        <f t="shared" si="38"/>
        <v>49468753.075969666</v>
      </c>
      <c r="BO23" s="32"/>
      <c r="BP23" s="35">
        <v>9787987.1777464282</v>
      </c>
      <c r="BQ23" s="39">
        <v>102.58546715590568</v>
      </c>
      <c r="BR23" s="36">
        <v>878473.1132401342</v>
      </c>
      <c r="BS23" s="39">
        <v>40.098279771778991</v>
      </c>
      <c r="BT23" s="36">
        <v>10666460.290986562</v>
      </c>
      <c r="BU23" s="40">
        <v>90.916888630224449</v>
      </c>
      <c r="BV23" s="38">
        <v>4837409.909793485</v>
      </c>
      <c r="BW23" s="39">
        <v>15.709191581968549</v>
      </c>
      <c r="BX23" s="36">
        <v>6339552.8199470844</v>
      </c>
      <c r="BY23" s="39">
        <v>30.154458893562875</v>
      </c>
      <c r="BZ23" s="36">
        <v>11176962.729740569</v>
      </c>
      <c r="CA23" s="40">
        <v>21.570027519372118</v>
      </c>
      <c r="CB23" s="116">
        <f t="shared" si="39"/>
        <v>14625397.087539913</v>
      </c>
      <c r="CC23" s="117">
        <f t="shared" si="40"/>
        <v>7218025.9331872184</v>
      </c>
      <c r="CD23" s="118">
        <f t="shared" si="41"/>
        <v>21843423.020727132</v>
      </c>
      <c r="CE23" s="32"/>
      <c r="CF23" s="35">
        <v>16539581.17</v>
      </c>
      <c r="CG23" s="39">
        <v>130.28318934076927</v>
      </c>
      <c r="CH23" s="36">
        <v>5373388.2599999998</v>
      </c>
      <c r="CI23" s="39">
        <v>206.05062734872305</v>
      </c>
      <c r="CJ23" s="36">
        <v>21912969.43</v>
      </c>
      <c r="CK23" s="40">
        <v>143.19488090492652</v>
      </c>
      <c r="CL23" s="38">
        <v>15728895.09</v>
      </c>
      <c r="CM23" s="39">
        <v>25.229892208019272</v>
      </c>
      <c r="CN23" s="36">
        <v>7201168.04</v>
      </c>
      <c r="CO23" s="39">
        <v>22.166033723843707</v>
      </c>
      <c r="CP23" s="36">
        <v>22930063.129999999</v>
      </c>
      <c r="CQ23" s="40">
        <v>24.180254846319244</v>
      </c>
      <c r="CR23" s="116">
        <f t="shared" si="42"/>
        <v>32268476.259999998</v>
      </c>
      <c r="CS23" s="117">
        <f t="shared" si="43"/>
        <v>12574556.300000001</v>
      </c>
      <c r="CT23" s="118">
        <f t="shared" si="44"/>
        <v>44843032.560000002</v>
      </c>
      <c r="CU23" s="32"/>
      <c r="CV23" s="38">
        <f t="shared" si="45"/>
        <v>70316483.068786159</v>
      </c>
      <c r="CW23" s="39">
        <f t="shared" si="46"/>
        <v>100.96864541143501</v>
      </c>
      <c r="CX23" s="39">
        <f t="shared" si="47"/>
        <v>21436674.736604929</v>
      </c>
      <c r="CY23" s="39">
        <f t="shared" si="48"/>
        <v>109.06063438265326</v>
      </c>
      <c r="CZ23" s="36">
        <f t="shared" si="49"/>
        <v>91753157.805391088</v>
      </c>
      <c r="DA23" s="40">
        <f t="shared" si="50"/>
        <v>102.74981265506131</v>
      </c>
      <c r="DB23" s="38">
        <f t="shared" si="51"/>
        <v>64479525.863018602</v>
      </c>
      <c r="DC23" s="39">
        <f t="shared" si="52"/>
        <v>20.994627075642036</v>
      </c>
      <c r="DD23" s="36">
        <f t="shared" si="53"/>
        <v>36335466.907909207</v>
      </c>
      <c r="DE23" s="39">
        <f t="shared" si="54"/>
        <v>20.664304879806611</v>
      </c>
      <c r="DF23" s="36">
        <f t="shared" si="55"/>
        <v>100814992.77092782</v>
      </c>
      <c r="DG23" s="40">
        <f t="shared" si="56"/>
        <v>20.874363029772088</v>
      </c>
      <c r="DH23" s="152"/>
      <c r="DI23" s="161" t="s">
        <v>22</v>
      </c>
      <c r="DJ23" s="38">
        <f t="shared" si="57"/>
        <v>91753157.805391088</v>
      </c>
      <c r="DK23" s="36">
        <f t="shared" si="58"/>
        <v>100814992.77092782</v>
      </c>
      <c r="DL23" s="37">
        <f t="shared" si="59"/>
        <v>192568150.57631892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25918074.4575</v>
      </c>
      <c r="E24" s="39">
        <v>235.35141391600453</v>
      </c>
      <c r="F24" s="36">
        <v>0</v>
      </c>
      <c r="G24" s="39">
        <v>0</v>
      </c>
      <c r="H24" s="36">
        <v>25918074.4575</v>
      </c>
      <c r="I24" s="40">
        <v>185.21641957994484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25918074.4575</v>
      </c>
      <c r="Q24" s="117">
        <f t="shared" si="28"/>
        <v>0</v>
      </c>
      <c r="R24" s="118">
        <f t="shared" si="29"/>
        <v>25918074.4575</v>
      </c>
      <c r="S24" s="32"/>
      <c r="T24" s="35">
        <v>43830196.545433849</v>
      </c>
      <c r="U24" s="39">
        <v>229.97715741235589</v>
      </c>
      <c r="V24" s="36">
        <v>2912347.3080354156</v>
      </c>
      <c r="W24" s="39">
        <v>51.375929367146185</v>
      </c>
      <c r="X24" s="36">
        <v>46742543.853469267</v>
      </c>
      <c r="Y24" s="40">
        <v>189.03290244536086</v>
      </c>
      <c r="Z24" s="38">
        <v>56329.407278780251</v>
      </c>
      <c r="AA24" s="39">
        <v>5.5487932778198863E-2</v>
      </c>
      <c r="AB24" s="36">
        <v>14455.298685777008</v>
      </c>
      <c r="AC24" s="39">
        <v>3.2553166489008065E-2</v>
      </c>
      <c r="AD24" s="36">
        <v>70784.705964557259</v>
      </c>
      <c r="AE24" s="40">
        <v>4.8508690595406481E-2</v>
      </c>
      <c r="AF24" s="116">
        <f t="shared" si="30"/>
        <v>43886525.952712633</v>
      </c>
      <c r="AG24" s="117">
        <f t="shared" si="31"/>
        <v>2926802.6067211926</v>
      </c>
      <c r="AH24" s="118">
        <f t="shared" si="32"/>
        <v>46813328.559433825</v>
      </c>
      <c r="AI24" s="32"/>
      <c r="AJ24" s="35">
        <v>9817789.4869231414</v>
      </c>
      <c r="AK24" s="39">
        <v>156.33671693694393</v>
      </c>
      <c r="AL24" s="36">
        <v>-745750.2508772139</v>
      </c>
      <c r="AM24" s="39">
        <v>-28.184699988556577</v>
      </c>
      <c r="AN24" s="36">
        <v>9072039.2360459268</v>
      </c>
      <c r="AO24" s="40">
        <v>101.63793252003092</v>
      </c>
      <c r="AP24" s="38">
        <v>27081.238583568149</v>
      </c>
      <c r="AQ24" s="39">
        <v>0.16889524971759451</v>
      </c>
      <c r="AR24" s="36">
        <v>0</v>
      </c>
      <c r="AS24" s="39">
        <v>0</v>
      </c>
      <c r="AT24" s="36">
        <v>27081.238583568149</v>
      </c>
      <c r="AU24" s="40">
        <v>8.5908341082288203E-2</v>
      </c>
      <c r="AV24" s="116">
        <f t="shared" si="33"/>
        <v>9844870.7255067099</v>
      </c>
      <c r="AW24" s="117">
        <f t="shared" si="34"/>
        <v>-745750.2508772139</v>
      </c>
      <c r="AX24" s="118">
        <f t="shared" si="35"/>
        <v>9099120.4746294953</v>
      </c>
      <c r="AY24" s="32"/>
      <c r="AZ24" s="35">
        <v>17328884.130444281</v>
      </c>
      <c r="BA24" s="39">
        <v>156.75722441738534</v>
      </c>
      <c r="BB24" s="36">
        <v>2093419.1237246809</v>
      </c>
      <c r="BC24" s="39">
        <v>58.777491119852897</v>
      </c>
      <c r="BD24" s="36">
        <v>19422303.254168961</v>
      </c>
      <c r="BE24" s="40">
        <v>132.88202989948797</v>
      </c>
      <c r="BF24" s="38">
        <v>3975.3591992177185</v>
      </c>
      <c r="BG24" s="39">
        <v>6.4955363753406272E-3</v>
      </c>
      <c r="BH24" s="36">
        <v>944.67413494431378</v>
      </c>
      <c r="BI24" s="39">
        <v>3.0050519303997103E-3</v>
      </c>
      <c r="BJ24" s="36">
        <v>4920.0333341620326</v>
      </c>
      <c r="BK24" s="40">
        <v>5.3110544035705077E-3</v>
      </c>
      <c r="BL24" s="116">
        <f t="shared" si="36"/>
        <v>17332859.489643499</v>
      </c>
      <c r="BM24" s="117">
        <f t="shared" si="37"/>
        <v>2094363.7978596252</v>
      </c>
      <c r="BN24" s="118">
        <f t="shared" si="38"/>
        <v>19427223.287503123</v>
      </c>
      <c r="BO24" s="32"/>
      <c r="BP24" s="35">
        <v>12648270.543785527</v>
      </c>
      <c r="BQ24" s="39">
        <v>132.56338804759864</v>
      </c>
      <c r="BR24" s="36">
        <v>802896.84663477796</v>
      </c>
      <c r="BS24" s="39">
        <v>36.648568862277614</v>
      </c>
      <c r="BT24" s="36">
        <v>13451167.390420305</v>
      </c>
      <c r="BU24" s="40">
        <v>114.65268272875534</v>
      </c>
      <c r="BV24" s="38">
        <v>0</v>
      </c>
      <c r="BW24" s="39">
        <v>0</v>
      </c>
      <c r="BX24" s="36">
        <v>328.91810010573613</v>
      </c>
      <c r="BY24" s="39">
        <v>1.5645184464398872E-3</v>
      </c>
      <c r="BZ24" s="36">
        <v>328.91810010573613</v>
      </c>
      <c r="CA24" s="40">
        <v>6.3476748043741571E-4</v>
      </c>
      <c r="CB24" s="116">
        <f t="shared" si="39"/>
        <v>12648270.543785527</v>
      </c>
      <c r="CC24" s="117">
        <f t="shared" si="40"/>
        <v>803225.76473488368</v>
      </c>
      <c r="CD24" s="118">
        <f t="shared" si="41"/>
        <v>13451496.30852041</v>
      </c>
      <c r="CE24" s="32"/>
      <c r="CF24" s="35">
        <v>25879341.760000002</v>
      </c>
      <c r="CG24" s="39">
        <v>203.85299651046469</v>
      </c>
      <c r="CH24" s="36">
        <v>1917032.02</v>
      </c>
      <c r="CI24" s="39">
        <v>73.511466370120402</v>
      </c>
      <c r="CJ24" s="36">
        <v>27796373.780000001</v>
      </c>
      <c r="CK24" s="40">
        <v>181.64121689352999</v>
      </c>
      <c r="CL24" s="38">
        <v>214104.72</v>
      </c>
      <c r="CM24" s="39">
        <v>0.34343410493356841</v>
      </c>
      <c r="CN24" s="36">
        <v>0</v>
      </c>
      <c r="CO24" s="39">
        <v>0</v>
      </c>
      <c r="CP24" s="36">
        <v>214104.72</v>
      </c>
      <c r="CQ24" s="40">
        <v>0.22577812647303536</v>
      </c>
      <c r="CR24" s="116">
        <f t="shared" si="42"/>
        <v>26093446.48</v>
      </c>
      <c r="CS24" s="117">
        <f t="shared" si="43"/>
        <v>1917032.02</v>
      </c>
      <c r="CT24" s="118">
        <f t="shared" si="44"/>
        <v>28010478.5</v>
      </c>
      <c r="CU24" s="32"/>
      <c r="CV24" s="38">
        <f t="shared" si="45"/>
        <v>135422556.92408681</v>
      </c>
      <c r="CW24" s="39">
        <f t="shared" si="46"/>
        <v>194.45557476761377</v>
      </c>
      <c r="CX24" s="39">
        <f t="shared" si="47"/>
        <v>6979945.047517661</v>
      </c>
      <c r="CY24" s="39">
        <f t="shared" si="48"/>
        <v>35.510975661652324</v>
      </c>
      <c r="CZ24" s="36">
        <f t="shared" si="49"/>
        <v>142402501.97160447</v>
      </c>
      <c r="DA24" s="40">
        <f t="shared" si="50"/>
        <v>159.46950218572906</v>
      </c>
      <c r="DB24" s="38">
        <f t="shared" si="51"/>
        <v>301490.7250615661</v>
      </c>
      <c r="DC24" s="39">
        <f t="shared" si="52"/>
        <v>9.8165817051437315E-2</v>
      </c>
      <c r="DD24" s="36">
        <f t="shared" si="53"/>
        <v>15728.89092082706</v>
      </c>
      <c r="DE24" s="39">
        <f t="shared" si="54"/>
        <v>8.9451608873764993E-3</v>
      </c>
      <c r="DF24" s="36">
        <f t="shared" si="55"/>
        <v>317219.61598239315</v>
      </c>
      <c r="DG24" s="40">
        <f t="shared" si="56"/>
        <v>6.5682268501743066E-2</v>
      </c>
      <c r="DH24" s="152"/>
      <c r="DI24" s="161" t="s">
        <v>23</v>
      </c>
      <c r="DJ24" s="38">
        <f t="shared" si="57"/>
        <v>142402501.97160447</v>
      </c>
      <c r="DK24" s="36">
        <f t="shared" si="58"/>
        <v>317219.61598239315</v>
      </c>
      <c r="DL24" s="37">
        <f t="shared" si="59"/>
        <v>142719721.58758685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1564229.1625000013</v>
      </c>
      <c r="E25" s="39">
        <v>14.204124063564143</v>
      </c>
      <c r="F25" s="36">
        <v>0</v>
      </c>
      <c r="G25" s="39">
        <v>0</v>
      </c>
      <c r="H25" s="36">
        <v>1564229.1625000013</v>
      </c>
      <c r="I25" s="40">
        <v>11.178335233038441</v>
      </c>
      <c r="J25" s="38">
        <v>0</v>
      </c>
      <c r="K25" s="39">
        <v>0</v>
      </c>
      <c r="L25" s="36">
        <v>122.85000000000001</v>
      </c>
      <c r="M25" s="39">
        <v>3.9634913567819746E-4</v>
      </c>
      <c r="N25" s="36">
        <v>122.85000000000001</v>
      </c>
      <c r="O25" s="40">
        <v>1.854863184023264E-4</v>
      </c>
      <c r="P25" s="116">
        <f t="shared" si="27"/>
        <v>1564229.1625000013</v>
      </c>
      <c r="Q25" s="117">
        <f t="shared" si="28"/>
        <v>122.85000000000001</v>
      </c>
      <c r="R25" s="118">
        <f t="shared" si="29"/>
        <v>1564352.0125000014</v>
      </c>
      <c r="S25" s="32"/>
      <c r="T25" s="35">
        <v>10559322.324157892</v>
      </c>
      <c r="U25" s="39">
        <v>55.404792214276526</v>
      </c>
      <c r="V25" s="36">
        <v>533296.70054384856</v>
      </c>
      <c r="W25" s="39">
        <v>9.4077425255146423</v>
      </c>
      <c r="X25" s="36">
        <v>11092619.024701741</v>
      </c>
      <c r="Y25" s="40">
        <v>44.859988291038775</v>
      </c>
      <c r="Z25" s="38">
        <v>0</v>
      </c>
      <c r="AA25" s="39">
        <v>0</v>
      </c>
      <c r="AB25" s="36">
        <v>11.610339135514891</v>
      </c>
      <c r="AC25" s="39">
        <v>2.6146350282207696E-5</v>
      </c>
      <c r="AD25" s="36">
        <v>11.610339135514891</v>
      </c>
      <c r="AE25" s="40">
        <v>7.9565541900312913E-6</v>
      </c>
      <c r="AF25" s="116">
        <f t="shared" si="30"/>
        <v>10559322.324157892</v>
      </c>
      <c r="AG25" s="117">
        <f t="shared" si="31"/>
        <v>533308.31088298408</v>
      </c>
      <c r="AH25" s="118">
        <f t="shared" si="32"/>
        <v>11092630.635040876</v>
      </c>
      <c r="AI25" s="32"/>
      <c r="AJ25" s="35">
        <v>3262791.2861077888</v>
      </c>
      <c r="AK25" s="39">
        <v>51.956102582967702</v>
      </c>
      <c r="AL25" s="36">
        <v>-33208.876083825773</v>
      </c>
      <c r="AM25" s="39">
        <v>-1.2550880248163516</v>
      </c>
      <c r="AN25" s="36">
        <v>3229582.4100239631</v>
      </c>
      <c r="AO25" s="40">
        <v>36.182391909601371</v>
      </c>
      <c r="AP25" s="38">
        <v>8209.7175379525524</v>
      </c>
      <c r="AQ25" s="39">
        <v>5.1200844799053478E-2</v>
      </c>
      <c r="AR25" s="36">
        <v>0</v>
      </c>
      <c r="AS25" s="39">
        <v>0</v>
      </c>
      <c r="AT25" s="36">
        <v>8209.7175379525524</v>
      </c>
      <c r="AU25" s="40">
        <v>2.6043240683519174E-2</v>
      </c>
      <c r="AV25" s="116">
        <f t="shared" si="33"/>
        <v>3271001.0036457414</v>
      </c>
      <c r="AW25" s="117">
        <f t="shared" si="34"/>
        <v>-33208.876083825773</v>
      </c>
      <c r="AX25" s="118">
        <f t="shared" si="35"/>
        <v>3237792.1275619157</v>
      </c>
      <c r="AY25" s="32"/>
      <c r="AZ25" s="35">
        <v>4325557.6617842447</v>
      </c>
      <c r="BA25" s="39">
        <v>39.129029198562087</v>
      </c>
      <c r="BB25" s="36">
        <v>283724.59564073884</v>
      </c>
      <c r="BC25" s="39">
        <v>7.9662116925184989</v>
      </c>
      <c r="BD25" s="36">
        <v>4609282.2574249832</v>
      </c>
      <c r="BE25" s="40">
        <v>31.535435047584073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4325557.6617842447</v>
      </c>
      <c r="BM25" s="117">
        <f t="shared" si="37"/>
        <v>283724.59564073884</v>
      </c>
      <c r="BN25" s="118">
        <f t="shared" si="38"/>
        <v>4609282.2574249832</v>
      </c>
      <c r="BO25" s="32"/>
      <c r="BP25" s="35">
        <v>2387728.7609691233</v>
      </c>
      <c r="BQ25" s="39">
        <v>25.025193222822082</v>
      </c>
      <c r="BR25" s="36">
        <v>181522.82291127139</v>
      </c>
      <c r="BS25" s="39">
        <v>8.2856866400982003</v>
      </c>
      <c r="BT25" s="36">
        <v>2569251.5838803947</v>
      </c>
      <c r="BU25" s="40">
        <v>21.899332462904294</v>
      </c>
      <c r="BV25" s="38">
        <v>19638.817472585099</v>
      </c>
      <c r="BW25" s="39">
        <v>6.377585358138925E-2</v>
      </c>
      <c r="BX25" s="36">
        <v>57926.836580470648</v>
      </c>
      <c r="BY25" s="39">
        <v>0.27553243298231822</v>
      </c>
      <c r="BZ25" s="36">
        <v>77565.654053055739</v>
      </c>
      <c r="CA25" s="40">
        <v>0.14969122944559951</v>
      </c>
      <c r="CB25" s="116">
        <f t="shared" si="39"/>
        <v>2407367.5784417083</v>
      </c>
      <c r="CC25" s="117">
        <f t="shared" si="40"/>
        <v>239449.65949174203</v>
      </c>
      <c r="CD25" s="118">
        <f t="shared" si="41"/>
        <v>2646817.2379334504</v>
      </c>
      <c r="CE25" s="32"/>
      <c r="CF25" s="35">
        <v>5260949.4000000004</v>
      </c>
      <c r="CG25" s="39">
        <v>41.440787390410478</v>
      </c>
      <c r="CH25" s="36">
        <v>419696.28</v>
      </c>
      <c r="CI25" s="39">
        <v>16.093882966485161</v>
      </c>
      <c r="CJ25" s="36">
        <v>5680645.6800000006</v>
      </c>
      <c r="CK25" s="40">
        <v>37.121367061145278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5260949.4000000004</v>
      </c>
      <c r="CS25" s="117">
        <f t="shared" si="43"/>
        <v>419696.28</v>
      </c>
      <c r="CT25" s="118">
        <f t="shared" si="44"/>
        <v>5680645.6800000006</v>
      </c>
      <c r="CU25" s="32"/>
      <c r="CV25" s="38">
        <f t="shared" si="45"/>
        <v>27360578.595519051</v>
      </c>
      <c r="CW25" s="39">
        <f t="shared" si="46"/>
        <v>39.287524601596239</v>
      </c>
      <c r="CX25" s="39">
        <f t="shared" si="47"/>
        <v>1385031.523012033</v>
      </c>
      <c r="CY25" s="39">
        <f t="shared" si="48"/>
        <v>7.0464481266644396</v>
      </c>
      <c r="CZ25" s="36">
        <f t="shared" si="49"/>
        <v>28745610.118531086</v>
      </c>
      <c r="DA25" s="40">
        <f t="shared" si="50"/>
        <v>32.190783674161025</v>
      </c>
      <c r="DB25" s="38">
        <f t="shared" si="51"/>
        <v>27848.535010537649</v>
      </c>
      <c r="DC25" s="39">
        <f t="shared" si="52"/>
        <v>9.067523362241852E-3</v>
      </c>
      <c r="DD25" s="36">
        <f t="shared" si="53"/>
        <v>58061.29691960616</v>
      </c>
      <c r="DE25" s="39">
        <f t="shared" si="54"/>
        <v>3.3019978642480477E-2</v>
      </c>
      <c r="DF25" s="36">
        <f t="shared" si="55"/>
        <v>85909.831930143817</v>
      </c>
      <c r="DG25" s="40">
        <f t="shared" si="56"/>
        <v>1.7788157993635926E-2</v>
      </c>
      <c r="DH25" s="152"/>
      <c r="DI25" s="161" t="s">
        <v>24</v>
      </c>
      <c r="DJ25" s="38">
        <f t="shared" si="57"/>
        <v>28745610.118531086</v>
      </c>
      <c r="DK25" s="36">
        <f t="shared" si="58"/>
        <v>85909.831930143817</v>
      </c>
      <c r="DL25" s="37">
        <f t="shared" si="59"/>
        <v>28831519.950461231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2905565.0929999999</v>
      </c>
      <c r="E26" s="39">
        <v>26.384246020431327</v>
      </c>
      <c r="F26" s="36">
        <v>666156.07000000007</v>
      </c>
      <c r="G26" s="39">
        <v>22.347481297594687</v>
      </c>
      <c r="H26" s="36">
        <v>3571721.1629999997</v>
      </c>
      <c r="I26" s="40">
        <v>25.524326918404387</v>
      </c>
      <c r="J26" s="38">
        <v>860784.51</v>
      </c>
      <c r="K26" s="39">
        <v>2.4429190399564082</v>
      </c>
      <c r="L26" s="36">
        <v>1132449.1932999999</v>
      </c>
      <c r="M26" s="39">
        <v>3.6536040615704262</v>
      </c>
      <c r="N26" s="36">
        <v>1993233.7032999999</v>
      </c>
      <c r="O26" s="40">
        <v>3.0095041216162146</v>
      </c>
      <c r="P26" s="116">
        <f t="shared" si="27"/>
        <v>3766349.6030000001</v>
      </c>
      <c r="Q26" s="117">
        <f t="shared" si="28"/>
        <v>1798605.2633</v>
      </c>
      <c r="R26" s="118">
        <f t="shared" si="29"/>
        <v>5564954.8662999999</v>
      </c>
      <c r="S26" s="32"/>
      <c r="T26" s="35">
        <v>7969810.4580794116</v>
      </c>
      <c r="U26" s="39">
        <v>41.817616591439048</v>
      </c>
      <c r="V26" s="36">
        <v>1447345.8045238778</v>
      </c>
      <c r="W26" s="39">
        <v>25.532234983750733</v>
      </c>
      <c r="X26" s="36">
        <v>9417156.2626032904</v>
      </c>
      <c r="Y26" s="40">
        <v>38.08419983905695</v>
      </c>
      <c r="Z26" s="38">
        <v>2480398.5172507875</v>
      </c>
      <c r="AA26" s="39">
        <v>2.4433451874826138</v>
      </c>
      <c r="AB26" s="36">
        <v>1202778.68753535</v>
      </c>
      <c r="AC26" s="39">
        <v>2.7086437794117582</v>
      </c>
      <c r="AD26" s="36">
        <v>3683177.2047861377</v>
      </c>
      <c r="AE26" s="40">
        <v>2.5240777792378637</v>
      </c>
      <c r="AF26" s="116">
        <f t="shared" si="30"/>
        <v>10450208.9753302</v>
      </c>
      <c r="AG26" s="117">
        <f t="shared" si="31"/>
        <v>2650124.492059228</v>
      </c>
      <c r="AH26" s="118">
        <f t="shared" si="32"/>
        <v>13100333.467389427</v>
      </c>
      <c r="AI26" s="32"/>
      <c r="AJ26" s="35">
        <v>611486.2527696779</v>
      </c>
      <c r="AK26" s="39">
        <v>9.7371972924676804</v>
      </c>
      <c r="AL26" s="36">
        <v>352716.77063596656</v>
      </c>
      <c r="AM26" s="39">
        <v>13.330490133410679</v>
      </c>
      <c r="AN26" s="36">
        <v>964203.02340564446</v>
      </c>
      <c r="AO26" s="40">
        <v>10.802378525781826</v>
      </c>
      <c r="AP26" s="38">
        <v>356456.05147699011</v>
      </c>
      <c r="AQ26" s="39">
        <v>2.2230790383451398</v>
      </c>
      <c r="AR26" s="36">
        <v>262632.57616316655</v>
      </c>
      <c r="AS26" s="39">
        <v>1.6955993882341969</v>
      </c>
      <c r="AT26" s="36">
        <v>619088.62764015666</v>
      </c>
      <c r="AU26" s="40">
        <v>1.9639012011713091</v>
      </c>
      <c r="AV26" s="116">
        <f t="shared" si="33"/>
        <v>967942.30424666801</v>
      </c>
      <c r="AW26" s="117">
        <f t="shared" si="34"/>
        <v>615349.34679913311</v>
      </c>
      <c r="AX26" s="118">
        <f t="shared" si="35"/>
        <v>1583291.6510458011</v>
      </c>
      <c r="AY26" s="32"/>
      <c r="AZ26" s="35">
        <v>6368535.0614967309</v>
      </c>
      <c r="BA26" s="39">
        <v>57.609819093379507</v>
      </c>
      <c r="BB26" s="36">
        <v>1249027.1743118891</v>
      </c>
      <c r="BC26" s="39">
        <v>35.069271515944777</v>
      </c>
      <c r="BD26" s="36">
        <v>7617562.2358086202</v>
      </c>
      <c r="BE26" s="40">
        <v>52.117255071828659</v>
      </c>
      <c r="BF26" s="38">
        <v>2392031.5739176972</v>
      </c>
      <c r="BG26" s="39">
        <v>3.9084589142040822</v>
      </c>
      <c r="BH26" s="36">
        <v>2269725.6336875404</v>
      </c>
      <c r="BI26" s="39">
        <v>7.2201017733935409</v>
      </c>
      <c r="BJ26" s="36">
        <v>4661757.2076052371</v>
      </c>
      <c r="BK26" s="40">
        <v>5.0322517073037698</v>
      </c>
      <c r="BL26" s="116">
        <f t="shared" si="36"/>
        <v>8760566.635414429</v>
      </c>
      <c r="BM26" s="117">
        <f t="shared" si="37"/>
        <v>3518752.8079994293</v>
      </c>
      <c r="BN26" s="118">
        <f t="shared" si="38"/>
        <v>12279319.443413857</v>
      </c>
      <c r="BO26" s="32"/>
      <c r="BP26" s="35">
        <v>744871.55391916633</v>
      </c>
      <c r="BQ26" s="39">
        <v>7.8068141020528268</v>
      </c>
      <c r="BR26" s="36">
        <v>519416.27944114368</v>
      </c>
      <c r="BS26" s="39">
        <v>23.708977516941012</v>
      </c>
      <c r="BT26" s="36">
        <v>1264287.8333603099</v>
      </c>
      <c r="BU26" s="40">
        <v>10.776313135417444</v>
      </c>
      <c r="BV26" s="38">
        <v>946125.33011392201</v>
      </c>
      <c r="BW26" s="39">
        <v>3.0724839011931806</v>
      </c>
      <c r="BX26" s="36">
        <v>737729.45547633222</v>
      </c>
      <c r="BY26" s="39">
        <v>3.5090538988390771</v>
      </c>
      <c r="BZ26" s="36">
        <v>1683854.7855902542</v>
      </c>
      <c r="CA26" s="40">
        <v>3.2496121658492161</v>
      </c>
      <c r="CB26" s="116">
        <f t="shared" si="39"/>
        <v>1690996.8840330883</v>
      </c>
      <c r="CC26" s="117">
        <f t="shared" si="40"/>
        <v>1257145.7349174758</v>
      </c>
      <c r="CD26" s="118">
        <f t="shared" si="41"/>
        <v>2948142.6189505644</v>
      </c>
      <c r="CE26" s="32"/>
      <c r="CF26" s="35">
        <v>5859995.6900000004</v>
      </c>
      <c r="CG26" s="39">
        <v>46.159507920378729</v>
      </c>
      <c r="CH26" s="36">
        <v>879345.61</v>
      </c>
      <c r="CI26" s="39">
        <v>33.719825523429712</v>
      </c>
      <c r="CJ26" s="36">
        <v>6739341.3000000007</v>
      </c>
      <c r="CK26" s="40">
        <v>44.039634971149262</v>
      </c>
      <c r="CL26" s="38">
        <v>1817597.32</v>
      </c>
      <c r="CM26" s="39">
        <v>2.9155121322119975</v>
      </c>
      <c r="CN26" s="36">
        <v>1548330.66</v>
      </c>
      <c r="CO26" s="39">
        <v>4.7659420575361526</v>
      </c>
      <c r="CP26" s="36">
        <v>3365927.98</v>
      </c>
      <c r="CQ26" s="40">
        <v>3.5494449312820771</v>
      </c>
      <c r="CR26" s="116">
        <f t="shared" si="42"/>
        <v>7677593.0100000007</v>
      </c>
      <c r="CS26" s="117">
        <f t="shared" si="43"/>
        <v>2427676.27</v>
      </c>
      <c r="CT26" s="118">
        <f t="shared" si="44"/>
        <v>10105269.280000001</v>
      </c>
      <c r="CU26" s="32"/>
      <c r="CV26" s="38">
        <f t="shared" si="45"/>
        <v>24460264.109264988</v>
      </c>
      <c r="CW26" s="39">
        <f t="shared" si="46"/>
        <v>35.122913230777719</v>
      </c>
      <c r="CX26" s="39">
        <f t="shared" si="47"/>
        <v>5114007.7089128774</v>
      </c>
      <c r="CY26" s="39">
        <f t="shared" si="48"/>
        <v>26.017884388544402</v>
      </c>
      <c r="CZ26" s="36">
        <f t="shared" si="49"/>
        <v>29574271.818177864</v>
      </c>
      <c r="DA26" s="40">
        <f t="shared" si="50"/>
        <v>33.118760829712706</v>
      </c>
      <c r="DB26" s="38">
        <f t="shared" si="51"/>
        <v>8853393.3027593959</v>
      </c>
      <c r="DC26" s="39">
        <f t="shared" si="52"/>
        <v>2.882677691214627</v>
      </c>
      <c r="DD26" s="36">
        <f t="shared" si="53"/>
        <v>7153646.2061623894</v>
      </c>
      <c r="DE26" s="39">
        <f t="shared" si="54"/>
        <v>4.0683425530506714</v>
      </c>
      <c r="DF26" s="36">
        <f t="shared" si="55"/>
        <v>16007039.508921785</v>
      </c>
      <c r="DG26" s="40">
        <f t="shared" si="56"/>
        <v>3.3143557774225587</v>
      </c>
      <c r="DH26" s="152"/>
      <c r="DI26" s="161" t="s">
        <v>25</v>
      </c>
      <c r="DJ26" s="38">
        <f t="shared" si="57"/>
        <v>29574271.818177864</v>
      </c>
      <c r="DK26" s="36">
        <f t="shared" si="58"/>
        <v>16007039.508921785</v>
      </c>
      <c r="DL26" s="37">
        <f t="shared" si="59"/>
        <v>45581311.327099651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126777.28</v>
      </c>
      <c r="E27" s="39">
        <v>1.1512125312145289</v>
      </c>
      <c r="F27" s="36">
        <v>0</v>
      </c>
      <c r="G27" s="39">
        <v>0</v>
      </c>
      <c r="H27" s="36">
        <v>126777.28</v>
      </c>
      <c r="I27" s="40">
        <v>0.90597910443494789</v>
      </c>
      <c r="J27" s="38">
        <v>948083.78999999992</v>
      </c>
      <c r="K27" s="39">
        <v>2.6906756745251288</v>
      </c>
      <c r="L27" s="36">
        <v>0</v>
      </c>
      <c r="M27" s="39">
        <v>0</v>
      </c>
      <c r="N27" s="36">
        <v>948083.78999999992</v>
      </c>
      <c r="O27" s="40">
        <v>1.4314739254702835</v>
      </c>
      <c r="P27" s="116">
        <f t="shared" si="27"/>
        <v>1074861.0699999998</v>
      </c>
      <c r="Q27" s="117">
        <f t="shared" si="28"/>
        <v>0</v>
      </c>
      <c r="R27" s="118">
        <f t="shared" si="29"/>
        <v>1074861.0699999998</v>
      </c>
      <c r="S27" s="32"/>
      <c r="T27" s="35">
        <v>262585.32682633825</v>
      </c>
      <c r="U27" s="39">
        <v>1.3777859056396791</v>
      </c>
      <c r="V27" s="36">
        <v>110.0958556871843</v>
      </c>
      <c r="W27" s="39">
        <v>1.9421711448336355E-3</v>
      </c>
      <c r="X27" s="36">
        <v>262695.42268202541</v>
      </c>
      <c r="Y27" s="40">
        <v>1.0623743193003066</v>
      </c>
      <c r="Z27" s="38">
        <v>2153217.2845067098</v>
      </c>
      <c r="AA27" s="39">
        <v>2.1210515379339414</v>
      </c>
      <c r="AB27" s="36">
        <v>1.9566462854070181</v>
      </c>
      <c r="AC27" s="39">
        <v>4.4063449447520069E-6</v>
      </c>
      <c r="AD27" s="36">
        <v>2153219.2411529953</v>
      </c>
      <c r="AE27" s="40">
        <v>1.4755990652199058</v>
      </c>
      <c r="AF27" s="116">
        <f t="shared" si="30"/>
        <v>2415802.611333048</v>
      </c>
      <c r="AG27" s="117">
        <f t="shared" si="31"/>
        <v>112.05250197259132</v>
      </c>
      <c r="AH27" s="118">
        <f t="shared" si="32"/>
        <v>2415914.6638350207</v>
      </c>
      <c r="AI27" s="32"/>
      <c r="AJ27" s="35">
        <v>25528.383753363465</v>
      </c>
      <c r="AK27" s="39">
        <v>0.4065093990885757</v>
      </c>
      <c r="AL27" s="36">
        <v>0</v>
      </c>
      <c r="AM27" s="39">
        <v>0</v>
      </c>
      <c r="AN27" s="36">
        <v>25528.383753363465</v>
      </c>
      <c r="AO27" s="40">
        <v>0.28600539280743847</v>
      </c>
      <c r="AP27" s="38">
        <v>401542.89055559627</v>
      </c>
      <c r="AQ27" s="39">
        <v>2.5042682801761482</v>
      </c>
      <c r="AR27" s="36">
        <v>0</v>
      </c>
      <c r="AS27" s="39">
        <v>0</v>
      </c>
      <c r="AT27" s="36">
        <v>401542.89055559627</v>
      </c>
      <c r="AU27" s="40">
        <v>1.2737926847241343</v>
      </c>
      <c r="AV27" s="116">
        <f t="shared" si="33"/>
        <v>427071.27430895972</v>
      </c>
      <c r="AW27" s="117">
        <f t="shared" si="34"/>
        <v>0</v>
      </c>
      <c r="AX27" s="118">
        <f t="shared" si="35"/>
        <v>427071.27430895972</v>
      </c>
      <c r="AY27" s="32"/>
      <c r="AZ27" s="35">
        <v>229568.80148496345</v>
      </c>
      <c r="BA27" s="39">
        <v>2.0766812140191724</v>
      </c>
      <c r="BB27" s="36">
        <v>0</v>
      </c>
      <c r="BC27" s="39">
        <v>0</v>
      </c>
      <c r="BD27" s="36">
        <v>229568.80148496345</v>
      </c>
      <c r="BE27" s="40">
        <v>1.5706462793678484</v>
      </c>
      <c r="BF27" s="38">
        <v>1731609.9509566112</v>
      </c>
      <c r="BG27" s="39">
        <v>2.8293633004418384</v>
      </c>
      <c r="BH27" s="36">
        <v>2.7710793174787804</v>
      </c>
      <c r="BI27" s="39">
        <v>8.8149309314700259E-6</v>
      </c>
      <c r="BJ27" s="36">
        <v>1731612.7220359286</v>
      </c>
      <c r="BK27" s="40">
        <v>1.8692331429526765</v>
      </c>
      <c r="BL27" s="116">
        <f t="shared" si="36"/>
        <v>1961178.7524415746</v>
      </c>
      <c r="BM27" s="117">
        <f t="shared" si="37"/>
        <v>2.7710793174787804</v>
      </c>
      <c r="BN27" s="118">
        <f t="shared" si="38"/>
        <v>1961181.523520892</v>
      </c>
      <c r="BO27" s="32"/>
      <c r="BP27" s="35">
        <v>13074.11126643575</v>
      </c>
      <c r="BQ27" s="39">
        <v>0.13702651909525693</v>
      </c>
      <c r="BR27" s="36">
        <v>0</v>
      </c>
      <c r="BS27" s="39">
        <v>0</v>
      </c>
      <c r="BT27" s="36">
        <v>13074.11126643575</v>
      </c>
      <c r="BU27" s="40">
        <v>0.1114387983944541</v>
      </c>
      <c r="BV27" s="38">
        <v>610585.16684842762</v>
      </c>
      <c r="BW27" s="39">
        <v>1.9828378289198292</v>
      </c>
      <c r="BX27" s="36">
        <v>17.515759642544495</v>
      </c>
      <c r="BY27" s="39">
        <v>8.3314749341428177E-5</v>
      </c>
      <c r="BZ27" s="36">
        <v>610602.6826080702</v>
      </c>
      <c r="CA27" s="40">
        <v>1.1783806554362752</v>
      </c>
      <c r="CB27" s="116">
        <f t="shared" si="39"/>
        <v>623659.27811486332</v>
      </c>
      <c r="CC27" s="117">
        <f t="shared" si="40"/>
        <v>17.515759642544495</v>
      </c>
      <c r="CD27" s="118">
        <f t="shared" si="41"/>
        <v>623676.79387450591</v>
      </c>
      <c r="CE27" s="32"/>
      <c r="CF27" s="35">
        <v>172946.83999999988</v>
      </c>
      <c r="CG27" s="39">
        <v>1.3623117580798882</v>
      </c>
      <c r="CH27" s="36">
        <v>0</v>
      </c>
      <c r="CI27" s="39">
        <v>0</v>
      </c>
      <c r="CJ27" s="36">
        <v>172946.83999999988</v>
      </c>
      <c r="CK27" s="40">
        <v>1.1301572904482149</v>
      </c>
      <c r="CL27" s="38">
        <v>1785622.67</v>
      </c>
      <c r="CM27" s="39">
        <v>2.8642232801805516</v>
      </c>
      <c r="CN27" s="36">
        <v>240.44</v>
      </c>
      <c r="CO27" s="39">
        <v>7.4010231659043201E-4</v>
      </c>
      <c r="CP27" s="36">
        <v>1785863.1099999999</v>
      </c>
      <c r="CQ27" s="40">
        <v>1.8832318461410296</v>
      </c>
      <c r="CR27" s="116">
        <f t="shared" si="42"/>
        <v>1958569.5099999998</v>
      </c>
      <c r="CS27" s="117">
        <f t="shared" si="43"/>
        <v>240.44</v>
      </c>
      <c r="CT27" s="118">
        <f t="shared" si="44"/>
        <v>1958809.9499999997</v>
      </c>
      <c r="CU27" s="32"/>
      <c r="CV27" s="38">
        <f t="shared" si="45"/>
        <v>830480.74333110068</v>
      </c>
      <c r="CW27" s="39">
        <f t="shared" si="46"/>
        <v>1.1925015591635217</v>
      </c>
      <c r="CX27" s="39">
        <f t="shared" si="47"/>
        <v>110.0958556871843</v>
      </c>
      <c r="CY27" s="39">
        <f t="shared" si="48"/>
        <v>5.601206349248835E-4</v>
      </c>
      <c r="CZ27" s="36">
        <f t="shared" si="49"/>
        <v>830590.83918678784</v>
      </c>
      <c r="DA27" s="40">
        <f t="shared" si="50"/>
        <v>0.9301375032831638</v>
      </c>
      <c r="DB27" s="38">
        <f t="shared" si="51"/>
        <v>7630661.7528673448</v>
      </c>
      <c r="DC27" s="39">
        <f t="shared" si="52"/>
        <v>2.484554526380244</v>
      </c>
      <c r="DD27" s="36">
        <f t="shared" si="53"/>
        <v>262.68348524543029</v>
      </c>
      <c r="DE27" s="39">
        <f t="shared" si="54"/>
        <v>1.493904465232066E-4</v>
      </c>
      <c r="DF27" s="36">
        <f t="shared" si="55"/>
        <v>7630924.4363525901</v>
      </c>
      <c r="DG27" s="40">
        <f t="shared" si="56"/>
        <v>1.5800297412025193</v>
      </c>
      <c r="DH27" s="152"/>
      <c r="DI27" s="161" t="s">
        <v>26</v>
      </c>
      <c r="DJ27" s="38">
        <f t="shared" si="57"/>
        <v>830590.83918678784</v>
      </c>
      <c r="DK27" s="36">
        <f t="shared" si="58"/>
        <v>7630924.4363525901</v>
      </c>
      <c r="DL27" s="37">
        <f t="shared" si="59"/>
        <v>8461515.2755393777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53217.66</v>
      </c>
      <c r="E28" s="39">
        <v>0.48324776390465385</v>
      </c>
      <c r="F28" s="36">
        <v>8423.75</v>
      </c>
      <c r="G28" s="39">
        <v>0.28259082827334026</v>
      </c>
      <c r="H28" s="36">
        <v>61641.41</v>
      </c>
      <c r="I28" s="40">
        <v>0.44050345162719573</v>
      </c>
      <c r="J28" s="38">
        <v>6140.9400000000005</v>
      </c>
      <c r="K28" s="39">
        <v>1.7428077614024335E-2</v>
      </c>
      <c r="L28" s="36">
        <v>11613.35</v>
      </c>
      <c r="M28" s="39">
        <v>3.7467979119482249E-2</v>
      </c>
      <c r="N28" s="36">
        <v>17754.29</v>
      </c>
      <c r="O28" s="40">
        <v>2.6806494814385344E-2</v>
      </c>
      <c r="P28" s="116">
        <f t="shared" si="27"/>
        <v>59358.600000000006</v>
      </c>
      <c r="Q28" s="117">
        <f t="shared" si="28"/>
        <v>20037.099999999999</v>
      </c>
      <c r="R28" s="118">
        <f t="shared" si="29"/>
        <v>79395.700000000012</v>
      </c>
      <c r="S28" s="32"/>
      <c r="T28" s="35">
        <v>349117.66050139873</v>
      </c>
      <c r="U28" s="39">
        <v>1.8318212897205903</v>
      </c>
      <c r="V28" s="36">
        <v>174916.59011287242</v>
      </c>
      <c r="W28" s="39">
        <v>3.085656148903142</v>
      </c>
      <c r="X28" s="36">
        <v>524034.25061427115</v>
      </c>
      <c r="Y28" s="40">
        <v>2.1192623936971073</v>
      </c>
      <c r="Z28" s="38">
        <v>1672173.0568791376</v>
      </c>
      <c r="AA28" s="39">
        <v>1.6471933694317058</v>
      </c>
      <c r="AB28" s="36">
        <v>684925.48854981037</v>
      </c>
      <c r="AC28" s="39">
        <v>1.5424443275783251</v>
      </c>
      <c r="AD28" s="36">
        <v>2357098.545428948</v>
      </c>
      <c r="AE28" s="40">
        <v>1.6153173554234552</v>
      </c>
      <c r="AF28" s="116">
        <f t="shared" si="30"/>
        <v>2021290.7173805363</v>
      </c>
      <c r="AG28" s="117">
        <f t="shared" si="31"/>
        <v>859842.07866268279</v>
      </c>
      <c r="AH28" s="118">
        <f t="shared" si="32"/>
        <v>2881132.796043219</v>
      </c>
      <c r="AI28" s="32"/>
      <c r="AJ28" s="35">
        <v>45415.73171116189</v>
      </c>
      <c r="AK28" s="39">
        <v>0.72319195705603423</v>
      </c>
      <c r="AL28" s="36">
        <v>75628.71205787755</v>
      </c>
      <c r="AM28" s="39">
        <v>2.8582927828249147</v>
      </c>
      <c r="AN28" s="36">
        <v>121044.44376903944</v>
      </c>
      <c r="AO28" s="40">
        <v>1.3561126321896813</v>
      </c>
      <c r="AP28" s="38">
        <v>151602.67371624394</v>
      </c>
      <c r="AQ28" s="39">
        <v>0.94548745826921421</v>
      </c>
      <c r="AR28" s="36">
        <v>142894.59214938132</v>
      </c>
      <c r="AS28" s="39">
        <v>0.92255114186572407</v>
      </c>
      <c r="AT28" s="36">
        <v>294497.26586562523</v>
      </c>
      <c r="AU28" s="40">
        <v>0.93421766828406316</v>
      </c>
      <c r="AV28" s="116">
        <f t="shared" si="33"/>
        <v>197018.40542740584</v>
      </c>
      <c r="AW28" s="117">
        <f t="shared" si="34"/>
        <v>218523.30420725886</v>
      </c>
      <c r="AX28" s="118">
        <f t="shared" si="35"/>
        <v>415541.7096346647</v>
      </c>
      <c r="AY28" s="32"/>
      <c r="AZ28" s="35">
        <v>85702.812202044137</v>
      </c>
      <c r="BA28" s="39">
        <v>0.77526832451689009</v>
      </c>
      <c r="BB28" s="36">
        <v>54002.722363475186</v>
      </c>
      <c r="BC28" s="39">
        <v>1.5162489432691819</v>
      </c>
      <c r="BD28" s="36">
        <v>139705.53456551931</v>
      </c>
      <c r="BE28" s="40">
        <v>0.95582664827738606</v>
      </c>
      <c r="BF28" s="38">
        <v>356888.34895134158</v>
      </c>
      <c r="BG28" s="39">
        <v>0.58313755723127503</v>
      </c>
      <c r="BH28" s="36">
        <v>233414.75866931563</v>
      </c>
      <c r="BI28" s="39">
        <v>0.74250309728693553</v>
      </c>
      <c r="BJ28" s="36">
        <v>590303.10762065719</v>
      </c>
      <c r="BK28" s="40">
        <v>0.63721761749079986</v>
      </c>
      <c r="BL28" s="116">
        <f t="shared" si="36"/>
        <v>442591.16115338571</v>
      </c>
      <c r="BM28" s="117">
        <f t="shared" si="37"/>
        <v>287417.48103279085</v>
      </c>
      <c r="BN28" s="118">
        <f t="shared" si="38"/>
        <v>730008.6421861765</v>
      </c>
      <c r="BO28" s="32"/>
      <c r="BP28" s="35">
        <v>16984.439791772049</v>
      </c>
      <c r="BQ28" s="39">
        <v>0.17800970299405794</v>
      </c>
      <c r="BR28" s="36">
        <v>17799.155768267199</v>
      </c>
      <c r="BS28" s="39">
        <v>0.81245005332605436</v>
      </c>
      <c r="BT28" s="36">
        <v>34783.595560039248</v>
      </c>
      <c r="BU28" s="40">
        <v>0.29648226285182744</v>
      </c>
      <c r="BV28" s="38">
        <v>244179.14833785107</v>
      </c>
      <c r="BW28" s="39">
        <v>0.7929567874319291</v>
      </c>
      <c r="BX28" s="36">
        <v>113740.89589548203</v>
      </c>
      <c r="BY28" s="39">
        <v>0.5410153156237848</v>
      </c>
      <c r="BZ28" s="36">
        <v>357920.04423333309</v>
      </c>
      <c r="CA28" s="40">
        <v>0.69073731303630093</v>
      </c>
      <c r="CB28" s="116">
        <f t="shared" si="39"/>
        <v>261163.58812962312</v>
      </c>
      <c r="CC28" s="117">
        <f t="shared" si="40"/>
        <v>131540.05166374921</v>
      </c>
      <c r="CD28" s="118">
        <f t="shared" si="41"/>
        <v>392703.63979337236</v>
      </c>
      <c r="CE28" s="32"/>
      <c r="CF28" s="35">
        <v>233698.33999999979</v>
      </c>
      <c r="CG28" s="39">
        <v>1.8408546604595457</v>
      </c>
      <c r="CH28" s="36">
        <v>92803.77</v>
      </c>
      <c r="CI28" s="39">
        <v>3.558699670220109</v>
      </c>
      <c r="CJ28" s="36">
        <v>326502.10999999981</v>
      </c>
      <c r="CK28" s="40">
        <v>2.1335963118101784</v>
      </c>
      <c r="CL28" s="38">
        <v>1300727.33</v>
      </c>
      <c r="CM28" s="39">
        <v>2.0864282036434334</v>
      </c>
      <c r="CN28" s="36">
        <v>538804.75</v>
      </c>
      <c r="CO28" s="39">
        <v>1.6585037583801721</v>
      </c>
      <c r="CP28" s="36">
        <v>1839532.08</v>
      </c>
      <c r="CQ28" s="40">
        <v>1.9398269529482852</v>
      </c>
      <c r="CR28" s="116">
        <f t="shared" si="42"/>
        <v>1534425.67</v>
      </c>
      <c r="CS28" s="117">
        <f t="shared" si="43"/>
        <v>631608.52</v>
      </c>
      <c r="CT28" s="118">
        <f t="shared" si="44"/>
        <v>2166034.19</v>
      </c>
      <c r="CU28" s="32"/>
      <c r="CV28" s="38">
        <f t="shared" si="45"/>
        <v>784136.64420637675</v>
      </c>
      <c r="CW28" s="39">
        <f t="shared" si="46"/>
        <v>1.1259552714764771</v>
      </c>
      <c r="CX28" s="39">
        <f t="shared" si="47"/>
        <v>423574.70030249236</v>
      </c>
      <c r="CY28" s="39">
        <f t="shared" si="48"/>
        <v>2.1549669475811766</v>
      </c>
      <c r="CZ28" s="36">
        <f t="shared" si="49"/>
        <v>1207711.3445088691</v>
      </c>
      <c r="DA28" s="40">
        <f t="shared" si="50"/>
        <v>1.3524560609987779</v>
      </c>
      <c r="DB28" s="38">
        <f t="shared" si="51"/>
        <v>3731711.4978845743</v>
      </c>
      <c r="DC28" s="39">
        <f t="shared" si="52"/>
        <v>1.2150506723391783</v>
      </c>
      <c r="DD28" s="36">
        <f t="shared" si="53"/>
        <v>1725393.8352639894</v>
      </c>
      <c r="DE28" s="39">
        <f t="shared" si="54"/>
        <v>0.98124689962007938</v>
      </c>
      <c r="DF28" s="36">
        <f t="shared" si="55"/>
        <v>5457105.3331485633</v>
      </c>
      <c r="DG28" s="40">
        <f t="shared" si="56"/>
        <v>1.1299271535403801</v>
      </c>
      <c r="DH28" s="152"/>
      <c r="DI28" s="161" t="s">
        <v>27</v>
      </c>
      <c r="DJ28" s="38">
        <f t="shared" si="57"/>
        <v>1207711.3445088691</v>
      </c>
      <c r="DK28" s="36">
        <f t="shared" si="58"/>
        <v>5457105.3331485633</v>
      </c>
      <c r="DL28" s="37">
        <f t="shared" si="59"/>
        <v>6664816.6776574329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84843.62</v>
      </c>
      <c r="E29" s="39">
        <v>0.77043014755959138</v>
      </c>
      <c r="F29" s="36">
        <v>63186.99</v>
      </c>
      <c r="G29" s="39">
        <v>2.1197286054547284</v>
      </c>
      <c r="H29" s="36">
        <v>148030.60999999999</v>
      </c>
      <c r="I29" s="40">
        <v>1.057860205525462</v>
      </c>
      <c r="J29" s="38">
        <v>7107.17</v>
      </c>
      <c r="K29" s="39">
        <v>2.0170252498162386E-2</v>
      </c>
      <c r="L29" s="36">
        <v>72918.02</v>
      </c>
      <c r="M29" s="39">
        <v>0.23525432806158333</v>
      </c>
      <c r="N29" s="36">
        <v>80025.19</v>
      </c>
      <c r="O29" s="40">
        <v>0.12082684470937458</v>
      </c>
      <c r="P29" s="116">
        <f t="shared" si="27"/>
        <v>91950.79</v>
      </c>
      <c r="Q29" s="117">
        <f t="shared" si="28"/>
        <v>136105.01</v>
      </c>
      <c r="R29" s="118">
        <f t="shared" si="29"/>
        <v>228055.8</v>
      </c>
      <c r="S29" s="32"/>
      <c r="T29" s="35">
        <v>1805668.0783206346</v>
      </c>
      <c r="U29" s="39">
        <v>9.4743451914926915</v>
      </c>
      <c r="V29" s="36">
        <v>323081.94806659088</v>
      </c>
      <c r="W29" s="39">
        <v>5.6994010631465919</v>
      </c>
      <c r="X29" s="36">
        <v>2128750.0263872254</v>
      </c>
      <c r="Y29" s="40">
        <v>8.6089408683038329</v>
      </c>
      <c r="Z29" s="38">
        <v>122058.56318591371</v>
      </c>
      <c r="AA29" s="39">
        <v>0.12023519643202209</v>
      </c>
      <c r="AB29" s="36">
        <v>235264.17338111831</v>
      </c>
      <c r="AC29" s="39">
        <v>0.52981221429273673</v>
      </c>
      <c r="AD29" s="36">
        <v>357322.736567032</v>
      </c>
      <c r="AE29" s="40">
        <v>0.24487292607407396</v>
      </c>
      <c r="AF29" s="116">
        <f t="shared" si="30"/>
        <v>1927726.6415065483</v>
      </c>
      <c r="AG29" s="117">
        <f t="shared" si="31"/>
        <v>558346.12144770916</v>
      </c>
      <c r="AH29" s="118">
        <f t="shared" si="32"/>
        <v>2486072.7629542574</v>
      </c>
      <c r="AI29" s="32"/>
      <c r="AJ29" s="35">
        <v>99867.782824703987</v>
      </c>
      <c r="AK29" s="39">
        <v>1.590276641741174</v>
      </c>
      <c r="AL29" s="36">
        <v>137666.31836200436</v>
      </c>
      <c r="AM29" s="39">
        <v>5.2029266862439947</v>
      </c>
      <c r="AN29" s="36">
        <v>237534.10118670834</v>
      </c>
      <c r="AO29" s="40">
        <v>2.6611960463856441</v>
      </c>
      <c r="AP29" s="38">
        <v>19593.821590198979</v>
      </c>
      <c r="AQ29" s="39">
        <v>0.122199115087986</v>
      </c>
      <c r="AR29" s="36">
        <v>42130.388592992429</v>
      </c>
      <c r="AS29" s="39">
        <v>0.27200076307352494</v>
      </c>
      <c r="AT29" s="36">
        <v>61724.210183191404</v>
      </c>
      <c r="AU29" s="40">
        <v>0.19580435677228891</v>
      </c>
      <c r="AV29" s="116">
        <f t="shared" si="33"/>
        <v>119461.60441490296</v>
      </c>
      <c r="AW29" s="117">
        <f t="shared" si="34"/>
        <v>179796.7069549968</v>
      </c>
      <c r="AX29" s="118">
        <f t="shared" si="35"/>
        <v>299258.31136989978</v>
      </c>
      <c r="AY29" s="32"/>
      <c r="AZ29" s="35">
        <v>339841.34971379256</v>
      </c>
      <c r="BA29" s="39">
        <v>3.0742075671104567</v>
      </c>
      <c r="BB29" s="36">
        <v>167924.39450352671</v>
      </c>
      <c r="BC29" s="39">
        <v>4.7148583362400807</v>
      </c>
      <c r="BD29" s="36">
        <v>507765.7442173193</v>
      </c>
      <c r="BE29" s="40">
        <v>3.4739928587274345</v>
      </c>
      <c r="BF29" s="38">
        <v>56839.011414487555</v>
      </c>
      <c r="BG29" s="39">
        <v>9.2872077133019107E-2</v>
      </c>
      <c r="BH29" s="36">
        <v>222032.83527811384</v>
      </c>
      <c r="BI29" s="39">
        <v>0.70629667478293767</v>
      </c>
      <c r="BJ29" s="36">
        <v>278871.84669260139</v>
      </c>
      <c r="BK29" s="40">
        <v>0.30103526720532636</v>
      </c>
      <c r="BL29" s="116">
        <f t="shared" si="36"/>
        <v>396680.36112828011</v>
      </c>
      <c r="BM29" s="117">
        <f t="shared" si="37"/>
        <v>389957.22978164058</v>
      </c>
      <c r="BN29" s="118">
        <f t="shared" si="38"/>
        <v>786637.59090992063</v>
      </c>
      <c r="BO29" s="32"/>
      <c r="BP29" s="35">
        <v>180613.91483576014</v>
      </c>
      <c r="BQ29" s="39">
        <v>1.8929696669820688</v>
      </c>
      <c r="BR29" s="36">
        <v>1187154.7882537078</v>
      </c>
      <c r="BS29" s="39">
        <v>54.188186427501726</v>
      </c>
      <c r="BT29" s="36">
        <v>1367768.7030894679</v>
      </c>
      <c r="BU29" s="40">
        <v>11.658345079648724</v>
      </c>
      <c r="BV29" s="38">
        <v>42802.322927306901</v>
      </c>
      <c r="BW29" s="39">
        <v>0.13899791490836347</v>
      </c>
      <c r="BX29" s="36">
        <v>131628.44001382196</v>
      </c>
      <c r="BY29" s="39">
        <v>0.62609847986939426</v>
      </c>
      <c r="BZ29" s="36">
        <v>174430.76294112887</v>
      </c>
      <c r="CA29" s="40">
        <v>0.33662779843165452</v>
      </c>
      <c r="CB29" s="116">
        <f t="shared" si="39"/>
        <v>223416.23776306704</v>
      </c>
      <c r="CC29" s="117">
        <f t="shared" si="40"/>
        <v>1318783.2282675297</v>
      </c>
      <c r="CD29" s="118">
        <f t="shared" si="41"/>
        <v>1542199.4660305968</v>
      </c>
      <c r="CE29" s="32"/>
      <c r="CF29" s="35">
        <v>255743.74</v>
      </c>
      <c r="CG29" s="39">
        <v>2.0145074871407078</v>
      </c>
      <c r="CH29" s="36">
        <v>112214.48999999998</v>
      </c>
      <c r="CI29" s="39">
        <v>4.3030328246031129</v>
      </c>
      <c r="CJ29" s="36">
        <v>367958.23</v>
      </c>
      <c r="CK29" s="40">
        <v>2.4044999967326453</v>
      </c>
      <c r="CL29" s="38">
        <v>31826.530000000002</v>
      </c>
      <c r="CM29" s="39">
        <v>5.1051260540596034E-2</v>
      </c>
      <c r="CN29" s="36">
        <v>130781.8700000001</v>
      </c>
      <c r="CO29" s="39">
        <v>0.4025618239686774</v>
      </c>
      <c r="CP29" s="36">
        <v>162608.40000000011</v>
      </c>
      <c r="CQ29" s="40">
        <v>0.17147412677673779</v>
      </c>
      <c r="CR29" s="116">
        <f t="shared" si="42"/>
        <v>287570.27</v>
      </c>
      <c r="CS29" s="117">
        <f t="shared" si="43"/>
        <v>242996.36000000007</v>
      </c>
      <c r="CT29" s="118">
        <f t="shared" si="44"/>
        <v>530566.63000000012</v>
      </c>
      <c r="CU29" s="32"/>
      <c r="CV29" s="38">
        <f t="shared" si="45"/>
        <v>2766578.4856948918</v>
      </c>
      <c r="CW29" s="39">
        <f t="shared" si="46"/>
        <v>3.9725775512943957</v>
      </c>
      <c r="CX29" s="39">
        <f t="shared" si="47"/>
        <v>1991228.9291858298</v>
      </c>
      <c r="CY29" s="39">
        <f t="shared" si="48"/>
        <v>10.130521309224836</v>
      </c>
      <c r="CZ29" s="36">
        <f t="shared" si="49"/>
        <v>4757807.4148807218</v>
      </c>
      <c r="DA29" s="40">
        <f t="shared" si="50"/>
        <v>5.328032650001413</v>
      </c>
      <c r="DB29" s="38">
        <f t="shared" si="51"/>
        <v>280227.41911790718</v>
      </c>
      <c r="DC29" s="39">
        <f t="shared" si="52"/>
        <v>9.1242453817799801E-2</v>
      </c>
      <c r="DD29" s="36">
        <f t="shared" si="53"/>
        <v>834755.72726604668</v>
      </c>
      <c r="DE29" s="39">
        <f t="shared" si="54"/>
        <v>0.47473304504683617</v>
      </c>
      <c r="DF29" s="36">
        <f t="shared" si="55"/>
        <v>1114983.1463839537</v>
      </c>
      <c r="DG29" s="40">
        <f t="shared" si="56"/>
        <v>0.23086410393918999</v>
      </c>
      <c r="DH29" s="152"/>
      <c r="DI29" s="161" t="s">
        <v>28</v>
      </c>
      <c r="DJ29" s="38">
        <f t="shared" si="57"/>
        <v>4757807.4148807218</v>
      </c>
      <c r="DK29" s="36">
        <f t="shared" si="58"/>
        <v>1114983.1463839537</v>
      </c>
      <c r="DL29" s="37">
        <f t="shared" si="59"/>
        <v>5872790.5612646751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311672.27</v>
      </c>
      <c r="E30" s="39">
        <v>2.8301681725312147</v>
      </c>
      <c r="F30" s="36">
        <v>67760.69</v>
      </c>
      <c r="G30" s="39">
        <v>2.2731621322419406</v>
      </c>
      <c r="H30" s="36">
        <v>379432.96000000002</v>
      </c>
      <c r="I30" s="40">
        <v>2.711513713607844</v>
      </c>
      <c r="J30" s="38">
        <v>2124.39</v>
      </c>
      <c r="K30" s="39">
        <v>6.0290499178394762E-3</v>
      </c>
      <c r="L30" s="36">
        <v>9036.32</v>
      </c>
      <c r="M30" s="39">
        <v>2.915374539447789E-2</v>
      </c>
      <c r="N30" s="36">
        <v>11160.71</v>
      </c>
      <c r="O30" s="40">
        <v>1.685111118157125E-2</v>
      </c>
      <c r="P30" s="116">
        <f t="shared" si="27"/>
        <v>313796.66000000003</v>
      </c>
      <c r="Q30" s="117">
        <f t="shared" si="28"/>
        <v>76797.010000000009</v>
      </c>
      <c r="R30" s="118">
        <f t="shared" si="29"/>
        <v>390593.67000000004</v>
      </c>
      <c r="S30" s="32"/>
      <c r="T30" s="35">
        <v>1071093.1677087247</v>
      </c>
      <c r="U30" s="39">
        <v>5.6200286890821669</v>
      </c>
      <c r="V30" s="36">
        <v>289182.52284290339</v>
      </c>
      <c r="W30" s="39">
        <v>5.1013904924039615</v>
      </c>
      <c r="X30" s="36">
        <v>1360275.6905516281</v>
      </c>
      <c r="Y30" s="40">
        <v>5.5011311048223339</v>
      </c>
      <c r="Z30" s="38">
        <v>-6851.6308595481096</v>
      </c>
      <c r="AA30" s="39">
        <v>-6.7492780578015492E-3</v>
      </c>
      <c r="AB30" s="36">
        <v>9502.2480713879559</v>
      </c>
      <c r="AC30" s="39">
        <v>2.1398953436507336E-2</v>
      </c>
      <c r="AD30" s="36">
        <v>2650.6172118398463</v>
      </c>
      <c r="AE30" s="40">
        <v>1.8164654138759664E-3</v>
      </c>
      <c r="AF30" s="116">
        <f t="shared" si="30"/>
        <v>1064241.5368491765</v>
      </c>
      <c r="AG30" s="117">
        <f t="shared" si="31"/>
        <v>298684.77091429132</v>
      </c>
      <c r="AH30" s="118">
        <f t="shared" si="32"/>
        <v>1362926.3077634678</v>
      </c>
      <c r="AI30" s="32"/>
      <c r="AJ30" s="35">
        <v>7243.2630073742039</v>
      </c>
      <c r="AK30" s="39">
        <v>0.11534041955085597</v>
      </c>
      <c r="AL30" s="36">
        <v>4129.8551827214123</v>
      </c>
      <c r="AM30" s="39">
        <v>0.15608272231121689</v>
      </c>
      <c r="AN30" s="36">
        <v>11373.118190095616</v>
      </c>
      <c r="AO30" s="40">
        <v>0.12741790341408335</v>
      </c>
      <c r="AP30" s="38">
        <v>0</v>
      </c>
      <c r="AQ30" s="39">
        <v>0</v>
      </c>
      <c r="AR30" s="36">
        <v>0</v>
      </c>
      <c r="AS30" s="39">
        <v>0</v>
      </c>
      <c r="AT30" s="36">
        <v>0</v>
      </c>
      <c r="AU30" s="40">
        <v>0</v>
      </c>
      <c r="AV30" s="116">
        <f t="shared" si="33"/>
        <v>7243.2630073742039</v>
      </c>
      <c r="AW30" s="117">
        <f t="shared" si="34"/>
        <v>4129.8551827214123</v>
      </c>
      <c r="AX30" s="118">
        <f t="shared" si="35"/>
        <v>11373.118190095616</v>
      </c>
      <c r="AY30" s="32"/>
      <c r="AZ30" s="35">
        <v>597811.65901768615</v>
      </c>
      <c r="BA30" s="39">
        <v>5.407809047977187</v>
      </c>
      <c r="BB30" s="36">
        <v>185685.15571684198</v>
      </c>
      <c r="BC30" s="39">
        <v>5.2135320001359498</v>
      </c>
      <c r="BD30" s="36">
        <v>783496.81473452807</v>
      </c>
      <c r="BE30" s="40">
        <v>5.360468622039436</v>
      </c>
      <c r="BF30" s="38">
        <v>4349.5328811707031</v>
      </c>
      <c r="BG30" s="39">
        <v>7.1069172946545394E-3</v>
      </c>
      <c r="BH30" s="36">
        <v>11660.023993139292</v>
      </c>
      <c r="BI30" s="39">
        <v>3.709107332673571E-2</v>
      </c>
      <c r="BJ30" s="36">
        <v>16009.556874309994</v>
      </c>
      <c r="BK30" s="40">
        <v>1.7281921028081463E-2</v>
      </c>
      <c r="BL30" s="116">
        <f t="shared" si="36"/>
        <v>602161.19189885689</v>
      </c>
      <c r="BM30" s="117">
        <f t="shared" si="37"/>
        <v>197345.17970998128</v>
      </c>
      <c r="BN30" s="118">
        <f t="shared" si="38"/>
        <v>799506.37160883821</v>
      </c>
      <c r="BO30" s="32"/>
      <c r="BP30" s="35">
        <v>234673.70047209866</v>
      </c>
      <c r="BQ30" s="39">
        <v>2.459556878749213</v>
      </c>
      <c r="BR30" s="36">
        <v>109968.74987190758</v>
      </c>
      <c r="BS30" s="39">
        <v>5.0195704706914182</v>
      </c>
      <c r="BT30" s="36">
        <v>344642.45034400624</v>
      </c>
      <c r="BU30" s="40">
        <v>2.9376023929561308</v>
      </c>
      <c r="BV30" s="38">
        <v>126008.13610209369</v>
      </c>
      <c r="BW30" s="39">
        <v>0.40920368292689591</v>
      </c>
      <c r="BX30" s="36">
        <v>12911.433634753555</v>
      </c>
      <c r="BY30" s="39">
        <v>6.1413999670625177E-2</v>
      </c>
      <c r="BZ30" s="36">
        <v>138919.56973684725</v>
      </c>
      <c r="CA30" s="40">
        <v>0.26809599482959728</v>
      </c>
      <c r="CB30" s="116">
        <f t="shared" si="39"/>
        <v>360681.83657419233</v>
      </c>
      <c r="CC30" s="117">
        <f t="shared" si="40"/>
        <v>122880.18350666114</v>
      </c>
      <c r="CD30" s="118">
        <f t="shared" si="41"/>
        <v>483562.02008085349</v>
      </c>
      <c r="CE30" s="32"/>
      <c r="CF30" s="35">
        <v>647124.55000000005</v>
      </c>
      <c r="CG30" s="39">
        <v>5.0974356247686119</v>
      </c>
      <c r="CH30" s="36">
        <v>143149.41000000006</v>
      </c>
      <c r="CI30" s="39">
        <v>5.4892787023544773</v>
      </c>
      <c r="CJ30" s="36">
        <v>790273.96000000008</v>
      </c>
      <c r="CK30" s="40">
        <v>5.1642104437720961</v>
      </c>
      <c r="CL30" s="38">
        <v>23711.11</v>
      </c>
      <c r="CM30" s="39">
        <v>3.8033742739680763E-2</v>
      </c>
      <c r="CN30" s="36">
        <v>7676.590000000002</v>
      </c>
      <c r="CO30" s="39">
        <v>2.3629437874375919E-2</v>
      </c>
      <c r="CP30" s="36">
        <v>31387.700000000004</v>
      </c>
      <c r="CQ30" s="40">
        <v>3.3099018556422728E-2</v>
      </c>
      <c r="CR30" s="116">
        <f t="shared" si="42"/>
        <v>670835.66</v>
      </c>
      <c r="CS30" s="117">
        <f t="shared" si="43"/>
        <v>150826.00000000006</v>
      </c>
      <c r="CT30" s="118">
        <f t="shared" si="44"/>
        <v>821661.66000000015</v>
      </c>
      <c r="CU30" s="32"/>
      <c r="CV30" s="38">
        <f t="shared" si="45"/>
        <v>2869618.6102058841</v>
      </c>
      <c r="CW30" s="39">
        <f t="shared" si="46"/>
        <v>4.120534635335745</v>
      </c>
      <c r="CX30" s="39">
        <f t="shared" si="47"/>
        <v>799876.38361437444</v>
      </c>
      <c r="CY30" s="39">
        <f t="shared" si="48"/>
        <v>4.0694289994392197</v>
      </c>
      <c r="CZ30" s="36">
        <f t="shared" si="49"/>
        <v>3669494.9938202584</v>
      </c>
      <c r="DA30" s="40">
        <f t="shared" si="50"/>
        <v>4.1092855240298158</v>
      </c>
      <c r="DB30" s="38">
        <f t="shared" si="51"/>
        <v>149341.53812371628</v>
      </c>
      <c r="DC30" s="39">
        <f t="shared" si="52"/>
        <v>4.8625821264117762E-2</v>
      </c>
      <c r="DD30" s="36">
        <f t="shared" si="53"/>
        <v>50786.61569928081</v>
      </c>
      <c r="DE30" s="39">
        <f t="shared" si="54"/>
        <v>2.8882802394788312E-2</v>
      </c>
      <c r="DF30" s="36">
        <f t="shared" si="55"/>
        <v>200128.15382299709</v>
      </c>
      <c r="DG30" s="40">
        <f t="shared" si="56"/>
        <v>4.1437762584296871E-2</v>
      </c>
      <c r="DH30" s="152"/>
      <c r="DI30" s="161" t="s">
        <v>29</v>
      </c>
      <c r="DJ30" s="38">
        <f t="shared" si="57"/>
        <v>3669494.9938202584</v>
      </c>
      <c r="DK30" s="36">
        <f t="shared" si="58"/>
        <v>200128.15382299709</v>
      </c>
      <c r="DL30" s="37">
        <f t="shared" si="59"/>
        <v>3869623.1476432555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156150.07</v>
      </c>
      <c r="E31" s="39">
        <v>1.4179348013620885</v>
      </c>
      <c r="F31" s="36">
        <v>122963.2</v>
      </c>
      <c r="G31" s="39">
        <v>4.1250360629340133</v>
      </c>
      <c r="H31" s="36">
        <v>279113.27</v>
      </c>
      <c r="I31" s="40">
        <v>1.9946065287921451</v>
      </c>
      <c r="J31" s="38">
        <v>4713130.6899999995</v>
      </c>
      <c r="K31" s="39">
        <v>13.37593389128701</v>
      </c>
      <c r="L31" s="36">
        <v>1411521.3599999999</v>
      </c>
      <c r="M31" s="39">
        <v>4.5539704601327937</v>
      </c>
      <c r="N31" s="36">
        <v>6124652.0499999989</v>
      </c>
      <c r="O31" s="40">
        <v>9.2473680118010648</v>
      </c>
      <c r="P31" s="116">
        <f t="shared" si="27"/>
        <v>4869280.76</v>
      </c>
      <c r="Q31" s="117">
        <f t="shared" si="28"/>
        <v>1534484.5599999998</v>
      </c>
      <c r="R31" s="118">
        <f t="shared" si="29"/>
        <v>6403765.3199999994</v>
      </c>
      <c r="S31" s="32"/>
      <c r="T31" s="35">
        <v>178366.97652635587</v>
      </c>
      <c r="U31" s="39">
        <v>0.93589199845924842</v>
      </c>
      <c r="V31" s="36">
        <v>173839.53606423506</v>
      </c>
      <c r="W31" s="39">
        <v>3.0666561304044149</v>
      </c>
      <c r="X31" s="36">
        <v>352206.51259059092</v>
      </c>
      <c r="Y31" s="40">
        <v>1.4243687622965435</v>
      </c>
      <c r="Z31" s="38">
        <v>10181967.781226825</v>
      </c>
      <c r="AA31" s="39">
        <v>10.02986488031682</v>
      </c>
      <c r="AB31" s="36">
        <v>2551271.0630129911</v>
      </c>
      <c r="AC31" s="39">
        <v>5.7454331092146669</v>
      </c>
      <c r="AD31" s="36">
        <v>12733238.844239816</v>
      </c>
      <c r="AE31" s="40">
        <v>8.7260762753173893</v>
      </c>
      <c r="AF31" s="116">
        <f t="shared" si="30"/>
        <v>10360334.75775318</v>
      </c>
      <c r="AG31" s="117">
        <f t="shared" si="31"/>
        <v>2725110.5990772261</v>
      </c>
      <c r="AH31" s="118">
        <f t="shared" si="32"/>
        <v>13085445.356830407</v>
      </c>
      <c r="AI31" s="32"/>
      <c r="AJ31" s="35">
        <v>47594.003446296687</v>
      </c>
      <c r="AK31" s="39">
        <v>0.75787836504238426</v>
      </c>
      <c r="AL31" s="36">
        <v>66125.068013647862</v>
      </c>
      <c r="AM31" s="39">
        <v>2.4991144173204178</v>
      </c>
      <c r="AN31" s="36">
        <v>113719.07145994455</v>
      </c>
      <c r="AO31" s="40">
        <v>1.2740433556947532</v>
      </c>
      <c r="AP31" s="38">
        <v>4235568.4386528954</v>
      </c>
      <c r="AQ31" s="39">
        <v>26.415608242390363</v>
      </c>
      <c r="AR31" s="36">
        <v>860958.16517103836</v>
      </c>
      <c r="AS31" s="39">
        <v>5.5584884384345754</v>
      </c>
      <c r="AT31" s="36">
        <v>5096526.6038239338</v>
      </c>
      <c r="AU31" s="40">
        <v>16.167434309371775</v>
      </c>
      <c r="AV31" s="116">
        <f t="shared" si="33"/>
        <v>4283162.4420991922</v>
      </c>
      <c r="AW31" s="117">
        <f t="shared" si="34"/>
        <v>927083.23318468616</v>
      </c>
      <c r="AX31" s="118">
        <f t="shared" si="35"/>
        <v>5210245.6752838781</v>
      </c>
      <c r="AY31" s="32"/>
      <c r="AZ31" s="35">
        <v>201775.39917395852</v>
      </c>
      <c r="BA31" s="39">
        <v>1.8252618744591258</v>
      </c>
      <c r="BB31" s="36">
        <v>86776.880908772073</v>
      </c>
      <c r="BC31" s="39">
        <v>2.436457797303798</v>
      </c>
      <c r="BD31" s="36">
        <v>288552.28008273058</v>
      </c>
      <c r="BE31" s="40">
        <v>1.9741949349538908</v>
      </c>
      <c r="BF31" s="38">
        <v>7075187.6977992123</v>
      </c>
      <c r="BG31" s="39">
        <v>11.56049975621344</v>
      </c>
      <c r="BH31" s="36">
        <v>2173094.6100458703</v>
      </c>
      <c r="BI31" s="39">
        <v>6.9127140368297386</v>
      </c>
      <c r="BJ31" s="36">
        <v>9248282.3078450821</v>
      </c>
      <c r="BK31" s="40">
        <v>9.9832922137934084</v>
      </c>
      <c r="BL31" s="116">
        <f t="shared" si="36"/>
        <v>7276963.0969731705</v>
      </c>
      <c r="BM31" s="117">
        <f t="shared" si="37"/>
        <v>2259871.4909546422</v>
      </c>
      <c r="BN31" s="118">
        <f t="shared" si="38"/>
        <v>9536834.5879278127</v>
      </c>
      <c r="BO31" s="32"/>
      <c r="BP31" s="35">
        <v>181817.38550532504</v>
      </c>
      <c r="BQ31" s="39">
        <v>1.9055829447279202</v>
      </c>
      <c r="BR31" s="36">
        <v>51169.708746663324</v>
      </c>
      <c r="BS31" s="39">
        <v>2.3356631708354629</v>
      </c>
      <c r="BT31" s="36">
        <v>232987.09425198837</v>
      </c>
      <c r="BU31" s="40">
        <v>1.9858942069364254</v>
      </c>
      <c r="BV31" s="38">
        <v>4741778.4334970284</v>
      </c>
      <c r="BW31" s="39">
        <v>15.39863423611161</v>
      </c>
      <c r="BX31" s="36">
        <v>892625.11945595813</v>
      </c>
      <c r="BY31" s="39">
        <v>4.2458243091381025</v>
      </c>
      <c r="BZ31" s="36">
        <v>5634403.5529529862</v>
      </c>
      <c r="CA31" s="40">
        <v>10.873637376373797</v>
      </c>
      <c r="CB31" s="116">
        <f t="shared" si="39"/>
        <v>4923595.8190023536</v>
      </c>
      <c r="CC31" s="117">
        <f t="shared" si="40"/>
        <v>943794.82820262143</v>
      </c>
      <c r="CD31" s="118">
        <f t="shared" si="41"/>
        <v>5867390.6472049747</v>
      </c>
      <c r="CE31" s="32"/>
      <c r="CF31" s="35">
        <v>112199.78000000001</v>
      </c>
      <c r="CG31" s="39">
        <v>0.88380382982410544</v>
      </c>
      <c r="CH31" s="36">
        <v>50949.54</v>
      </c>
      <c r="CI31" s="39">
        <v>1.9537364828591151</v>
      </c>
      <c r="CJ31" s="36">
        <v>163149.32</v>
      </c>
      <c r="CK31" s="40">
        <v>1.0661333472740462</v>
      </c>
      <c r="CL31" s="38">
        <v>5267189.9800000004</v>
      </c>
      <c r="CM31" s="39">
        <v>8.4488220357606316</v>
      </c>
      <c r="CN31" s="36">
        <v>1524142.570000001</v>
      </c>
      <c r="CO31" s="39">
        <v>4.6914883000794187</v>
      </c>
      <c r="CP31" s="36">
        <v>6791332.5500000017</v>
      </c>
      <c r="CQ31" s="40">
        <v>7.1616092321287548</v>
      </c>
      <c r="CR31" s="116">
        <f t="shared" si="42"/>
        <v>5379389.7600000007</v>
      </c>
      <c r="CS31" s="117">
        <f t="shared" si="43"/>
        <v>1575092.110000001</v>
      </c>
      <c r="CT31" s="118">
        <f t="shared" si="44"/>
        <v>6954481.870000002</v>
      </c>
      <c r="CU31" s="32"/>
      <c r="CV31" s="38">
        <f t="shared" si="45"/>
        <v>877903.61465193622</v>
      </c>
      <c r="CW31" s="39">
        <f t="shared" si="46"/>
        <v>1.2605968743700793</v>
      </c>
      <c r="CX31" s="39">
        <f t="shared" si="47"/>
        <v>551823.93373331835</v>
      </c>
      <c r="CY31" s="39">
        <f t="shared" si="48"/>
        <v>2.807444205780695</v>
      </c>
      <c r="CZ31" s="36">
        <f t="shared" si="49"/>
        <v>1429727.5483852546</v>
      </c>
      <c r="DA31" s="40">
        <f t="shared" si="50"/>
        <v>1.601081001004343</v>
      </c>
      <c r="DB31" s="38">
        <f t="shared" si="51"/>
        <v>36214823.021175966</v>
      </c>
      <c r="DC31" s="39">
        <f t="shared" si="52"/>
        <v>11.791598864346415</v>
      </c>
      <c r="DD31" s="36">
        <f t="shared" si="53"/>
        <v>9413612.8876858577</v>
      </c>
      <c r="DE31" s="39">
        <f t="shared" si="54"/>
        <v>5.353605809569892</v>
      </c>
      <c r="DF31" s="36">
        <f t="shared" si="55"/>
        <v>45628435.908861823</v>
      </c>
      <c r="DG31" s="40">
        <f t="shared" si="56"/>
        <v>9.4476477105589218</v>
      </c>
      <c r="DH31" s="152"/>
      <c r="DI31" s="161" t="s">
        <v>59</v>
      </c>
      <c r="DJ31" s="38">
        <f t="shared" si="57"/>
        <v>1429727.5483852546</v>
      </c>
      <c r="DK31" s="36">
        <f t="shared" si="58"/>
        <v>45628435.908861823</v>
      </c>
      <c r="DL31" s="37">
        <f t="shared" si="59"/>
        <v>47058163.457247078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28986262.049999997</v>
      </c>
      <c r="E32" s="39">
        <v>263.21236821793411</v>
      </c>
      <c r="F32" s="36">
        <v>13981002.010000002</v>
      </c>
      <c r="G32" s="39">
        <v>469.01949109329405</v>
      </c>
      <c r="H32" s="36">
        <v>42967264.060000002</v>
      </c>
      <c r="I32" s="40">
        <v>307.05378292623669</v>
      </c>
      <c r="J32" s="38">
        <v>31334671.359999999</v>
      </c>
      <c r="K32" s="39">
        <v>88.928256011624512</v>
      </c>
      <c r="L32" s="36">
        <v>43095737.950000003</v>
      </c>
      <c r="M32" s="39">
        <v>139.03914113061938</v>
      </c>
      <c r="N32" s="36">
        <v>74430409.310000002</v>
      </c>
      <c r="O32" s="40">
        <v>112.37950834424208</v>
      </c>
      <c r="P32" s="116">
        <f t="shared" si="27"/>
        <v>60320933.409999996</v>
      </c>
      <c r="Q32" s="117">
        <f t="shared" si="28"/>
        <v>57076739.960000008</v>
      </c>
      <c r="R32" s="118">
        <f t="shared" si="29"/>
        <v>117397673.37</v>
      </c>
      <c r="S32" s="32"/>
      <c r="T32" s="35">
        <v>27207932.60192642</v>
      </c>
      <c r="U32" s="39">
        <v>142.76009445615563</v>
      </c>
      <c r="V32" s="36">
        <v>15520343.119746245</v>
      </c>
      <c r="W32" s="39">
        <v>273.79016564196809</v>
      </c>
      <c r="X32" s="36">
        <v>42728275.721672669</v>
      </c>
      <c r="Y32" s="40">
        <v>172.7986821058295</v>
      </c>
      <c r="Z32" s="38">
        <v>40846661.345226683</v>
      </c>
      <c r="AA32" s="39">
        <v>40.236475198836331</v>
      </c>
      <c r="AB32" s="36">
        <v>18602605.732610766</v>
      </c>
      <c r="AC32" s="39">
        <v>41.892854288711156</v>
      </c>
      <c r="AD32" s="36">
        <v>59449267.077837452</v>
      </c>
      <c r="AE32" s="40">
        <v>40.74052528022731</v>
      </c>
      <c r="AF32" s="116">
        <f t="shared" si="30"/>
        <v>68054593.947153106</v>
      </c>
      <c r="AG32" s="117">
        <f t="shared" si="31"/>
        <v>34122948.852357015</v>
      </c>
      <c r="AH32" s="118">
        <f t="shared" si="32"/>
        <v>102177542.79951012</v>
      </c>
      <c r="AI32" s="32"/>
      <c r="AJ32" s="35">
        <v>5021905.3928375999</v>
      </c>
      <c r="AK32" s="39">
        <v>79.967919757282758</v>
      </c>
      <c r="AL32" s="36">
        <v>6396025.7816783953</v>
      </c>
      <c r="AM32" s="39">
        <v>241.72981177496069</v>
      </c>
      <c r="AN32" s="36">
        <v>11417931.174515996</v>
      </c>
      <c r="AO32" s="40">
        <v>127.91996242948559</v>
      </c>
      <c r="AP32" s="38">
        <v>5597530.3573029023</v>
      </c>
      <c r="AQ32" s="39">
        <v>34.909639918468123</v>
      </c>
      <c r="AR32" s="36">
        <v>7330964.848042829</v>
      </c>
      <c r="AS32" s="39">
        <v>47.329922636044827</v>
      </c>
      <c r="AT32" s="36">
        <v>12928495.205345731</v>
      </c>
      <c r="AU32" s="40">
        <v>41.012362575450211</v>
      </c>
      <c r="AV32" s="116">
        <f t="shared" si="33"/>
        <v>10619435.750140503</v>
      </c>
      <c r="AW32" s="117">
        <f t="shared" si="34"/>
        <v>13726990.629721224</v>
      </c>
      <c r="AX32" s="118">
        <f t="shared" si="35"/>
        <v>24346426.379861727</v>
      </c>
      <c r="AY32" s="32"/>
      <c r="AZ32" s="35">
        <v>22188537.205087848</v>
      </c>
      <c r="BA32" s="39">
        <v>200.71768499165822</v>
      </c>
      <c r="BB32" s="36">
        <v>8931693.2128900085</v>
      </c>
      <c r="BC32" s="39">
        <v>250.77754977790903</v>
      </c>
      <c r="BD32" s="36">
        <v>31120230.417977855</v>
      </c>
      <c r="BE32" s="40">
        <v>212.91601386118043</v>
      </c>
      <c r="BF32" s="38">
        <v>25640325.160373371</v>
      </c>
      <c r="BG32" s="39">
        <v>41.894997762099187</v>
      </c>
      <c r="BH32" s="36">
        <v>23749459.931489673</v>
      </c>
      <c r="BI32" s="39">
        <v>75.548125827834383</v>
      </c>
      <c r="BJ32" s="36">
        <v>49389785.091863044</v>
      </c>
      <c r="BK32" s="40">
        <v>53.315052518483903</v>
      </c>
      <c r="BL32" s="116">
        <f t="shared" si="36"/>
        <v>47828862.365461215</v>
      </c>
      <c r="BM32" s="117">
        <f t="shared" si="37"/>
        <v>32681153.144379683</v>
      </c>
      <c r="BN32" s="118">
        <f t="shared" si="38"/>
        <v>80510015.509840906</v>
      </c>
      <c r="BO32" s="32"/>
      <c r="BP32" s="35">
        <v>7978972.7661189809</v>
      </c>
      <c r="BQ32" s="39">
        <v>83.625635564535031</v>
      </c>
      <c r="BR32" s="36">
        <v>4967900.8347264649</v>
      </c>
      <c r="BS32" s="39">
        <v>226.76195155771705</v>
      </c>
      <c r="BT32" s="36">
        <v>12946873.600845445</v>
      </c>
      <c r="BU32" s="40">
        <v>110.35427247334616</v>
      </c>
      <c r="BV32" s="38">
        <v>14027425.578630086</v>
      </c>
      <c r="BW32" s="39">
        <v>45.553203041648679</v>
      </c>
      <c r="BX32" s="36">
        <v>12247869.983913435</v>
      </c>
      <c r="BY32" s="39">
        <v>58.257719819219517</v>
      </c>
      <c r="BZ32" s="36">
        <v>26275295.562543519</v>
      </c>
      <c r="CA32" s="40">
        <v>50.707769370619964</v>
      </c>
      <c r="CB32" s="116">
        <f t="shared" si="39"/>
        <v>22006398.344749067</v>
      </c>
      <c r="CC32" s="117">
        <f t="shared" si="40"/>
        <v>17215770.818639901</v>
      </c>
      <c r="CD32" s="118">
        <f t="shared" si="41"/>
        <v>39222169.163388968</v>
      </c>
      <c r="CE32" s="32"/>
      <c r="CF32" s="35">
        <v>20099846.229999978</v>
      </c>
      <c r="CG32" s="39">
        <v>158.32759277201421</v>
      </c>
      <c r="CH32" s="36">
        <v>9173069.3699999973</v>
      </c>
      <c r="CI32" s="39">
        <v>351.75509509931732</v>
      </c>
      <c r="CJ32" s="36">
        <v>29272915.599999975</v>
      </c>
      <c r="CK32" s="40">
        <v>191.28998817217635</v>
      </c>
      <c r="CL32" s="38">
        <v>20942347.119999975</v>
      </c>
      <c r="CM32" s="39">
        <v>33.59251602844293</v>
      </c>
      <c r="CN32" s="36">
        <v>8784263.4299999978</v>
      </c>
      <c r="CO32" s="39">
        <v>27.038985668289854</v>
      </c>
      <c r="CP32" s="36">
        <v>29726610.549999975</v>
      </c>
      <c r="CQ32" s="40">
        <v>31.347363273320461</v>
      </c>
      <c r="CR32" s="116">
        <f t="shared" si="42"/>
        <v>41042193.349999949</v>
      </c>
      <c r="CS32" s="117">
        <f t="shared" si="43"/>
        <v>17957332.799999997</v>
      </c>
      <c r="CT32" s="118">
        <f t="shared" si="44"/>
        <v>58999526.149999946</v>
      </c>
      <c r="CU32" s="32"/>
      <c r="CV32" s="38">
        <f t="shared" si="45"/>
        <v>111483456.2459708</v>
      </c>
      <c r="CW32" s="39">
        <f t="shared" si="46"/>
        <v>160.08100905628766</v>
      </c>
      <c r="CX32" s="39">
        <f t="shared" si="47"/>
        <v>58970034.329041116</v>
      </c>
      <c r="CY32" s="39">
        <f t="shared" si="48"/>
        <v>300.01431810270748</v>
      </c>
      <c r="CZ32" s="36">
        <f t="shared" si="49"/>
        <v>170453490.57501191</v>
      </c>
      <c r="DA32" s="40">
        <f t="shared" si="50"/>
        <v>190.88241366178536</v>
      </c>
      <c r="DB32" s="38">
        <f t="shared" si="51"/>
        <v>138388960.92153305</v>
      </c>
      <c r="DC32" s="39">
        <f t="shared" si="52"/>
        <v>45.059646252758107</v>
      </c>
      <c r="DD32" s="36">
        <f t="shared" si="53"/>
        <v>113810901.8760567</v>
      </c>
      <c r="DE32" s="39">
        <f t="shared" si="54"/>
        <v>64.725277398338989</v>
      </c>
      <c r="DF32" s="36">
        <f t="shared" si="55"/>
        <v>252199862.79758975</v>
      </c>
      <c r="DG32" s="40">
        <f t="shared" si="56"/>
        <v>52.219529530271778</v>
      </c>
      <c r="DH32" s="152"/>
      <c r="DI32" s="161" t="s">
        <v>30</v>
      </c>
      <c r="DJ32" s="38">
        <f t="shared" si="57"/>
        <v>170453490.57501191</v>
      </c>
      <c r="DK32" s="36">
        <f t="shared" si="58"/>
        <v>252199862.79758975</v>
      </c>
      <c r="DL32" s="37">
        <f t="shared" si="59"/>
        <v>422653353.37260163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-2143.7599999999993</v>
      </c>
      <c r="E33" s="39">
        <v>-1.9466606129398406E-2</v>
      </c>
      <c r="F33" s="36">
        <v>3852.88</v>
      </c>
      <c r="G33" s="39">
        <v>0.12925223925660037</v>
      </c>
      <c r="H33" s="36">
        <v>1709.1200000000008</v>
      </c>
      <c r="I33" s="40">
        <v>1.2213757914445388E-2</v>
      </c>
      <c r="J33" s="38">
        <v>1385502.5</v>
      </c>
      <c r="K33" s="39">
        <v>3.9320763766499507</v>
      </c>
      <c r="L33" s="36">
        <v>2594292.13</v>
      </c>
      <c r="M33" s="39">
        <v>8.3699262793833924</v>
      </c>
      <c r="N33" s="36">
        <v>3979794.63</v>
      </c>
      <c r="O33" s="40">
        <v>6.0089332838099203</v>
      </c>
      <c r="P33" s="116">
        <f t="shared" si="27"/>
        <v>1383358.74</v>
      </c>
      <c r="Q33" s="117">
        <f t="shared" si="28"/>
        <v>2598145.0099999998</v>
      </c>
      <c r="R33" s="118">
        <f t="shared" si="29"/>
        <v>3981503.75</v>
      </c>
      <c r="S33" s="32"/>
      <c r="T33" s="35">
        <v>2837004.7006041552</v>
      </c>
      <c r="U33" s="39">
        <v>14.885771181384449</v>
      </c>
      <c r="V33" s="36">
        <v>2357106.4183968138</v>
      </c>
      <c r="W33" s="39">
        <v>41.581075350553277</v>
      </c>
      <c r="X33" s="36">
        <v>5194111.1190009695</v>
      </c>
      <c r="Y33" s="40">
        <v>21.005658218483976</v>
      </c>
      <c r="Z33" s="38">
        <v>4829067.1553219464</v>
      </c>
      <c r="AA33" s="39">
        <v>4.7569283370899766</v>
      </c>
      <c r="AB33" s="36">
        <v>2042168.3452667692</v>
      </c>
      <c r="AC33" s="39">
        <v>4.5989396405528389</v>
      </c>
      <c r="AD33" s="36">
        <v>6871235.5005887151</v>
      </c>
      <c r="AE33" s="40">
        <v>4.7088510486025825</v>
      </c>
      <c r="AF33" s="116">
        <f t="shared" si="30"/>
        <v>7666071.855926102</v>
      </c>
      <c r="AG33" s="117">
        <f t="shared" si="31"/>
        <v>4399274.7636635825</v>
      </c>
      <c r="AH33" s="118">
        <f t="shared" si="32"/>
        <v>12065346.619589685</v>
      </c>
      <c r="AI33" s="32"/>
      <c r="AJ33" s="35">
        <v>1196677.3990327159</v>
      </c>
      <c r="AK33" s="39">
        <v>19.05567603039405</v>
      </c>
      <c r="AL33" s="36">
        <v>1163718.8511930453</v>
      </c>
      <c r="AM33" s="39">
        <v>43.981301586318857</v>
      </c>
      <c r="AN33" s="36">
        <v>2360396.250225761</v>
      </c>
      <c r="AO33" s="40">
        <v>26.444527912507517</v>
      </c>
      <c r="AP33" s="38">
        <v>898789.18364420242</v>
      </c>
      <c r="AQ33" s="39">
        <v>5.6054018041540985</v>
      </c>
      <c r="AR33" s="36">
        <v>1608074.3317578181</v>
      </c>
      <c r="AS33" s="39">
        <v>10.381994088462497</v>
      </c>
      <c r="AT33" s="36">
        <v>2506863.5154020204</v>
      </c>
      <c r="AU33" s="40">
        <v>7.9523868623414158</v>
      </c>
      <c r="AV33" s="116">
        <f t="shared" si="33"/>
        <v>2095466.5826769182</v>
      </c>
      <c r="AW33" s="117">
        <f t="shared" si="34"/>
        <v>2771793.1829508636</v>
      </c>
      <c r="AX33" s="118">
        <f t="shared" si="35"/>
        <v>4867259.7656277819</v>
      </c>
      <c r="AY33" s="32"/>
      <c r="AZ33" s="35">
        <v>2476382.4696830572</v>
      </c>
      <c r="BA33" s="39">
        <v>22.401375623568985</v>
      </c>
      <c r="BB33" s="36">
        <v>1437828.9818225263</v>
      </c>
      <c r="BC33" s="39">
        <v>40.370310585762759</v>
      </c>
      <c r="BD33" s="36">
        <v>3914211.4515055837</v>
      </c>
      <c r="BE33" s="40">
        <v>26.779952733990939</v>
      </c>
      <c r="BF33" s="38">
        <v>3040403.6563013024</v>
      </c>
      <c r="BG33" s="39">
        <v>4.9678661865599523</v>
      </c>
      <c r="BH33" s="36">
        <v>2953024.7986561428</v>
      </c>
      <c r="BI33" s="39">
        <v>9.393707886627972</v>
      </c>
      <c r="BJ33" s="36">
        <v>5993428.4549574452</v>
      </c>
      <c r="BK33" s="40">
        <v>6.469757911428454</v>
      </c>
      <c r="BL33" s="116">
        <f t="shared" si="36"/>
        <v>5516786.1259843595</v>
      </c>
      <c r="BM33" s="117">
        <f t="shared" si="37"/>
        <v>4390853.7804786693</v>
      </c>
      <c r="BN33" s="118">
        <f t="shared" si="38"/>
        <v>9907639.9064630289</v>
      </c>
      <c r="BO33" s="32"/>
      <c r="BP33" s="35">
        <v>2229383.3559273696</v>
      </c>
      <c r="BQ33" s="39">
        <v>23.365614286600039</v>
      </c>
      <c r="BR33" s="36">
        <v>901000.73627929168</v>
      </c>
      <c r="BS33" s="39">
        <v>41.126562729564164</v>
      </c>
      <c r="BT33" s="36">
        <v>3130384.0922066611</v>
      </c>
      <c r="BU33" s="40">
        <v>26.682214541357993</v>
      </c>
      <c r="BV33" s="38">
        <v>2199591.3097776077</v>
      </c>
      <c r="BW33" s="39">
        <v>7.1430376858025486</v>
      </c>
      <c r="BX33" s="36">
        <v>3490845.6832558895</v>
      </c>
      <c r="BY33" s="39">
        <v>16.604414483037583</v>
      </c>
      <c r="BZ33" s="36">
        <v>5690436.9930334967</v>
      </c>
      <c r="CA33" s="40">
        <v>10.981774342897415</v>
      </c>
      <c r="CB33" s="116">
        <f t="shared" si="39"/>
        <v>4428974.6657049768</v>
      </c>
      <c r="CC33" s="117">
        <f t="shared" si="40"/>
        <v>4391846.4195351815</v>
      </c>
      <c r="CD33" s="118">
        <f t="shared" si="41"/>
        <v>8820821.0852401592</v>
      </c>
      <c r="CE33" s="32"/>
      <c r="CF33" s="35">
        <v>2318519.5200000005</v>
      </c>
      <c r="CG33" s="39">
        <v>18.263105607675406</v>
      </c>
      <c r="CH33" s="36">
        <v>1721162.1699999988</v>
      </c>
      <c r="CI33" s="39">
        <v>66.000543369890281</v>
      </c>
      <c r="CJ33" s="36">
        <v>4039681.6899999995</v>
      </c>
      <c r="CK33" s="40">
        <v>26.398144730737307</v>
      </c>
      <c r="CL33" s="38">
        <v>2483451.759999997</v>
      </c>
      <c r="CM33" s="39">
        <v>3.9835741703466137</v>
      </c>
      <c r="CN33" s="36">
        <v>2407569.5099999979</v>
      </c>
      <c r="CO33" s="39">
        <v>7.410779286738852</v>
      </c>
      <c r="CP33" s="36">
        <v>4891021.2699999949</v>
      </c>
      <c r="CQ33" s="40">
        <v>5.1576892787807989</v>
      </c>
      <c r="CR33" s="116">
        <f t="shared" si="42"/>
        <v>4801971.2799999975</v>
      </c>
      <c r="CS33" s="117">
        <f t="shared" si="43"/>
        <v>4128731.6799999969</v>
      </c>
      <c r="CT33" s="118">
        <f t="shared" si="44"/>
        <v>8930702.9599999934</v>
      </c>
      <c r="CU33" s="32"/>
      <c r="CV33" s="38">
        <f t="shared" si="45"/>
        <v>11055823.685247298</v>
      </c>
      <c r="CW33" s="39">
        <f t="shared" si="46"/>
        <v>15.875247064263466</v>
      </c>
      <c r="CX33" s="39">
        <f t="shared" si="47"/>
        <v>7584670.0376916761</v>
      </c>
      <c r="CY33" s="39">
        <f t="shared" si="48"/>
        <v>38.587557821235308</v>
      </c>
      <c r="CZ33" s="36">
        <f t="shared" si="49"/>
        <v>18640493.722938973</v>
      </c>
      <c r="DA33" s="40">
        <f t="shared" si="50"/>
        <v>20.874564795821001</v>
      </c>
      <c r="DB33" s="38">
        <f t="shared" si="51"/>
        <v>14836805.565045055</v>
      </c>
      <c r="DC33" s="39">
        <f t="shared" si="52"/>
        <v>4.8308853959886866</v>
      </c>
      <c r="DD33" s="36">
        <f t="shared" si="53"/>
        <v>15095974.798936617</v>
      </c>
      <c r="DE33" s="39">
        <f t="shared" si="54"/>
        <v>8.5852158304095259</v>
      </c>
      <c r="DF33" s="36">
        <f t="shared" si="55"/>
        <v>29932780.363981672</v>
      </c>
      <c r="DG33" s="40">
        <f t="shared" si="56"/>
        <v>6.1977658940860385</v>
      </c>
      <c r="DH33" s="152"/>
      <c r="DI33" s="161" t="s">
        <v>31</v>
      </c>
      <c r="DJ33" s="38">
        <f t="shared" si="57"/>
        <v>18640493.722938973</v>
      </c>
      <c r="DK33" s="36">
        <f t="shared" si="58"/>
        <v>29932780.363981672</v>
      </c>
      <c r="DL33" s="37">
        <f t="shared" si="59"/>
        <v>48573274.086920649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909530.74</v>
      </c>
      <c r="E34" s="39">
        <v>8.259075959137343</v>
      </c>
      <c r="F34" s="36">
        <v>590855.11</v>
      </c>
      <c r="G34" s="39">
        <v>19.821366365862659</v>
      </c>
      <c r="H34" s="36">
        <v>1500385.85</v>
      </c>
      <c r="I34" s="40">
        <v>10.722096488344507</v>
      </c>
      <c r="J34" s="38">
        <v>2508475.2200000002</v>
      </c>
      <c r="K34" s="39">
        <v>7.1190893946230984</v>
      </c>
      <c r="L34" s="36">
        <v>3167966.11</v>
      </c>
      <c r="M34" s="39">
        <v>10.2207621453506</v>
      </c>
      <c r="N34" s="36">
        <v>5676441.3300000001</v>
      </c>
      <c r="O34" s="40">
        <v>8.5706325106105421</v>
      </c>
      <c r="P34" s="116">
        <f t="shared" si="27"/>
        <v>3418005.96</v>
      </c>
      <c r="Q34" s="117">
        <f t="shared" si="28"/>
        <v>3758821.2199999997</v>
      </c>
      <c r="R34" s="118">
        <f t="shared" si="29"/>
        <v>7176827.1799999997</v>
      </c>
      <c r="S34" s="32"/>
      <c r="T34" s="35">
        <v>1252521.3097219593</v>
      </c>
      <c r="U34" s="39">
        <v>6.5719826309623492</v>
      </c>
      <c r="V34" s="36">
        <v>935277.81303876778</v>
      </c>
      <c r="W34" s="39">
        <v>16.498982359954976</v>
      </c>
      <c r="X34" s="36">
        <v>2187799.1227607271</v>
      </c>
      <c r="Y34" s="40">
        <v>8.847743063350185</v>
      </c>
      <c r="Z34" s="38">
        <v>7026168.206521187</v>
      </c>
      <c r="AA34" s="39">
        <v>6.9212080858985354</v>
      </c>
      <c r="AB34" s="36">
        <v>3915827.1274828725</v>
      </c>
      <c r="AC34" s="39">
        <v>8.8183976819896603</v>
      </c>
      <c r="AD34" s="36">
        <v>10941995.334004059</v>
      </c>
      <c r="AE34" s="40">
        <v>7.4985388287033796</v>
      </c>
      <c r="AF34" s="116">
        <f t="shared" si="30"/>
        <v>8278689.5162431467</v>
      </c>
      <c r="AG34" s="117">
        <f t="shared" si="31"/>
        <v>4851104.9405216407</v>
      </c>
      <c r="AH34" s="118">
        <f t="shared" si="32"/>
        <v>13129794.456764787</v>
      </c>
      <c r="AI34" s="32"/>
      <c r="AJ34" s="35">
        <v>301719.08833238145</v>
      </c>
      <c r="AK34" s="39">
        <v>4.804520586830705</v>
      </c>
      <c r="AL34" s="36">
        <v>467637.03517453244</v>
      </c>
      <c r="AM34" s="39">
        <v>17.673758103907588</v>
      </c>
      <c r="AN34" s="36">
        <v>769356.12350691389</v>
      </c>
      <c r="AO34" s="40">
        <v>8.6194254379074007</v>
      </c>
      <c r="AP34" s="38">
        <v>1385493.2947360908</v>
      </c>
      <c r="AQ34" s="39">
        <v>8.6407878012820643</v>
      </c>
      <c r="AR34" s="36">
        <v>1317210.6102493885</v>
      </c>
      <c r="AS34" s="39">
        <v>8.5041297524602086</v>
      </c>
      <c r="AT34" s="36">
        <v>2702703.9049854791</v>
      </c>
      <c r="AU34" s="40">
        <v>8.5736406847656355</v>
      </c>
      <c r="AV34" s="116">
        <f t="shared" si="33"/>
        <v>1687212.3830684721</v>
      </c>
      <c r="AW34" s="117">
        <f t="shared" si="34"/>
        <v>1784847.6454239208</v>
      </c>
      <c r="AX34" s="118">
        <f t="shared" si="35"/>
        <v>3472060.028492393</v>
      </c>
      <c r="AY34" s="32"/>
      <c r="AZ34" s="35">
        <v>1495100.638662169</v>
      </c>
      <c r="BA34" s="39">
        <v>13.524692333166003</v>
      </c>
      <c r="BB34" s="36">
        <v>905019.56650532025</v>
      </c>
      <c r="BC34" s="39">
        <v>25.410477496218562</v>
      </c>
      <c r="BD34" s="36">
        <v>2400120.2051674891</v>
      </c>
      <c r="BE34" s="40">
        <v>16.420958971329682</v>
      </c>
      <c r="BF34" s="38">
        <v>4185198.3198200483</v>
      </c>
      <c r="BG34" s="39">
        <v>6.8384029120576466</v>
      </c>
      <c r="BH34" s="36">
        <v>4271215.3269356452</v>
      </c>
      <c r="BI34" s="39">
        <v>13.586932666593434</v>
      </c>
      <c r="BJ34" s="36">
        <v>8456413.6467556935</v>
      </c>
      <c r="BK34" s="40">
        <v>9.1284895622897118</v>
      </c>
      <c r="BL34" s="116">
        <f t="shared" si="36"/>
        <v>5680298.958482217</v>
      </c>
      <c r="BM34" s="117">
        <f t="shared" si="37"/>
        <v>5176234.8934409656</v>
      </c>
      <c r="BN34" s="118">
        <f t="shared" si="38"/>
        <v>10856533.851923183</v>
      </c>
      <c r="BO34" s="32"/>
      <c r="BP34" s="35">
        <v>403432.22343840578</v>
      </c>
      <c r="BQ34" s="39">
        <v>4.2282731225137642</v>
      </c>
      <c r="BR34" s="36">
        <v>220307.87751238426</v>
      </c>
      <c r="BS34" s="39">
        <v>10.056046992531691</v>
      </c>
      <c r="BT34" s="36">
        <v>623740.1009507901</v>
      </c>
      <c r="BU34" s="40">
        <v>5.3165256088065229</v>
      </c>
      <c r="BV34" s="38">
        <v>2640307.5779831116</v>
      </c>
      <c r="BW34" s="39">
        <v>8.5742366992485799</v>
      </c>
      <c r="BX34" s="36">
        <v>2306944.905574223</v>
      </c>
      <c r="BY34" s="39">
        <v>10.973120234280632</v>
      </c>
      <c r="BZ34" s="36">
        <v>4947252.4835573342</v>
      </c>
      <c r="CA34" s="40">
        <v>9.5475286798322063</v>
      </c>
      <c r="CB34" s="116">
        <f t="shared" si="39"/>
        <v>3043739.8014215175</v>
      </c>
      <c r="CC34" s="117">
        <f t="shared" si="40"/>
        <v>2527252.7830866072</v>
      </c>
      <c r="CD34" s="118">
        <f t="shared" si="41"/>
        <v>5570992.5845081247</v>
      </c>
      <c r="CE34" s="32"/>
      <c r="CF34" s="35">
        <v>1409139.6100000008</v>
      </c>
      <c r="CG34" s="39">
        <v>11.099870107364264</v>
      </c>
      <c r="CH34" s="36">
        <v>590043.4500000003</v>
      </c>
      <c r="CI34" s="39">
        <v>22.626100544520298</v>
      </c>
      <c r="CJ34" s="36">
        <v>1999183.060000001</v>
      </c>
      <c r="CK34" s="40">
        <v>13.064079749589954</v>
      </c>
      <c r="CL34" s="38">
        <v>3145708.07</v>
      </c>
      <c r="CM34" s="39">
        <v>5.0458646376537279</v>
      </c>
      <c r="CN34" s="36">
        <v>565033.64000000036</v>
      </c>
      <c r="CO34" s="39">
        <v>1.7392393358655982</v>
      </c>
      <c r="CP34" s="36">
        <v>3710741.71</v>
      </c>
      <c r="CQ34" s="40">
        <v>3.9130585776397058</v>
      </c>
      <c r="CR34" s="116">
        <f t="shared" si="42"/>
        <v>4554847.6800000006</v>
      </c>
      <c r="CS34" s="117">
        <f t="shared" si="43"/>
        <v>1155077.0900000008</v>
      </c>
      <c r="CT34" s="118">
        <f t="shared" si="44"/>
        <v>5709924.7700000014</v>
      </c>
      <c r="CU34" s="32"/>
      <c r="CV34" s="38">
        <f t="shared" si="45"/>
        <v>5771443.6101549156</v>
      </c>
      <c r="CW34" s="39">
        <f t="shared" si="46"/>
        <v>8.2873149787052274</v>
      </c>
      <c r="CX34" s="39">
        <f t="shared" si="47"/>
        <v>3709140.8522310047</v>
      </c>
      <c r="CY34" s="39">
        <f t="shared" si="48"/>
        <v>18.870522566085047</v>
      </c>
      <c r="CZ34" s="36">
        <f t="shared" si="49"/>
        <v>9480584.4623859208</v>
      </c>
      <c r="DA34" s="40">
        <f t="shared" si="50"/>
        <v>10.616836528250825</v>
      </c>
      <c r="DB34" s="38">
        <f t="shared" si="51"/>
        <v>20891350.689060438</v>
      </c>
      <c r="DC34" s="39">
        <f t="shared" si="52"/>
        <v>6.8022540636397277</v>
      </c>
      <c r="DD34" s="36">
        <f t="shared" si="53"/>
        <v>15544197.72024213</v>
      </c>
      <c r="DE34" s="39">
        <f t="shared" si="54"/>
        <v>8.8401242129947661</v>
      </c>
      <c r="DF34" s="36">
        <f t="shared" si="55"/>
        <v>36435548.40930257</v>
      </c>
      <c r="DG34" s="40">
        <f t="shared" si="56"/>
        <v>7.5442039301910588</v>
      </c>
      <c r="DH34" s="152"/>
      <c r="DI34" s="161" t="s">
        <v>32</v>
      </c>
      <c r="DJ34" s="38">
        <f t="shared" si="57"/>
        <v>9480584.4623859208</v>
      </c>
      <c r="DK34" s="36">
        <f t="shared" si="58"/>
        <v>36435548.40930257</v>
      </c>
      <c r="DL34" s="37">
        <f t="shared" si="59"/>
        <v>45916132.871688493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234011.66999999998</v>
      </c>
      <c r="E35" s="39">
        <v>2.124964086265607</v>
      </c>
      <c r="F35" s="36">
        <v>2189.9</v>
      </c>
      <c r="G35" s="39">
        <v>7.3464389949344164E-2</v>
      </c>
      <c r="H35" s="36">
        <v>236201.56999999998</v>
      </c>
      <c r="I35" s="40">
        <v>1.68794981920048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234011.66999999998</v>
      </c>
      <c r="Q35" s="117">
        <f t="shared" si="28"/>
        <v>2189.9</v>
      </c>
      <c r="R35" s="118">
        <f t="shared" si="29"/>
        <v>236201.56999999998</v>
      </c>
      <c r="S35" s="32"/>
      <c r="T35" s="35">
        <v>525491.03781711031</v>
      </c>
      <c r="U35" s="39">
        <v>2.757252867839076</v>
      </c>
      <c r="V35" s="36">
        <v>4042.5187921280553</v>
      </c>
      <c r="W35" s="39">
        <v>7.1312978145395861E-2</v>
      </c>
      <c r="X35" s="36">
        <v>529533.55660923838</v>
      </c>
      <c r="Y35" s="40">
        <v>2.1415022995294186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525491.03781711031</v>
      </c>
      <c r="AG35" s="117">
        <f t="shared" si="31"/>
        <v>4042.5187921280553</v>
      </c>
      <c r="AH35" s="118">
        <f t="shared" si="32"/>
        <v>529533.55660923838</v>
      </c>
      <c r="AI35" s="32"/>
      <c r="AJ35" s="35">
        <v>227957.47266311606</v>
      </c>
      <c r="AK35" s="39">
        <v>3.6299538633276973</v>
      </c>
      <c r="AL35" s="36">
        <v>0</v>
      </c>
      <c r="AM35" s="39">
        <v>0</v>
      </c>
      <c r="AN35" s="36">
        <v>227957.47266311606</v>
      </c>
      <c r="AO35" s="40">
        <v>2.5539049844397397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227957.47266311606</v>
      </c>
      <c r="AW35" s="117">
        <f t="shared" si="34"/>
        <v>0</v>
      </c>
      <c r="AX35" s="118">
        <f t="shared" si="35"/>
        <v>227957.47266311606</v>
      </c>
      <c r="AY35" s="32"/>
      <c r="AZ35" s="35">
        <v>645124.72993029375</v>
      </c>
      <c r="BA35" s="39">
        <v>5.8358034657997013</v>
      </c>
      <c r="BB35" s="36">
        <v>29371.181010314602</v>
      </c>
      <c r="BC35" s="39">
        <v>0.82466253959778191</v>
      </c>
      <c r="BD35" s="36">
        <v>674495.91094060836</v>
      </c>
      <c r="BE35" s="40">
        <v>4.6147145697281671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645124.72993029375</v>
      </c>
      <c r="BM35" s="117">
        <f t="shared" si="37"/>
        <v>29371.181010314602</v>
      </c>
      <c r="BN35" s="118">
        <f t="shared" si="38"/>
        <v>674495.91094060836</v>
      </c>
      <c r="BO35" s="32"/>
      <c r="BP35" s="35">
        <v>1015042.3025890458</v>
      </c>
      <c r="BQ35" s="39">
        <v>10.638406743201093</v>
      </c>
      <c r="BR35" s="36">
        <v>9840.6304659751586</v>
      </c>
      <c r="BS35" s="39">
        <v>0.44917977295851552</v>
      </c>
      <c r="BT35" s="36">
        <v>1024882.933055021</v>
      </c>
      <c r="BU35" s="40">
        <v>8.735715967772359</v>
      </c>
      <c r="BV35" s="38">
        <v>3229.5601022500819</v>
      </c>
      <c r="BW35" s="39">
        <v>1.0487798081575923E-2</v>
      </c>
      <c r="BX35" s="36">
        <v>0</v>
      </c>
      <c r="BY35" s="39">
        <v>0</v>
      </c>
      <c r="BZ35" s="36">
        <v>3229.5601022500819</v>
      </c>
      <c r="CA35" s="40">
        <v>6.2326145273473082E-3</v>
      </c>
      <c r="CB35" s="116">
        <f t="shared" si="39"/>
        <v>1018271.8626912959</v>
      </c>
      <c r="CC35" s="117">
        <f t="shared" si="40"/>
        <v>9840.6304659751586</v>
      </c>
      <c r="CD35" s="118">
        <f t="shared" si="41"/>
        <v>1028112.4931572711</v>
      </c>
      <c r="CE35" s="32"/>
      <c r="CF35" s="35">
        <v>549337.87000000011</v>
      </c>
      <c r="CG35" s="39">
        <v>4.3271645753085846</v>
      </c>
      <c r="CH35" s="36">
        <v>35400.729999999996</v>
      </c>
      <c r="CI35" s="39">
        <v>1.3574940562926603</v>
      </c>
      <c r="CJ35" s="36">
        <v>584738.60000000009</v>
      </c>
      <c r="CK35" s="40">
        <v>3.8210966548824086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549337.87000000011</v>
      </c>
      <c r="CS35" s="117">
        <f t="shared" si="43"/>
        <v>35400.729999999996</v>
      </c>
      <c r="CT35" s="118">
        <f t="shared" si="44"/>
        <v>584738.60000000009</v>
      </c>
      <c r="CU35" s="32"/>
      <c r="CV35" s="38">
        <f t="shared" si="45"/>
        <v>3196965.0829995661</v>
      </c>
      <c r="CW35" s="39">
        <f t="shared" si="46"/>
        <v>4.5905770563404591</v>
      </c>
      <c r="CX35" s="39">
        <f t="shared" si="47"/>
        <v>80844.96026841781</v>
      </c>
      <c r="CY35" s="39">
        <f t="shared" si="48"/>
        <v>0.41130458720159002</v>
      </c>
      <c r="CZ35" s="36">
        <f t="shared" si="49"/>
        <v>3277810.0432679839</v>
      </c>
      <c r="DA35" s="40">
        <f t="shared" si="50"/>
        <v>3.6706569661504873</v>
      </c>
      <c r="DB35" s="38">
        <f t="shared" si="51"/>
        <v>3229.5601022500819</v>
      </c>
      <c r="DC35" s="39">
        <f t="shared" si="52"/>
        <v>1.0515494501177869E-3</v>
      </c>
      <c r="DD35" s="36">
        <f t="shared" si="53"/>
        <v>0</v>
      </c>
      <c r="DE35" s="39">
        <f t="shared" si="54"/>
        <v>0</v>
      </c>
      <c r="DF35" s="36">
        <f t="shared" si="55"/>
        <v>3229.5601022500819</v>
      </c>
      <c r="DG35" s="40">
        <f t="shared" si="56"/>
        <v>6.6870024138192122E-4</v>
      </c>
      <c r="DH35" s="152"/>
      <c r="DI35" s="161" t="s">
        <v>33</v>
      </c>
      <c r="DJ35" s="38">
        <f t="shared" si="57"/>
        <v>3277810.0432679839</v>
      </c>
      <c r="DK35" s="36">
        <f t="shared" si="58"/>
        <v>3229.5601022500819</v>
      </c>
      <c r="DL35" s="37">
        <f t="shared" si="59"/>
        <v>3281039.6033702339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99254.859999999986</v>
      </c>
      <c r="E36" s="39">
        <v>0.90129271282633361</v>
      </c>
      <c r="F36" s="36">
        <v>884.85</v>
      </c>
      <c r="G36" s="39">
        <v>2.9683988057298133E-2</v>
      </c>
      <c r="H36" s="36">
        <v>100139.70999999999</v>
      </c>
      <c r="I36" s="40">
        <v>0.71562100704617881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99254.859999999986</v>
      </c>
      <c r="Q36" s="117">
        <f t="shared" si="28"/>
        <v>884.85</v>
      </c>
      <c r="R36" s="118">
        <f t="shared" si="29"/>
        <v>100139.70999999999</v>
      </c>
      <c r="S36" s="32"/>
      <c r="T36" s="35">
        <v>85920.394162641969</v>
      </c>
      <c r="U36" s="39">
        <v>0.45082453583777299</v>
      </c>
      <c r="V36" s="36">
        <v>226.08808849396218</v>
      </c>
      <c r="W36" s="39">
        <v>3.9883586800141509E-3</v>
      </c>
      <c r="X36" s="36">
        <v>86146.482251135938</v>
      </c>
      <c r="Y36" s="40">
        <v>0.34838753377307558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85920.394162641969</v>
      </c>
      <c r="AG36" s="117">
        <f t="shared" si="31"/>
        <v>226.08808849396218</v>
      </c>
      <c r="AH36" s="118">
        <f t="shared" si="32"/>
        <v>86146.482251135938</v>
      </c>
      <c r="AI36" s="32"/>
      <c r="AJ36" s="35">
        <v>37656.026854950411</v>
      </c>
      <c r="AK36" s="39">
        <v>0.59962781023504208</v>
      </c>
      <c r="AL36" s="36">
        <v>0</v>
      </c>
      <c r="AM36" s="39">
        <v>0</v>
      </c>
      <c r="AN36" s="36">
        <v>37656.026854950411</v>
      </c>
      <c r="AO36" s="40">
        <v>0.42187656125306316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37656.026854950411</v>
      </c>
      <c r="AW36" s="117">
        <f t="shared" si="34"/>
        <v>0</v>
      </c>
      <c r="AX36" s="118">
        <f t="shared" si="35"/>
        <v>37656.026854950411</v>
      </c>
      <c r="AY36" s="32"/>
      <c r="AZ36" s="35">
        <v>230052.35500033628</v>
      </c>
      <c r="BA36" s="39">
        <v>2.0810554429860537</v>
      </c>
      <c r="BB36" s="36">
        <v>29.790453133908276</v>
      </c>
      <c r="BC36" s="39">
        <v>8.3643455564657112E-4</v>
      </c>
      <c r="BD36" s="36">
        <v>230082.14545347018</v>
      </c>
      <c r="BE36" s="40">
        <v>1.5741584368951587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230052.35500033628</v>
      </c>
      <c r="BM36" s="117">
        <f t="shared" si="37"/>
        <v>29.790453133908276</v>
      </c>
      <c r="BN36" s="118">
        <f t="shared" si="38"/>
        <v>230082.14545347018</v>
      </c>
      <c r="BO36" s="32"/>
      <c r="BP36" s="35">
        <v>121991.55602931982</v>
      </c>
      <c r="BQ36" s="39">
        <v>1.2785632568865859</v>
      </c>
      <c r="BR36" s="36">
        <v>-625.94390801901136</v>
      </c>
      <c r="BS36" s="39">
        <v>-2.8571476539118647E-2</v>
      </c>
      <c r="BT36" s="36">
        <v>121365.61212130082</v>
      </c>
      <c r="BU36" s="40">
        <v>1.0344747498001279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121991.55602931982</v>
      </c>
      <c r="CC36" s="117">
        <f t="shared" si="40"/>
        <v>-625.94390801901136</v>
      </c>
      <c r="CD36" s="118">
        <f t="shared" si="41"/>
        <v>121365.61212130082</v>
      </c>
      <c r="CE36" s="32"/>
      <c r="CF36" s="35">
        <v>199074.19</v>
      </c>
      <c r="CG36" s="39">
        <v>1.568118329119109</v>
      </c>
      <c r="CH36" s="36">
        <v>1370.3299999999997</v>
      </c>
      <c r="CI36" s="39">
        <v>5.2547357926221325E-2</v>
      </c>
      <c r="CJ36" s="36">
        <v>200444.52</v>
      </c>
      <c r="CK36" s="40">
        <v>1.3098466303772487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199074.19</v>
      </c>
      <c r="CS36" s="117">
        <f t="shared" si="43"/>
        <v>1370.3299999999997</v>
      </c>
      <c r="CT36" s="118">
        <f t="shared" si="44"/>
        <v>200444.52</v>
      </c>
      <c r="CU36" s="32"/>
      <c r="CV36" s="38">
        <f t="shared" si="45"/>
        <v>773949.38204724831</v>
      </c>
      <c r="CW36" s="39">
        <f t="shared" si="46"/>
        <v>1.1113272068212503</v>
      </c>
      <c r="CX36" s="39">
        <f t="shared" si="47"/>
        <v>1885.1146336088589</v>
      </c>
      <c r="CY36" s="39">
        <f t="shared" si="48"/>
        <v>9.5906571495596657E-3</v>
      </c>
      <c r="CZ36" s="36">
        <f t="shared" si="49"/>
        <v>775834.49668085715</v>
      </c>
      <c r="DA36" s="40">
        <f t="shared" si="50"/>
        <v>0.86881858992114136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775834.49668085715</v>
      </c>
      <c r="DK36" s="36">
        <f t="shared" si="58"/>
        <v>0</v>
      </c>
      <c r="DL36" s="37">
        <f t="shared" si="59"/>
        <v>775834.49668085715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48059.770000000004</v>
      </c>
      <c r="E37" s="39">
        <v>0.43641107832009085</v>
      </c>
      <c r="F37" s="36">
        <v>709.2</v>
      </c>
      <c r="G37" s="39">
        <v>2.3791472374115202E-2</v>
      </c>
      <c r="H37" s="36">
        <v>48768.97</v>
      </c>
      <c r="I37" s="40">
        <v>0.34851408521159977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48059.770000000004</v>
      </c>
      <c r="Q37" s="117">
        <f t="shared" si="28"/>
        <v>709.2</v>
      </c>
      <c r="R37" s="118">
        <f t="shared" si="29"/>
        <v>48768.97</v>
      </c>
      <c r="S37" s="32"/>
      <c r="T37" s="35">
        <v>667651.53238500899</v>
      </c>
      <c r="U37" s="39">
        <v>3.5031693595246689</v>
      </c>
      <c r="V37" s="36">
        <v>31356.424642533213</v>
      </c>
      <c r="W37" s="39">
        <v>0.55315018686000694</v>
      </c>
      <c r="X37" s="36">
        <v>699007.95702754217</v>
      </c>
      <c r="Y37" s="40">
        <v>2.8268787287988215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667651.53238500899</v>
      </c>
      <c r="AG37" s="117">
        <f t="shared" si="31"/>
        <v>31356.424642533213</v>
      </c>
      <c r="AH37" s="118">
        <f t="shared" si="32"/>
        <v>699007.95702754217</v>
      </c>
      <c r="AI37" s="32"/>
      <c r="AJ37" s="35">
        <v>255113.48630257149</v>
      </c>
      <c r="AK37" s="39">
        <v>4.0623813484700628</v>
      </c>
      <c r="AL37" s="36">
        <v>0</v>
      </c>
      <c r="AM37" s="39">
        <v>0</v>
      </c>
      <c r="AN37" s="36">
        <v>255113.48630257149</v>
      </c>
      <c r="AO37" s="40">
        <v>2.8581454104327606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255113.48630257149</v>
      </c>
      <c r="AW37" s="117">
        <f t="shared" si="34"/>
        <v>0</v>
      </c>
      <c r="AX37" s="118">
        <f t="shared" si="35"/>
        <v>255113.48630257149</v>
      </c>
      <c r="AY37" s="32"/>
      <c r="AZ37" s="35">
        <v>927314.49744159891</v>
      </c>
      <c r="BA37" s="39">
        <v>8.3884943592857173</v>
      </c>
      <c r="BB37" s="36">
        <v>48268.779343655508</v>
      </c>
      <c r="BC37" s="39">
        <v>1.3552554847162934</v>
      </c>
      <c r="BD37" s="36">
        <v>975583.27678525448</v>
      </c>
      <c r="BE37" s="40">
        <v>6.6746710963537339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927314.49744159891</v>
      </c>
      <c r="BM37" s="117">
        <f t="shared" si="37"/>
        <v>48268.779343655508</v>
      </c>
      <c r="BN37" s="118">
        <f t="shared" si="38"/>
        <v>975583.27678525448</v>
      </c>
      <c r="BO37" s="32"/>
      <c r="BP37" s="35">
        <v>1047308.4211247629</v>
      </c>
      <c r="BQ37" s="39">
        <v>10.976579932763491</v>
      </c>
      <c r="BR37" s="36">
        <v>89804.550912070117</v>
      </c>
      <c r="BS37" s="39">
        <v>4.0991670126013382</v>
      </c>
      <c r="BT37" s="36">
        <v>1137112.9720368329</v>
      </c>
      <c r="BU37" s="40">
        <v>9.692322534216661</v>
      </c>
      <c r="BV37" s="38">
        <v>8074.4446442290946</v>
      </c>
      <c r="BW37" s="39">
        <v>2.6221263072496125E-2</v>
      </c>
      <c r="BX37" s="36">
        <v>16324.082385851192</v>
      </c>
      <c r="BY37" s="39">
        <v>7.7646465809143972E-2</v>
      </c>
      <c r="BZ37" s="36">
        <v>24398.527030080288</v>
      </c>
      <c r="CA37" s="40">
        <v>4.7085859745296992E-2</v>
      </c>
      <c r="CB37" s="116">
        <f t="shared" si="39"/>
        <v>1055382.8657689919</v>
      </c>
      <c r="CC37" s="117">
        <f t="shared" si="40"/>
        <v>106128.6332979213</v>
      </c>
      <c r="CD37" s="118">
        <f t="shared" si="41"/>
        <v>1161511.4990669133</v>
      </c>
      <c r="CE37" s="32"/>
      <c r="CF37" s="35">
        <v>841535.73</v>
      </c>
      <c r="CG37" s="39">
        <v>6.62882316799395</v>
      </c>
      <c r="CH37" s="36">
        <v>69072.170000000013</v>
      </c>
      <c r="CI37" s="39">
        <v>2.6486758953907512</v>
      </c>
      <c r="CJ37" s="36">
        <v>910607.9</v>
      </c>
      <c r="CK37" s="40">
        <v>5.9505577374223186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841535.73</v>
      </c>
      <c r="CS37" s="117">
        <f t="shared" si="43"/>
        <v>69072.170000000013</v>
      </c>
      <c r="CT37" s="118">
        <f t="shared" si="44"/>
        <v>910607.9</v>
      </c>
      <c r="CU37" s="32"/>
      <c r="CV37" s="38">
        <f t="shared" si="45"/>
        <v>3786983.4372539422</v>
      </c>
      <c r="CW37" s="39">
        <f t="shared" si="46"/>
        <v>5.4377945421562917</v>
      </c>
      <c r="CX37" s="39">
        <f t="shared" si="47"/>
        <v>239211.12489825886</v>
      </c>
      <c r="CY37" s="39">
        <f t="shared" si="48"/>
        <v>1.2170039128430619</v>
      </c>
      <c r="CZ37" s="36">
        <f t="shared" si="49"/>
        <v>4026194.5621522013</v>
      </c>
      <c r="DA37" s="40">
        <f t="shared" si="50"/>
        <v>4.5087356868022503</v>
      </c>
      <c r="DB37" s="38">
        <f t="shared" si="51"/>
        <v>8074.4446442290946</v>
      </c>
      <c r="DC37" s="39">
        <f t="shared" si="52"/>
        <v>2.6290508790129141E-3</v>
      </c>
      <c r="DD37" s="36">
        <f t="shared" si="53"/>
        <v>16324.082385851192</v>
      </c>
      <c r="DE37" s="39">
        <f t="shared" si="54"/>
        <v>9.2836515947145749E-3</v>
      </c>
      <c r="DF37" s="36">
        <f t="shared" si="55"/>
        <v>24398.527030080288</v>
      </c>
      <c r="DG37" s="40">
        <f t="shared" si="56"/>
        <v>5.0518647734751586E-3</v>
      </c>
      <c r="DH37" s="152"/>
      <c r="DI37" s="161" t="s">
        <v>35</v>
      </c>
      <c r="DJ37" s="38">
        <f t="shared" si="57"/>
        <v>4026194.5621522013</v>
      </c>
      <c r="DK37" s="36">
        <f t="shared" si="58"/>
        <v>24398.527030080288</v>
      </c>
      <c r="DL37" s="37">
        <f t="shared" si="59"/>
        <v>4050593.0891822814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244342.72</v>
      </c>
      <c r="E38" s="39">
        <v>2.2187761180476731</v>
      </c>
      <c r="F38" s="36">
        <v>4013.8099999999995</v>
      </c>
      <c r="G38" s="39">
        <v>0.13465094434566741</v>
      </c>
      <c r="H38" s="36">
        <v>248356.53</v>
      </c>
      <c r="I38" s="40">
        <v>1.7748119113296268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244342.72</v>
      </c>
      <c r="Q38" s="117">
        <f t="shared" si="28"/>
        <v>4013.8099999999995</v>
      </c>
      <c r="R38" s="118">
        <f t="shared" si="29"/>
        <v>248356.53</v>
      </c>
      <c r="S38" s="32"/>
      <c r="T38" s="35">
        <v>198284.63661544613</v>
      </c>
      <c r="U38" s="39">
        <v>1.0404000137232527</v>
      </c>
      <c r="V38" s="36">
        <v>9884.543985646631</v>
      </c>
      <c r="W38" s="39">
        <v>0.1743705608983829</v>
      </c>
      <c r="X38" s="36">
        <v>208169.18060109275</v>
      </c>
      <c r="Y38" s="40">
        <v>0.84186313291069248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198284.63661544613</v>
      </c>
      <c r="AG38" s="117">
        <f t="shared" si="31"/>
        <v>9884.543985646631</v>
      </c>
      <c r="AH38" s="118">
        <f t="shared" si="32"/>
        <v>208169.18060109275</v>
      </c>
      <c r="AI38" s="32"/>
      <c r="AJ38" s="35">
        <v>38771.092072496962</v>
      </c>
      <c r="AK38" s="39">
        <v>0.61738390854148895</v>
      </c>
      <c r="AL38" s="36">
        <v>0</v>
      </c>
      <c r="AM38" s="39">
        <v>0</v>
      </c>
      <c r="AN38" s="36">
        <v>38771.092072496962</v>
      </c>
      <c r="AO38" s="40">
        <v>0.43436911341114076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38771.092072496962</v>
      </c>
      <c r="AW38" s="117">
        <f t="shared" si="34"/>
        <v>0</v>
      </c>
      <c r="AX38" s="118">
        <f t="shared" si="35"/>
        <v>38771.092072496962</v>
      </c>
      <c r="AY38" s="32"/>
      <c r="AZ38" s="35">
        <v>852204.95166003669</v>
      </c>
      <c r="BA38" s="39">
        <v>7.7090528075193738</v>
      </c>
      <c r="BB38" s="36">
        <v>32001.371387590443</v>
      </c>
      <c r="BC38" s="39">
        <v>0.89851110140359514</v>
      </c>
      <c r="BD38" s="36">
        <v>884206.32304762711</v>
      </c>
      <c r="BE38" s="40">
        <v>6.0494952384862488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852204.95166003669</v>
      </c>
      <c r="BM38" s="117">
        <f t="shared" si="37"/>
        <v>32001.371387590443</v>
      </c>
      <c r="BN38" s="118">
        <f t="shared" si="38"/>
        <v>884206.32304762711</v>
      </c>
      <c r="BO38" s="32"/>
      <c r="BP38" s="35">
        <v>104537.02837049964</v>
      </c>
      <c r="BQ38" s="39">
        <v>1.0956266794933567</v>
      </c>
      <c r="BR38" s="36">
        <v>-3340.6958191461799</v>
      </c>
      <c r="BS38" s="39">
        <v>-0.15248748489803632</v>
      </c>
      <c r="BT38" s="36">
        <v>101196.33255135347</v>
      </c>
      <c r="BU38" s="40">
        <v>0.86255941009157322</v>
      </c>
      <c r="BV38" s="38">
        <v>-49.709691699820411</v>
      </c>
      <c r="BW38" s="39">
        <v>-1.6142917076597467E-4</v>
      </c>
      <c r="BX38" s="36">
        <v>296.43372436640175</v>
      </c>
      <c r="BY38" s="39">
        <v>1.4100045870659723E-3</v>
      </c>
      <c r="BZ38" s="36">
        <v>246.72403266658134</v>
      </c>
      <c r="CA38" s="40">
        <v>4.7614403867947327E-4</v>
      </c>
      <c r="CB38" s="116">
        <f t="shared" si="39"/>
        <v>104487.31867879981</v>
      </c>
      <c r="CC38" s="117">
        <f t="shared" si="40"/>
        <v>-3044.2620947797782</v>
      </c>
      <c r="CD38" s="118">
        <f t="shared" si="41"/>
        <v>101443.05658402003</v>
      </c>
      <c r="CE38" s="32"/>
      <c r="CF38" s="35">
        <v>5857.020000000005</v>
      </c>
      <c r="CG38" s="39">
        <v>4.6136068246803927E-2</v>
      </c>
      <c r="CH38" s="36">
        <v>47.13</v>
      </c>
      <c r="CI38" s="39">
        <v>1.8072704962036968E-3</v>
      </c>
      <c r="CJ38" s="36">
        <v>5904.1500000000051</v>
      </c>
      <c r="CK38" s="40">
        <v>3.8581902776597933E-2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5857.020000000005</v>
      </c>
      <c r="CS38" s="117">
        <f t="shared" si="43"/>
        <v>47.13</v>
      </c>
      <c r="CT38" s="118">
        <f t="shared" si="44"/>
        <v>5904.1500000000051</v>
      </c>
      <c r="CU38" s="32"/>
      <c r="CV38" s="38">
        <f t="shared" si="45"/>
        <v>1443997.4487184794</v>
      </c>
      <c r="CW38" s="39">
        <f t="shared" si="46"/>
        <v>2.0734607308509378</v>
      </c>
      <c r="CX38" s="39">
        <f t="shared" si="47"/>
        <v>42606.159554090889</v>
      </c>
      <c r="CY38" s="39">
        <f t="shared" si="48"/>
        <v>0.21676192071166434</v>
      </c>
      <c r="CZ38" s="36">
        <f t="shared" si="49"/>
        <v>1486603.6082725702</v>
      </c>
      <c r="DA38" s="40">
        <f t="shared" si="50"/>
        <v>1.664773680774285</v>
      </c>
      <c r="DB38" s="38">
        <f t="shared" si="51"/>
        <v>-49.709691699820411</v>
      </c>
      <c r="DC38" s="39">
        <f t="shared" si="52"/>
        <v>-1.6185547665160982E-5</v>
      </c>
      <c r="DD38" s="36">
        <f t="shared" si="53"/>
        <v>296.43372436640175</v>
      </c>
      <c r="DE38" s="39">
        <f t="shared" si="54"/>
        <v>1.6858450924791925E-4</v>
      </c>
      <c r="DF38" s="36">
        <f t="shared" si="55"/>
        <v>246.72403266658134</v>
      </c>
      <c r="DG38" s="40">
        <f t="shared" si="56"/>
        <v>5.1085725292406513E-5</v>
      </c>
      <c r="DH38" s="152"/>
      <c r="DI38" s="161" t="s">
        <v>36</v>
      </c>
      <c r="DJ38" s="38">
        <f t="shared" si="57"/>
        <v>1486603.6082725702</v>
      </c>
      <c r="DK38" s="36">
        <f t="shared" si="58"/>
        <v>246.72403266658134</v>
      </c>
      <c r="DL38" s="37">
        <f t="shared" si="59"/>
        <v>1486850.3323052367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249594.41999999998</v>
      </c>
      <c r="E39" s="39">
        <v>2.2664646538024971</v>
      </c>
      <c r="F39" s="36">
        <v>-182.94999999999982</v>
      </c>
      <c r="G39" s="39">
        <v>-6.1374081653191928E-3</v>
      </c>
      <c r="H39" s="36">
        <v>249411.46999999997</v>
      </c>
      <c r="I39" s="40">
        <v>1.7823507510683605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249594.41999999998</v>
      </c>
      <c r="Q39" s="117">
        <f t="shared" si="28"/>
        <v>-182.94999999999982</v>
      </c>
      <c r="R39" s="118">
        <f t="shared" si="29"/>
        <v>249411.46999999997</v>
      </c>
      <c r="S39" s="32"/>
      <c r="T39" s="35">
        <v>278016.67828707665</v>
      </c>
      <c r="U39" s="39">
        <v>1.4587542476431863</v>
      </c>
      <c r="V39" s="36">
        <v>8231.8584680513777</v>
      </c>
      <c r="W39" s="39">
        <v>0.14521598370087282</v>
      </c>
      <c r="X39" s="36">
        <v>286248.53675512801</v>
      </c>
      <c r="Y39" s="40">
        <v>1.1576261637190139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278016.67828707665</v>
      </c>
      <c r="AG39" s="117">
        <f t="shared" si="31"/>
        <v>8231.8584680513777</v>
      </c>
      <c r="AH39" s="118">
        <f t="shared" si="32"/>
        <v>286248.53675512801</v>
      </c>
      <c r="AI39" s="32"/>
      <c r="AJ39" s="35">
        <v>118957.40462009495</v>
      </c>
      <c r="AK39" s="39">
        <v>1.8942563515357722</v>
      </c>
      <c r="AL39" s="36">
        <v>0</v>
      </c>
      <c r="AM39" s="39">
        <v>0</v>
      </c>
      <c r="AN39" s="36">
        <v>118957.40462009495</v>
      </c>
      <c r="AO39" s="40">
        <v>1.3327306407026673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118957.40462009495</v>
      </c>
      <c r="AW39" s="117">
        <f t="shared" si="34"/>
        <v>0</v>
      </c>
      <c r="AX39" s="118">
        <f t="shared" si="35"/>
        <v>118957.40462009495</v>
      </c>
      <c r="AY39" s="32"/>
      <c r="AZ39" s="35">
        <v>790733.25723060092</v>
      </c>
      <c r="BA39" s="39">
        <v>7.1529793681417777</v>
      </c>
      <c r="BB39" s="36">
        <v>38938.862383640815</v>
      </c>
      <c r="BC39" s="39">
        <v>1.0932968998102206</v>
      </c>
      <c r="BD39" s="36">
        <v>829672.11961424176</v>
      </c>
      <c r="BE39" s="40">
        <v>5.6763872936484292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790733.25723060092</v>
      </c>
      <c r="BM39" s="117">
        <f t="shared" si="37"/>
        <v>38938.862383640815</v>
      </c>
      <c r="BN39" s="118">
        <f t="shared" si="38"/>
        <v>829672.11961424176</v>
      </c>
      <c r="BO39" s="32"/>
      <c r="BP39" s="35">
        <v>347867.59181908995</v>
      </c>
      <c r="BQ39" s="39">
        <v>3.6459139930522042</v>
      </c>
      <c r="BR39" s="36">
        <v>-25617.702128649209</v>
      </c>
      <c r="BS39" s="39">
        <v>-1.169330935213128</v>
      </c>
      <c r="BT39" s="36">
        <v>322249.88969044073</v>
      </c>
      <c r="BU39" s="40">
        <v>2.7467366429747506</v>
      </c>
      <c r="BV39" s="38">
        <v>-3.6044764671793015</v>
      </c>
      <c r="BW39" s="39">
        <v>-1.170531595037687E-5</v>
      </c>
      <c r="BX39" s="36">
        <v>955.94535025830942</v>
      </c>
      <c r="BY39" s="39">
        <v>4.5470107415395526E-3</v>
      </c>
      <c r="BZ39" s="36">
        <v>952.34087379113009</v>
      </c>
      <c r="CA39" s="40">
        <v>1.837889179037673E-3</v>
      </c>
      <c r="CB39" s="116">
        <f t="shared" si="39"/>
        <v>347863.98734262277</v>
      </c>
      <c r="CC39" s="117">
        <f t="shared" si="40"/>
        <v>-24661.7567783909</v>
      </c>
      <c r="CD39" s="118">
        <f t="shared" si="41"/>
        <v>323202.23056423187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1785169.3519568625</v>
      </c>
      <c r="CW39" s="39">
        <f t="shared" si="46"/>
        <v>2.5633553248214977</v>
      </c>
      <c r="CX39" s="39">
        <f t="shared" si="47"/>
        <v>21370.068723042983</v>
      </c>
      <c r="CY39" s="39">
        <f t="shared" si="48"/>
        <v>0.10872177146748473</v>
      </c>
      <c r="CZ39" s="36">
        <f t="shared" si="49"/>
        <v>1806539.4206799055</v>
      </c>
      <c r="DA39" s="40">
        <f t="shared" si="50"/>
        <v>2.0230539358933846</v>
      </c>
      <c r="DB39" s="38">
        <f t="shared" si="51"/>
        <v>-3.6044764671793015</v>
      </c>
      <c r="DC39" s="39">
        <f t="shared" si="52"/>
        <v>-1.1736227619309982E-6</v>
      </c>
      <c r="DD39" s="36">
        <f t="shared" si="53"/>
        <v>955.94535025830942</v>
      </c>
      <c r="DE39" s="39">
        <f t="shared" si="54"/>
        <v>5.4365466711180056E-4</v>
      </c>
      <c r="DF39" s="36">
        <f t="shared" si="55"/>
        <v>952.34087379113009</v>
      </c>
      <c r="DG39" s="40">
        <f t="shared" si="56"/>
        <v>1.9718802314231876E-4</v>
      </c>
      <c r="DH39" s="152"/>
      <c r="DI39" s="161" t="s">
        <v>37</v>
      </c>
      <c r="DJ39" s="38">
        <f t="shared" si="57"/>
        <v>1806539.4206799055</v>
      </c>
      <c r="DK39" s="36">
        <f t="shared" si="58"/>
        <v>952.34087379113009</v>
      </c>
      <c r="DL39" s="37">
        <f t="shared" si="59"/>
        <v>1807491.7615536966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51046886.040000007</v>
      </c>
      <c r="E40" s="39">
        <v>463.53585507377983</v>
      </c>
      <c r="F40" s="36">
        <v>4308337.6399999997</v>
      </c>
      <c r="G40" s="39">
        <v>144.53143815626152</v>
      </c>
      <c r="H40" s="36">
        <v>55355223.680000007</v>
      </c>
      <c r="I40" s="40">
        <v>395.58094301599328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51046886.040000007</v>
      </c>
      <c r="Q40" s="117">
        <f t="shared" si="28"/>
        <v>4308337.6399999997</v>
      </c>
      <c r="R40" s="118">
        <f t="shared" si="29"/>
        <v>55355223.680000007</v>
      </c>
      <c r="S40" s="32"/>
      <c r="T40" s="35">
        <v>86830626.152657047</v>
      </c>
      <c r="U40" s="39">
        <v>455.60052550125693</v>
      </c>
      <c r="V40" s="36">
        <v>5984470.2141526369</v>
      </c>
      <c r="W40" s="39">
        <v>105.57041674727252</v>
      </c>
      <c r="X40" s="36">
        <v>92815096.366809681</v>
      </c>
      <c r="Y40" s="40">
        <v>375.3562731195189</v>
      </c>
      <c r="Z40" s="38">
        <v>9462.4055328112663</v>
      </c>
      <c r="AA40" s="39">
        <v>9.3210517825292102E-3</v>
      </c>
      <c r="AB40" s="36">
        <v>36440.574299430693</v>
      </c>
      <c r="AC40" s="39">
        <v>8.2063754468915118E-2</v>
      </c>
      <c r="AD40" s="36">
        <v>45902.979832241959</v>
      </c>
      <c r="AE40" s="40">
        <v>3.1457267721142199E-2</v>
      </c>
      <c r="AF40" s="116">
        <f t="shared" si="30"/>
        <v>86840088.558189854</v>
      </c>
      <c r="AG40" s="117">
        <f t="shared" si="31"/>
        <v>6020910.7884520674</v>
      </c>
      <c r="AH40" s="118">
        <f t="shared" si="32"/>
        <v>92860999.346641928</v>
      </c>
      <c r="AI40" s="32"/>
      <c r="AJ40" s="35">
        <v>48163406.702965483</v>
      </c>
      <c r="AK40" s="39">
        <v>766.94544026123799</v>
      </c>
      <c r="AL40" s="36">
        <v>4590215.3847149005</v>
      </c>
      <c r="AM40" s="39">
        <v>173.48146158699367</v>
      </c>
      <c r="AN40" s="36">
        <v>52753622.087680385</v>
      </c>
      <c r="AO40" s="40">
        <v>591.02137264033843</v>
      </c>
      <c r="AP40" s="38">
        <v>0</v>
      </c>
      <c r="AQ40" s="39">
        <v>0</v>
      </c>
      <c r="AR40" s="36">
        <v>42762.813328313045</v>
      </c>
      <c r="AS40" s="39">
        <v>0.27608380185713566</v>
      </c>
      <c r="AT40" s="36">
        <v>42762.813328313045</v>
      </c>
      <c r="AU40" s="40">
        <v>0.13565414822924626</v>
      </c>
      <c r="AV40" s="116">
        <f t="shared" si="33"/>
        <v>48163406.702965483</v>
      </c>
      <c r="AW40" s="117">
        <f t="shared" si="34"/>
        <v>4632978.1980432132</v>
      </c>
      <c r="AX40" s="118">
        <f t="shared" si="35"/>
        <v>52796384.901008695</v>
      </c>
      <c r="AY40" s="32"/>
      <c r="AZ40" s="35">
        <v>50832602.360550322</v>
      </c>
      <c r="BA40" s="39">
        <v>459.83212744513889</v>
      </c>
      <c r="BB40" s="36">
        <v>4427663.3603113145</v>
      </c>
      <c r="BC40" s="39">
        <v>124.31669362958543</v>
      </c>
      <c r="BD40" s="36">
        <v>55260265.720861636</v>
      </c>
      <c r="BE40" s="40">
        <v>378.07546230115651</v>
      </c>
      <c r="BF40" s="38">
        <v>296690.46251267812</v>
      </c>
      <c r="BG40" s="39">
        <v>0.48477724776341408</v>
      </c>
      <c r="BH40" s="36">
        <v>482233.26649068145</v>
      </c>
      <c r="BI40" s="39">
        <v>1.5340062300490562</v>
      </c>
      <c r="BJ40" s="36">
        <v>778923.72900335956</v>
      </c>
      <c r="BK40" s="40">
        <v>0.84082891720355402</v>
      </c>
      <c r="BL40" s="116">
        <f t="shared" si="36"/>
        <v>51129292.823063001</v>
      </c>
      <c r="BM40" s="117">
        <f t="shared" si="37"/>
        <v>4909896.6268019956</v>
      </c>
      <c r="BN40" s="118">
        <f t="shared" si="38"/>
        <v>56039189.449864998</v>
      </c>
      <c r="BO40" s="32"/>
      <c r="BP40" s="35">
        <v>64260378.083238967</v>
      </c>
      <c r="BQ40" s="39">
        <v>673.49709246369957</v>
      </c>
      <c r="BR40" s="36">
        <v>6703462.4337521363</v>
      </c>
      <c r="BS40" s="39">
        <v>305.98240066423847</v>
      </c>
      <c r="BT40" s="36">
        <v>70963840.516991109</v>
      </c>
      <c r="BU40" s="40">
        <v>604.86903893583508</v>
      </c>
      <c r="BV40" s="38">
        <v>34626.458372109795</v>
      </c>
      <c r="BW40" s="39">
        <v>0.11244729690392387</v>
      </c>
      <c r="BX40" s="36">
        <v>37936.976326775737</v>
      </c>
      <c r="BY40" s="39">
        <v>0.18044947738149383</v>
      </c>
      <c r="BZ40" s="36">
        <v>72563.43469888554</v>
      </c>
      <c r="CA40" s="40">
        <v>0.14003762213417104</v>
      </c>
      <c r="CB40" s="116">
        <f t="shared" si="39"/>
        <v>64295004.541611075</v>
      </c>
      <c r="CC40" s="117">
        <f t="shared" si="40"/>
        <v>6741399.410078912</v>
      </c>
      <c r="CD40" s="118">
        <f t="shared" si="41"/>
        <v>71036403.951689988</v>
      </c>
      <c r="CE40" s="32"/>
      <c r="CF40" s="35">
        <v>45185670.170000002</v>
      </c>
      <c r="CG40" s="39">
        <v>355.93000582902067</v>
      </c>
      <c r="CH40" s="36">
        <v>4033695.9600000042</v>
      </c>
      <c r="CI40" s="39">
        <v>154.67811795383096</v>
      </c>
      <c r="CJ40" s="36">
        <v>49219366.130000003</v>
      </c>
      <c r="CK40" s="40">
        <v>321.63424011135146</v>
      </c>
      <c r="CL40" s="38">
        <v>-1679.61</v>
      </c>
      <c r="CM40" s="39">
        <v>-2.694173939684612E-3</v>
      </c>
      <c r="CN40" s="36">
        <v>0</v>
      </c>
      <c r="CO40" s="39">
        <v>0</v>
      </c>
      <c r="CP40" s="36">
        <v>-1679.61</v>
      </c>
      <c r="CQ40" s="40">
        <v>-1.7711856095716848E-3</v>
      </c>
      <c r="CR40" s="116">
        <f t="shared" si="42"/>
        <v>45183990.560000002</v>
      </c>
      <c r="CS40" s="117">
        <f t="shared" si="43"/>
        <v>4033695.9600000042</v>
      </c>
      <c r="CT40" s="118">
        <f t="shared" si="44"/>
        <v>49217686.520000003</v>
      </c>
      <c r="CU40" s="32"/>
      <c r="CV40" s="38">
        <f t="shared" si="45"/>
        <v>346319569.50941187</v>
      </c>
      <c r="CW40" s="39">
        <f t="shared" si="46"/>
        <v>497.28621635741109</v>
      </c>
      <c r="CX40" s="39">
        <f t="shared" si="47"/>
        <v>30047844.99293099</v>
      </c>
      <c r="CY40" s="39">
        <f t="shared" si="48"/>
        <v>152.87058636780395</v>
      </c>
      <c r="CZ40" s="36">
        <f t="shared" si="49"/>
        <v>376367414.50234288</v>
      </c>
      <c r="DA40" s="40">
        <f t="shared" si="50"/>
        <v>421.4752086419561</v>
      </c>
      <c r="DB40" s="38">
        <f t="shared" si="51"/>
        <v>339099.71641759918</v>
      </c>
      <c r="DC40" s="39">
        <f t="shared" si="52"/>
        <v>0.11041135914627795</v>
      </c>
      <c r="DD40" s="36">
        <f t="shared" si="53"/>
        <v>599373.63044520095</v>
      </c>
      <c r="DE40" s="39">
        <f t="shared" si="54"/>
        <v>0.34086914220277065</v>
      </c>
      <c r="DF40" s="36">
        <f t="shared" si="55"/>
        <v>938473.34686280019</v>
      </c>
      <c r="DG40" s="40">
        <f t="shared" si="56"/>
        <v>0.19431666657648686</v>
      </c>
      <c r="DH40" s="152"/>
      <c r="DI40" s="161" t="s">
        <v>38</v>
      </c>
      <c r="DJ40" s="38">
        <f t="shared" si="57"/>
        <v>376367414.50234288</v>
      </c>
      <c r="DK40" s="36">
        <f t="shared" si="58"/>
        <v>938473.34686280019</v>
      </c>
      <c r="DL40" s="37">
        <f t="shared" si="59"/>
        <v>377305887.84920567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1464898.29</v>
      </c>
      <c r="E41" s="39">
        <v>13.302141112372304</v>
      </c>
      <c r="F41" s="36">
        <v>107071.51</v>
      </c>
      <c r="G41" s="39">
        <v>3.5919188835586566</v>
      </c>
      <c r="H41" s="36">
        <v>1571969.8</v>
      </c>
      <c r="I41" s="40">
        <v>11.233651578601341</v>
      </c>
      <c r="J41" s="38">
        <v>314358.63</v>
      </c>
      <c r="K41" s="39">
        <v>0.8921543936723626</v>
      </c>
      <c r="L41" s="36">
        <v>128393.16</v>
      </c>
      <c r="M41" s="39">
        <v>0.41423295069590971</v>
      </c>
      <c r="N41" s="36">
        <v>442751.79000000004</v>
      </c>
      <c r="O41" s="40">
        <v>0.6684932803674396</v>
      </c>
      <c r="P41" s="116">
        <f t="shared" si="27"/>
        <v>1779256.92</v>
      </c>
      <c r="Q41" s="117">
        <f t="shared" si="28"/>
        <v>235464.66999999998</v>
      </c>
      <c r="R41" s="118">
        <f t="shared" si="29"/>
        <v>2014721.5899999999</v>
      </c>
      <c r="S41" s="32"/>
      <c r="T41" s="35">
        <v>1952986.594955049</v>
      </c>
      <c r="U41" s="39">
        <v>10.24732583862869</v>
      </c>
      <c r="V41" s="36">
        <v>186821.39959557139</v>
      </c>
      <c r="W41" s="39">
        <v>3.2956656657711889</v>
      </c>
      <c r="X41" s="36">
        <v>2139807.9945506202</v>
      </c>
      <c r="Y41" s="40">
        <v>8.6536607240230197</v>
      </c>
      <c r="Z41" s="38">
        <v>540973.72589772393</v>
      </c>
      <c r="AA41" s="39">
        <v>0.53289241246272667</v>
      </c>
      <c r="AB41" s="36">
        <v>137503.05518368143</v>
      </c>
      <c r="AC41" s="39">
        <v>0.30965529979300044</v>
      </c>
      <c r="AD41" s="36">
        <v>678476.78108140535</v>
      </c>
      <c r="AE41" s="40">
        <v>0.46495948243572088</v>
      </c>
      <c r="AF41" s="116">
        <f t="shared" si="30"/>
        <v>2493960.3208527728</v>
      </c>
      <c r="AG41" s="117">
        <f t="shared" si="31"/>
        <v>324324.45477925282</v>
      </c>
      <c r="AH41" s="118">
        <f t="shared" si="32"/>
        <v>2818284.7756320257</v>
      </c>
      <c r="AI41" s="32"/>
      <c r="AJ41" s="35">
        <v>202163.22670555126</v>
      </c>
      <c r="AK41" s="39">
        <v>3.2192109222368392</v>
      </c>
      <c r="AL41" s="36">
        <v>41908.011796017039</v>
      </c>
      <c r="AM41" s="39">
        <v>1.5838610019885953</v>
      </c>
      <c r="AN41" s="36">
        <v>244071.2385015683</v>
      </c>
      <c r="AO41" s="40">
        <v>2.7344343893859659</v>
      </c>
      <c r="AP41" s="38">
        <v>101101.92987303893</v>
      </c>
      <c r="AQ41" s="39">
        <v>0.63053377858420689</v>
      </c>
      <c r="AR41" s="36">
        <v>29722.386475668252</v>
      </c>
      <c r="AS41" s="39">
        <v>0.19189264736790684</v>
      </c>
      <c r="AT41" s="36">
        <v>130824.31634870719</v>
      </c>
      <c r="AU41" s="40">
        <v>0.41500686743187737</v>
      </c>
      <c r="AV41" s="116">
        <f t="shared" si="33"/>
        <v>303265.15657859016</v>
      </c>
      <c r="AW41" s="117">
        <f t="shared" si="34"/>
        <v>71630.398271685292</v>
      </c>
      <c r="AX41" s="118">
        <f t="shared" si="35"/>
        <v>374895.55485027545</v>
      </c>
      <c r="AY41" s="32"/>
      <c r="AZ41" s="35">
        <v>1470179.9226946007</v>
      </c>
      <c r="BA41" s="39">
        <v>13.299259337240612</v>
      </c>
      <c r="BB41" s="36">
        <v>148840.7557379175</v>
      </c>
      <c r="BC41" s="39">
        <v>4.1790418839262546</v>
      </c>
      <c r="BD41" s="36">
        <v>1619020.6784325182</v>
      </c>
      <c r="BE41" s="40">
        <v>11.076891931093705</v>
      </c>
      <c r="BF41" s="38">
        <v>736685.61548576201</v>
      </c>
      <c r="BG41" s="39">
        <v>1.2037071300423881</v>
      </c>
      <c r="BH41" s="36">
        <v>128898.4578865636</v>
      </c>
      <c r="BI41" s="39">
        <v>0.41003193097945551</v>
      </c>
      <c r="BJ41" s="36">
        <v>865584.07337232563</v>
      </c>
      <c r="BK41" s="40">
        <v>0.93437661745589873</v>
      </c>
      <c r="BL41" s="116">
        <f t="shared" si="36"/>
        <v>2206865.5381803624</v>
      </c>
      <c r="BM41" s="117">
        <f t="shared" si="37"/>
        <v>277739.21362448111</v>
      </c>
      <c r="BN41" s="118">
        <f t="shared" si="38"/>
        <v>2484604.7518048435</v>
      </c>
      <c r="BO41" s="32"/>
      <c r="BP41" s="35">
        <v>711858.75334305002</v>
      </c>
      <c r="BQ41" s="39">
        <v>7.4608151231284001</v>
      </c>
      <c r="BR41" s="36">
        <v>61005.590482908621</v>
      </c>
      <c r="BS41" s="39">
        <v>2.7846261860009411</v>
      </c>
      <c r="BT41" s="36">
        <v>772864.34382595867</v>
      </c>
      <c r="BU41" s="40">
        <v>6.5876044683045549</v>
      </c>
      <c r="BV41" s="38">
        <v>84933.186358915365</v>
      </c>
      <c r="BW41" s="39">
        <v>0.27581530634359641</v>
      </c>
      <c r="BX41" s="36">
        <v>101311.43897741206</v>
      </c>
      <c r="BY41" s="39">
        <v>0.48189386678500384</v>
      </c>
      <c r="BZ41" s="36">
        <v>186244.62533632742</v>
      </c>
      <c r="CA41" s="40">
        <v>0.35942695622936716</v>
      </c>
      <c r="CB41" s="116">
        <f t="shared" si="39"/>
        <v>796791.93970196543</v>
      </c>
      <c r="CC41" s="117">
        <f t="shared" si="40"/>
        <v>162317.02946032069</v>
      </c>
      <c r="CD41" s="118">
        <f t="shared" si="41"/>
        <v>959108.96916228614</v>
      </c>
      <c r="CE41" s="32"/>
      <c r="CF41" s="35">
        <v>1880865.51</v>
      </c>
      <c r="CG41" s="39">
        <v>14.815680932013139</v>
      </c>
      <c r="CH41" s="36">
        <v>156637.4499999996</v>
      </c>
      <c r="CI41" s="39">
        <v>6.0064978142495438</v>
      </c>
      <c r="CJ41" s="36">
        <v>2037502.9599999995</v>
      </c>
      <c r="CK41" s="40">
        <v>13.314489149115524</v>
      </c>
      <c r="CL41" s="38">
        <v>826360</v>
      </c>
      <c r="CM41" s="39">
        <v>1.3255205534604915</v>
      </c>
      <c r="CN41" s="36">
        <v>249105.36</v>
      </c>
      <c r="CO41" s="39">
        <v>0.76677530365618662</v>
      </c>
      <c r="CP41" s="36">
        <v>1075465.3599999999</v>
      </c>
      <c r="CQ41" s="40">
        <v>1.1341018267483709</v>
      </c>
      <c r="CR41" s="116">
        <f t="shared" si="42"/>
        <v>2707225.51</v>
      </c>
      <c r="CS41" s="117">
        <f t="shared" si="43"/>
        <v>405742.80999999959</v>
      </c>
      <c r="CT41" s="118">
        <f t="shared" si="44"/>
        <v>3112968.3199999994</v>
      </c>
      <c r="CU41" s="32"/>
      <c r="CV41" s="38">
        <f t="shared" si="45"/>
        <v>7682952.297698251</v>
      </c>
      <c r="CW41" s="39">
        <f t="shared" si="46"/>
        <v>11.032083124811717</v>
      </c>
      <c r="CX41" s="39">
        <f t="shared" si="47"/>
        <v>702284.71761241416</v>
      </c>
      <c r="CY41" s="39">
        <f t="shared" si="48"/>
        <v>3.572924334634128</v>
      </c>
      <c r="CZ41" s="36">
        <f t="shared" si="49"/>
        <v>8385237.0153106656</v>
      </c>
      <c r="DA41" s="40">
        <f t="shared" si="50"/>
        <v>9.3902112254149888</v>
      </c>
      <c r="DB41" s="38">
        <f t="shared" si="51"/>
        <v>2604413.0876154406</v>
      </c>
      <c r="DC41" s="39">
        <f t="shared" si="52"/>
        <v>0.84800067608387697</v>
      </c>
      <c r="DD41" s="36">
        <f t="shared" si="53"/>
        <v>774933.85852332541</v>
      </c>
      <c r="DE41" s="39">
        <f t="shared" si="54"/>
        <v>0.44071181346854355</v>
      </c>
      <c r="DF41" s="36">
        <f t="shared" si="55"/>
        <v>3379346.9461387661</v>
      </c>
      <c r="DG41" s="40">
        <f t="shared" si="56"/>
        <v>0.69971452676227841</v>
      </c>
      <c r="DH41" s="152"/>
      <c r="DI41" s="161" t="s">
        <v>39</v>
      </c>
      <c r="DJ41" s="38">
        <f t="shared" si="57"/>
        <v>8385237.0153106656</v>
      </c>
      <c r="DK41" s="36">
        <f t="shared" si="58"/>
        <v>3379346.9461387661</v>
      </c>
      <c r="DL41" s="37">
        <f t="shared" si="59"/>
        <v>11764583.961449431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1630971.63</v>
      </c>
      <c r="E42" s="39">
        <v>14.810185062429056</v>
      </c>
      <c r="F42" s="36">
        <v>1081507.72</v>
      </c>
      <c r="G42" s="39">
        <v>36.281247945251437</v>
      </c>
      <c r="H42" s="36">
        <v>2712479.3499999996</v>
      </c>
      <c r="I42" s="40">
        <v>19.383990667028741</v>
      </c>
      <c r="J42" s="38">
        <v>6652497.3100000005</v>
      </c>
      <c r="K42" s="39">
        <v>18.879884748225532</v>
      </c>
      <c r="L42" s="36">
        <v>5568394.0300000003</v>
      </c>
      <c r="M42" s="39">
        <v>17.965227195003131</v>
      </c>
      <c r="N42" s="36">
        <v>12220891.34</v>
      </c>
      <c r="O42" s="40">
        <v>18.451836729763723</v>
      </c>
      <c r="P42" s="116">
        <f t="shared" si="27"/>
        <v>8283468.9400000004</v>
      </c>
      <c r="Q42" s="117">
        <f t="shared" si="28"/>
        <v>6649901.75</v>
      </c>
      <c r="R42" s="118">
        <f t="shared" si="29"/>
        <v>14933370.690000001</v>
      </c>
      <c r="S42" s="32"/>
      <c r="T42" s="35">
        <v>6138404.8510115864</v>
      </c>
      <c r="U42" s="39">
        <v>32.208226518412182</v>
      </c>
      <c r="V42" s="36">
        <v>4168761.4879367859</v>
      </c>
      <c r="W42" s="39">
        <v>73.539991319646234</v>
      </c>
      <c r="X42" s="36">
        <v>10307166.338948373</v>
      </c>
      <c r="Y42" s="40">
        <v>41.683515881087921</v>
      </c>
      <c r="Z42" s="38">
        <v>27449522.144184809</v>
      </c>
      <c r="AA42" s="39">
        <v>27.039468602823</v>
      </c>
      <c r="AB42" s="36">
        <v>13055436.202397311</v>
      </c>
      <c r="AC42" s="39">
        <v>29.400692266665416</v>
      </c>
      <c r="AD42" s="36">
        <v>40504958.346582122</v>
      </c>
      <c r="AE42" s="40">
        <v>27.7580088133445</v>
      </c>
      <c r="AF42" s="116">
        <f t="shared" si="30"/>
        <v>33587926.995196395</v>
      </c>
      <c r="AG42" s="117">
        <f t="shared" si="31"/>
        <v>17224197.690334097</v>
      </c>
      <c r="AH42" s="118">
        <f t="shared" si="32"/>
        <v>50812124.685530491</v>
      </c>
      <c r="AI42" s="32"/>
      <c r="AJ42" s="35">
        <v>893480.05658041651</v>
      </c>
      <c r="AK42" s="39">
        <v>14.227615990388644</v>
      </c>
      <c r="AL42" s="36">
        <v>1030068.6037801608</v>
      </c>
      <c r="AM42" s="39">
        <v>38.93015728928701</v>
      </c>
      <c r="AN42" s="36">
        <v>1923548.6603605773</v>
      </c>
      <c r="AO42" s="40">
        <v>21.550337675340106</v>
      </c>
      <c r="AP42" s="38">
        <v>3991298.3378644628</v>
      </c>
      <c r="AQ42" s="39">
        <v>24.892189749403233</v>
      </c>
      <c r="AR42" s="36">
        <v>2941874.8790556043</v>
      </c>
      <c r="AS42" s="39">
        <v>18.993231220826068</v>
      </c>
      <c r="AT42" s="36">
        <v>6933173.2169200666</v>
      </c>
      <c r="AU42" s="40">
        <v>21.993728524039962</v>
      </c>
      <c r="AV42" s="116">
        <f t="shared" si="33"/>
        <v>4884778.3944448791</v>
      </c>
      <c r="AW42" s="117">
        <f t="shared" si="34"/>
        <v>3971943.482835765</v>
      </c>
      <c r="AX42" s="118">
        <f t="shared" si="35"/>
        <v>8856721.8772806451</v>
      </c>
      <c r="AY42" s="32"/>
      <c r="AZ42" s="35">
        <v>2282845.8814441115</v>
      </c>
      <c r="BA42" s="39">
        <v>20.650642098711046</v>
      </c>
      <c r="BB42" s="36">
        <v>1150637.6150119477</v>
      </c>
      <c r="BC42" s="39">
        <v>32.306761427783798</v>
      </c>
      <c r="BD42" s="36">
        <v>3433483.4964560592</v>
      </c>
      <c r="BE42" s="40">
        <v>23.490944954612409</v>
      </c>
      <c r="BF42" s="38">
        <v>8914588.5345678665</v>
      </c>
      <c r="BG42" s="39">
        <v>14.565987926040689</v>
      </c>
      <c r="BH42" s="36">
        <v>5965809.4822756434</v>
      </c>
      <c r="BI42" s="39">
        <v>18.977514719576931</v>
      </c>
      <c r="BJ42" s="36">
        <v>14880398.016843509</v>
      </c>
      <c r="BK42" s="40">
        <v>16.063021944484216</v>
      </c>
      <c r="BL42" s="116">
        <f t="shared" si="36"/>
        <v>11197434.416011978</v>
      </c>
      <c r="BM42" s="117">
        <f t="shared" si="37"/>
        <v>7116447.0972875915</v>
      </c>
      <c r="BN42" s="118">
        <f t="shared" si="38"/>
        <v>18313881.513299569</v>
      </c>
      <c r="BO42" s="32"/>
      <c r="BP42" s="35">
        <v>1480956.4493132203</v>
      </c>
      <c r="BQ42" s="39">
        <v>15.521537414327401</v>
      </c>
      <c r="BR42" s="36">
        <v>1518366.6231958626</v>
      </c>
      <c r="BS42" s="39">
        <v>69.306491838408917</v>
      </c>
      <c r="BT42" s="36">
        <v>2999323.072509083</v>
      </c>
      <c r="BU42" s="40">
        <v>25.565099790396289</v>
      </c>
      <c r="BV42" s="38">
        <v>5379621.7874532389</v>
      </c>
      <c r="BW42" s="39">
        <v>17.46999135354292</v>
      </c>
      <c r="BX42" s="36">
        <v>7625881.4070573961</v>
      </c>
      <c r="BY42" s="39">
        <v>36.272957091351607</v>
      </c>
      <c r="BZ42" s="36">
        <v>13005503.194510635</v>
      </c>
      <c r="CA42" s="40">
        <v>25.098863491995182</v>
      </c>
      <c r="CB42" s="116">
        <f t="shared" si="39"/>
        <v>6860578.2367664594</v>
      </c>
      <c r="CC42" s="117">
        <f t="shared" si="40"/>
        <v>9144248.0302532595</v>
      </c>
      <c r="CD42" s="118">
        <f t="shared" si="41"/>
        <v>16004826.267019719</v>
      </c>
      <c r="CE42" s="32"/>
      <c r="CF42" s="35">
        <v>4315194.51</v>
      </c>
      <c r="CG42" s="39">
        <v>33.99102417468157</v>
      </c>
      <c r="CH42" s="36">
        <v>2109484.77</v>
      </c>
      <c r="CI42" s="39">
        <v>80.891355548738403</v>
      </c>
      <c r="CJ42" s="36">
        <v>6424679.2799999993</v>
      </c>
      <c r="CK42" s="40">
        <v>41.983410203294795</v>
      </c>
      <c r="CL42" s="38">
        <v>16078086.75</v>
      </c>
      <c r="CM42" s="39">
        <v>25.790012158678778</v>
      </c>
      <c r="CN42" s="36">
        <v>9457282.6799999997</v>
      </c>
      <c r="CO42" s="39">
        <v>29.110617285470674</v>
      </c>
      <c r="CP42" s="36">
        <v>25535369.43</v>
      </c>
      <c r="CQ42" s="40">
        <v>26.927607521694153</v>
      </c>
      <c r="CR42" s="116">
        <f t="shared" si="42"/>
        <v>20393281.259999998</v>
      </c>
      <c r="CS42" s="117">
        <f t="shared" si="43"/>
        <v>11566767.449999999</v>
      </c>
      <c r="CT42" s="118">
        <f t="shared" si="44"/>
        <v>31960048.709999997</v>
      </c>
      <c r="CU42" s="32"/>
      <c r="CV42" s="38">
        <f t="shared" si="45"/>
        <v>16741853.378349334</v>
      </c>
      <c r="CW42" s="39">
        <f t="shared" si="46"/>
        <v>24.039914732868194</v>
      </c>
      <c r="CX42" s="39">
        <f t="shared" si="47"/>
        <v>11058826.819924757</v>
      </c>
      <c r="CY42" s="39">
        <f t="shared" si="48"/>
        <v>56.262581922251499</v>
      </c>
      <c r="CZ42" s="36">
        <f t="shared" si="49"/>
        <v>27800680.198274091</v>
      </c>
      <c r="DA42" s="40">
        <f t="shared" si="50"/>
        <v>31.132603502482361</v>
      </c>
      <c r="DB42" s="38">
        <f t="shared" si="51"/>
        <v>68465614.864070386</v>
      </c>
      <c r="DC42" s="39">
        <f t="shared" si="52"/>
        <v>22.292503431699394</v>
      </c>
      <c r="DD42" s="36">
        <f t="shared" si="53"/>
        <v>44614678.680785954</v>
      </c>
      <c r="DE42" s="39">
        <f t="shared" si="54"/>
        <v>25.372766633520008</v>
      </c>
      <c r="DF42" s="36">
        <f t="shared" si="55"/>
        <v>113080293.54485634</v>
      </c>
      <c r="DG42" s="40">
        <f t="shared" si="56"/>
        <v>23.413968836282255</v>
      </c>
      <c r="DH42" s="152"/>
      <c r="DI42" s="161" t="s">
        <v>55</v>
      </c>
      <c r="DJ42" s="38">
        <f t="shared" si="57"/>
        <v>27800680.198274091</v>
      </c>
      <c r="DK42" s="36">
        <f t="shared" si="58"/>
        <v>113080293.54485634</v>
      </c>
      <c r="DL42" s="37">
        <f t="shared" si="59"/>
        <v>140880973.74313045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47855.78</v>
      </c>
      <c r="E43" s="39">
        <v>0.43455872871736662</v>
      </c>
      <c r="F43" s="36">
        <v>23429.41</v>
      </c>
      <c r="G43" s="39">
        <v>0.7859844342312724</v>
      </c>
      <c r="H43" s="36">
        <v>71285.19</v>
      </c>
      <c r="I43" s="40">
        <v>0.50942008375376968</v>
      </c>
      <c r="J43" s="38">
        <v>750116.97</v>
      </c>
      <c r="K43" s="39">
        <v>2.1288429414318917</v>
      </c>
      <c r="L43" s="36">
        <v>383800.26</v>
      </c>
      <c r="M43" s="39">
        <v>1.238249095027004</v>
      </c>
      <c r="N43" s="36">
        <v>1133917.23</v>
      </c>
      <c r="O43" s="40">
        <v>1.7120564295129341</v>
      </c>
      <c r="P43" s="116">
        <f t="shared" si="27"/>
        <v>797972.75</v>
      </c>
      <c r="Q43" s="117">
        <f t="shared" si="28"/>
        <v>407229.67</v>
      </c>
      <c r="R43" s="118">
        <f t="shared" si="29"/>
        <v>1205202.42</v>
      </c>
      <c r="S43" s="32"/>
      <c r="T43" s="35">
        <v>18928.524019545886</v>
      </c>
      <c r="U43" s="39">
        <v>9.9318015686155184E-2</v>
      </c>
      <c r="V43" s="36">
        <v>30206.679734923448</v>
      </c>
      <c r="W43" s="39">
        <v>0.53286784862355474</v>
      </c>
      <c r="X43" s="36">
        <v>49135.20375446933</v>
      </c>
      <c r="Y43" s="40">
        <v>0.19870912903389518</v>
      </c>
      <c r="Z43" s="38">
        <v>1026500.538119546</v>
      </c>
      <c r="AA43" s="39">
        <v>1.0111662026562638</v>
      </c>
      <c r="AB43" s="36">
        <v>325036.62947323319</v>
      </c>
      <c r="AC43" s="39">
        <v>0.73197875355416298</v>
      </c>
      <c r="AD43" s="36">
        <v>1351537.1675927793</v>
      </c>
      <c r="AE43" s="40">
        <v>0.92620711490667895</v>
      </c>
      <c r="AF43" s="116">
        <f t="shared" si="30"/>
        <v>1045429.0621390919</v>
      </c>
      <c r="AG43" s="117">
        <f t="shared" si="31"/>
        <v>355243.30920815666</v>
      </c>
      <c r="AH43" s="118">
        <f t="shared" si="32"/>
        <v>1400672.3713472486</v>
      </c>
      <c r="AI43" s="32"/>
      <c r="AJ43" s="35">
        <v>11050.97192765263</v>
      </c>
      <c r="AK43" s="39">
        <v>0.17597369269658164</v>
      </c>
      <c r="AL43" s="36">
        <v>16756.537893087734</v>
      </c>
      <c r="AM43" s="39">
        <v>0.63329243645312183</v>
      </c>
      <c r="AN43" s="36">
        <v>27807.509820740364</v>
      </c>
      <c r="AO43" s="40">
        <v>0.31153941613047476</v>
      </c>
      <c r="AP43" s="38">
        <v>433153.60940494633</v>
      </c>
      <c r="AQ43" s="39">
        <v>2.7014121529476505</v>
      </c>
      <c r="AR43" s="36">
        <v>158873.7657483459</v>
      </c>
      <c r="AS43" s="39">
        <v>1.0257153318330015</v>
      </c>
      <c r="AT43" s="36">
        <v>592027.3751532922</v>
      </c>
      <c r="AU43" s="40">
        <v>1.878056260897194</v>
      </c>
      <c r="AV43" s="116">
        <f t="shared" si="33"/>
        <v>444204.58133259893</v>
      </c>
      <c r="AW43" s="117">
        <f t="shared" si="34"/>
        <v>175630.30364143365</v>
      </c>
      <c r="AX43" s="118">
        <f t="shared" si="35"/>
        <v>619834.88497403264</v>
      </c>
      <c r="AY43" s="32"/>
      <c r="AZ43" s="35">
        <v>52122.963100444365</v>
      </c>
      <c r="BA43" s="39">
        <v>0.47150474101681078</v>
      </c>
      <c r="BB43" s="36">
        <v>24986.156170400845</v>
      </c>
      <c r="BC43" s="39">
        <v>0.70154301915995187</v>
      </c>
      <c r="BD43" s="36">
        <v>77109.119270845214</v>
      </c>
      <c r="BE43" s="40">
        <v>0.52755927854603257</v>
      </c>
      <c r="BF43" s="38">
        <v>1082773.1219835617</v>
      </c>
      <c r="BG43" s="39">
        <v>1.7691966556052012</v>
      </c>
      <c r="BH43" s="36">
        <v>500254.37203417585</v>
      </c>
      <c r="BI43" s="39">
        <v>1.5913321967482579</v>
      </c>
      <c r="BJ43" s="36">
        <v>1583027.4940177375</v>
      </c>
      <c r="BK43" s="40">
        <v>1.7088390610483621</v>
      </c>
      <c r="BL43" s="116">
        <f t="shared" si="36"/>
        <v>1134896.085084006</v>
      </c>
      <c r="BM43" s="117">
        <f t="shared" si="37"/>
        <v>525240.52820457669</v>
      </c>
      <c r="BN43" s="118">
        <f t="shared" si="38"/>
        <v>1660136.6132885828</v>
      </c>
      <c r="BO43" s="32"/>
      <c r="BP43" s="35">
        <v>17054.945123226924</v>
      </c>
      <c r="BQ43" s="39">
        <v>0.17874865189467812</v>
      </c>
      <c r="BR43" s="36">
        <v>17152.568575592191</v>
      </c>
      <c r="BS43" s="39">
        <v>0.78293630525799673</v>
      </c>
      <c r="BT43" s="36">
        <v>34207.513698819115</v>
      </c>
      <c r="BU43" s="40">
        <v>0.29157195812189735</v>
      </c>
      <c r="BV43" s="38">
        <v>796500.03140225145</v>
      </c>
      <c r="BW43" s="39">
        <v>2.5865849331912627</v>
      </c>
      <c r="BX43" s="36">
        <v>272605.7889453622</v>
      </c>
      <c r="BY43" s="39">
        <v>1.2966655993519769</v>
      </c>
      <c r="BZ43" s="36">
        <v>1069105.8203476137</v>
      </c>
      <c r="CA43" s="40">
        <v>2.0632297452918316</v>
      </c>
      <c r="CB43" s="116">
        <f t="shared" si="39"/>
        <v>813554.97652547841</v>
      </c>
      <c r="CC43" s="117">
        <f t="shared" si="40"/>
        <v>289758.35752095439</v>
      </c>
      <c r="CD43" s="118">
        <f t="shared" si="41"/>
        <v>1103313.3340464327</v>
      </c>
      <c r="CE43" s="32"/>
      <c r="CF43" s="35">
        <v>34933.300000000003</v>
      </c>
      <c r="CG43" s="39">
        <v>0.27517152287102903</v>
      </c>
      <c r="CH43" s="36">
        <v>16894.160000000007</v>
      </c>
      <c r="CI43" s="39">
        <v>0.64783188894853927</v>
      </c>
      <c r="CJ43" s="36">
        <v>51827.460000000006</v>
      </c>
      <c r="CK43" s="40">
        <v>0.33867737487665739</v>
      </c>
      <c r="CL43" s="38">
        <v>795044.39999999991</v>
      </c>
      <c r="CM43" s="39">
        <v>1.2752888488233509</v>
      </c>
      <c r="CN43" s="36">
        <v>305099.61000000039</v>
      </c>
      <c r="CO43" s="39">
        <v>0.93913212507002841</v>
      </c>
      <c r="CP43" s="36">
        <v>1100144.0100000002</v>
      </c>
      <c r="CQ43" s="40">
        <v>1.1601260048276016</v>
      </c>
      <c r="CR43" s="116">
        <f t="shared" si="42"/>
        <v>829977.7</v>
      </c>
      <c r="CS43" s="117">
        <f t="shared" si="43"/>
        <v>321993.77000000043</v>
      </c>
      <c r="CT43" s="118">
        <f t="shared" si="44"/>
        <v>1151971.4700000004</v>
      </c>
      <c r="CU43" s="32"/>
      <c r="CV43" s="38">
        <f t="shared" si="45"/>
        <v>181946.48417086981</v>
      </c>
      <c r="CW43" s="39">
        <f t="shared" si="46"/>
        <v>0.26126008074287149</v>
      </c>
      <c r="CX43" s="39">
        <f t="shared" si="47"/>
        <v>129425.51237400422</v>
      </c>
      <c r="CY43" s="39">
        <f t="shared" si="48"/>
        <v>0.6584616624660492</v>
      </c>
      <c r="CZ43" s="36">
        <f t="shared" si="49"/>
        <v>311371.99654487404</v>
      </c>
      <c r="DA43" s="40">
        <f t="shared" si="50"/>
        <v>0.34869006229601818</v>
      </c>
      <c r="DB43" s="38">
        <f t="shared" si="51"/>
        <v>4884088.6709103044</v>
      </c>
      <c r="DC43" s="39">
        <f t="shared" si="52"/>
        <v>1.5902663500964154</v>
      </c>
      <c r="DD43" s="36">
        <f t="shared" si="53"/>
        <v>1945670.4262011175</v>
      </c>
      <c r="DE43" s="39">
        <f t="shared" si="54"/>
        <v>1.1065201662206097</v>
      </c>
      <c r="DF43" s="36">
        <f t="shared" si="55"/>
        <v>6829759.0971114216</v>
      </c>
      <c r="DG43" s="40">
        <f t="shared" si="56"/>
        <v>1.4141435403654019</v>
      </c>
      <c r="DH43" s="152"/>
      <c r="DI43" s="161" t="s">
        <v>56</v>
      </c>
      <c r="DJ43" s="38">
        <f t="shared" si="57"/>
        <v>311371.99654487404</v>
      </c>
      <c r="DK43" s="36">
        <f t="shared" si="58"/>
        <v>6829759.0971114216</v>
      </c>
      <c r="DL43" s="37">
        <f t="shared" si="59"/>
        <v>7141131.0936562959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20568069.939999998</v>
      </c>
      <c r="E44" s="39">
        <v>186.77021511918272</v>
      </c>
      <c r="F44" s="36">
        <v>11335920.690000001</v>
      </c>
      <c r="G44" s="39">
        <v>380.28517192794129</v>
      </c>
      <c r="H44" s="36">
        <v>31903990.629999999</v>
      </c>
      <c r="I44" s="40">
        <v>227.99312983263539</v>
      </c>
      <c r="J44" s="38">
        <v>20371559.849999998</v>
      </c>
      <c r="K44" s="39">
        <v>57.814785062961349</v>
      </c>
      <c r="L44" s="36">
        <v>39616240.519999996</v>
      </c>
      <c r="M44" s="39">
        <v>127.81329010111176</v>
      </c>
      <c r="N44" s="36">
        <v>59987800.36999999</v>
      </c>
      <c r="O44" s="40">
        <v>90.573188764224753</v>
      </c>
      <c r="P44" s="116">
        <f t="shared" si="27"/>
        <v>40939629.789999992</v>
      </c>
      <c r="Q44" s="117">
        <f t="shared" si="28"/>
        <v>50952161.209999993</v>
      </c>
      <c r="R44" s="118">
        <f t="shared" si="29"/>
        <v>91891790.999999985</v>
      </c>
      <c r="S44" s="32"/>
      <c r="T44" s="35">
        <v>18535207.487826318</v>
      </c>
      <c r="U44" s="39">
        <v>97.254282802037508</v>
      </c>
      <c r="V44" s="36">
        <v>12951712.761174476</v>
      </c>
      <c r="W44" s="39">
        <v>228.47765380377294</v>
      </c>
      <c r="X44" s="36">
        <v>31486920.249000795</v>
      </c>
      <c r="Y44" s="40">
        <v>127.33718435164836</v>
      </c>
      <c r="Z44" s="38">
        <v>26538268.945556872</v>
      </c>
      <c r="AA44" s="39">
        <v>26.141828122085446</v>
      </c>
      <c r="AB44" s="36">
        <v>24670904.025386151</v>
      </c>
      <c r="AC44" s="39">
        <v>55.55859229411454</v>
      </c>
      <c r="AD44" s="36">
        <v>51209172.970943019</v>
      </c>
      <c r="AE44" s="40">
        <v>35.093596751506475</v>
      </c>
      <c r="AF44" s="116">
        <f t="shared" si="30"/>
        <v>45073476.433383189</v>
      </c>
      <c r="AG44" s="117">
        <f t="shared" si="31"/>
        <v>37622616.786560625</v>
      </c>
      <c r="AH44" s="118">
        <f t="shared" si="32"/>
        <v>82696093.219943821</v>
      </c>
      <c r="AI44" s="32"/>
      <c r="AJ44" s="35">
        <v>3136277.6289478801</v>
      </c>
      <c r="AK44" s="39">
        <v>49.941521822765971</v>
      </c>
      <c r="AL44" s="36">
        <v>6391101.7495789304</v>
      </c>
      <c r="AM44" s="39">
        <v>241.54371412726402</v>
      </c>
      <c r="AN44" s="36">
        <v>9527379.3785268106</v>
      </c>
      <c r="AO44" s="40">
        <v>106.73930272699053</v>
      </c>
      <c r="AP44" s="38">
        <v>5268980.6600419357</v>
      </c>
      <c r="AQ44" s="39">
        <v>32.860602058094905</v>
      </c>
      <c r="AR44" s="36">
        <v>5978641.7134208297</v>
      </c>
      <c r="AS44" s="39">
        <v>38.599100613663886</v>
      </c>
      <c r="AT44" s="36">
        <v>11247622.373462766</v>
      </c>
      <c r="AU44" s="40">
        <v>35.680221059405582</v>
      </c>
      <c r="AV44" s="116">
        <f t="shared" si="33"/>
        <v>8405258.2889898159</v>
      </c>
      <c r="AW44" s="117">
        <f t="shared" si="34"/>
        <v>12369743.462999761</v>
      </c>
      <c r="AX44" s="118">
        <f t="shared" si="35"/>
        <v>20775001.751989577</v>
      </c>
      <c r="AY44" s="32"/>
      <c r="AZ44" s="35">
        <v>15445305.646824114</v>
      </c>
      <c r="BA44" s="39">
        <v>139.71835839219975</v>
      </c>
      <c r="BB44" s="36">
        <v>6672802.7205402032</v>
      </c>
      <c r="BC44" s="39">
        <v>187.35407458839293</v>
      </c>
      <c r="BD44" s="36">
        <v>22118108.367364317</v>
      </c>
      <c r="BE44" s="40">
        <v>151.32598327447843</v>
      </c>
      <c r="BF44" s="38">
        <v>19450984.696574423</v>
      </c>
      <c r="BG44" s="39">
        <v>31.781927695403084</v>
      </c>
      <c r="BH44" s="36">
        <v>23051009.707413223</v>
      </c>
      <c r="BI44" s="39">
        <v>73.326323497793069</v>
      </c>
      <c r="BJ44" s="36">
        <v>42501994.403987646</v>
      </c>
      <c r="BK44" s="40">
        <v>45.879852677517171</v>
      </c>
      <c r="BL44" s="116">
        <f t="shared" si="36"/>
        <v>34896290.343398541</v>
      </c>
      <c r="BM44" s="117">
        <f t="shared" si="37"/>
        <v>29723812.427953426</v>
      </c>
      <c r="BN44" s="118">
        <f t="shared" si="38"/>
        <v>64620102.771351963</v>
      </c>
      <c r="BO44" s="32"/>
      <c r="BP44" s="35">
        <v>7145644.5618261043</v>
      </c>
      <c r="BQ44" s="39">
        <v>74.891729238427729</v>
      </c>
      <c r="BR44" s="36">
        <v>4384414.2699205382</v>
      </c>
      <c r="BS44" s="39">
        <v>200.12845855032583</v>
      </c>
      <c r="BT44" s="36">
        <v>11530058.831746642</v>
      </c>
      <c r="BU44" s="40">
        <v>98.277877206524337</v>
      </c>
      <c r="BV44" s="38">
        <v>8163609.7650968824</v>
      </c>
      <c r="BW44" s="39">
        <v>26.510821326243793</v>
      </c>
      <c r="BX44" s="36">
        <v>11933025.067387925</v>
      </c>
      <c r="BY44" s="39">
        <v>56.760141304952178</v>
      </c>
      <c r="BZ44" s="36">
        <v>20096634.832484808</v>
      </c>
      <c r="CA44" s="40">
        <v>38.783789197938148</v>
      </c>
      <c r="CB44" s="116">
        <f t="shared" si="39"/>
        <v>15309254.326922987</v>
      </c>
      <c r="CC44" s="117">
        <f t="shared" si="40"/>
        <v>16317439.337308463</v>
      </c>
      <c r="CD44" s="118">
        <f t="shared" si="41"/>
        <v>31626693.664231449</v>
      </c>
      <c r="CE44" s="32"/>
      <c r="CF44" s="35">
        <v>22737714.710000012</v>
      </c>
      <c r="CG44" s="39">
        <v>179.1062276783957</v>
      </c>
      <c r="CH44" s="36">
        <v>6167086.6100000022</v>
      </c>
      <c r="CI44" s="39">
        <v>236.48618030523821</v>
      </c>
      <c r="CJ44" s="36">
        <v>28904801.320000015</v>
      </c>
      <c r="CK44" s="40">
        <v>188.88446843408775</v>
      </c>
      <c r="CL44" s="38">
        <v>18235935.59</v>
      </c>
      <c r="CM44" s="39">
        <v>29.251303833833529</v>
      </c>
      <c r="CN44" s="36">
        <v>18652437.670000002</v>
      </c>
      <c r="CO44" s="39">
        <v>57.414375019238236</v>
      </c>
      <c r="CP44" s="36">
        <v>36888373.260000005</v>
      </c>
      <c r="CQ44" s="40">
        <v>38.899599239478775</v>
      </c>
      <c r="CR44" s="116">
        <f t="shared" si="42"/>
        <v>40973650.300000012</v>
      </c>
      <c r="CS44" s="117">
        <f t="shared" si="43"/>
        <v>24819524.280000005</v>
      </c>
      <c r="CT44" s="118">
        <f t="shared" si="44"/>
        <v>65793174.580000013</v>
      </c>
      <c r="CU44" s="32"/>
      <c r="CV44" s="38">
        <f t="shared" si="45"/>
        <v>87568219.975424424</v>
      </c>
      <c r="CW44" s="39">
        <f t="shared" si="46"/>
        <v>125.74071065755591</v>
      </c>
      <c r="CX44" s="39">
        <f t="shared" si="47"/>
        <v>47903038.801214144</v>
      </c>
      <c r="CY44" s="39">
        <f t="shared" si="48"/>
        <v>243.71017728772432</v>
      </c>
      <c r="CZ44" s="36">
        <f t="shared" si="49"/>
        <v>135471258.77663857</v>
      </c>
      <c r="DA44" s="40">
        <f t="shared" si="50"/>
        <v>151.70754655625677</v>
      </c>
      <c r="DB44" s="38">
        <f t="shared" si="51"/>
        <v>98029339.507270128</v>
      </c>
      <c r="DC44" s="39">
        <f t="shared" si="52"/>
        <v>31.918495024279167</v>
      </c>
      <c r="DD44" s="36">
        <f t="shared" si="53"/>
        <v>123902258.70360813</v>
      </c>
      <c r="DE44" s="39">
        <f t="shared" si="54"/>
        <v>70.46432224573158</v>
      </c>
      <c r="DF44" s="36">
        <f t="shared" si="55"/>
        <v>221931598.21087825</v>
      </c>
      <c r="DG44" s="40">
        <f t="shared" si="56"/>
        <v>45.952299568753467</v>
      </c>
      <c r="DH44" s="152"/>
      <c r="DI44" s="161" t="s">
        <v>60</v>
      </c>
      <c r="DJ44" s="38">
        <f t="shared" si="57"/>
        <v>135471258.77663857</v>
      </c>
      <c r="DK44" s="36">
        <f t="shared" si="58"/>
        <v>221931598.21087825</v>
      </c>
      <c r="DL44" s="37">
        <f t="shared" si="59"/>
        <v>357402856.98751682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482429.79000000004</v>
      </c>
      <c r="E45" s="39">
        <v>4.3807472417707158</v>
      </c>
      <c r="F45" s="36">
        <v>235223.02000000002</v>
      </c>
      <c r="G45" s="39">
        <v>7.8910067429299886</v>
      </c>
      <c r="H45" s="36">
        <v>717652.81</v>
      </c>
      <c r="I45" s="40">
        <v>5.1285092257778668</v>
      </c>
      <c r="J45" s="38">
        <v>1047699.3399999999</v>
      </c>
      <c r="K45" s="39">
        <v>2.9733860636453158</v>
      </c>
      <c r="L45" s="36">
        <v>573207.37</v>
      </c>
      <c r="M45" s="39">
        <v>1.8493304490343729</v>
      </c>
      <c r="N45" s="36">
        <v>1620906.71</v>
      </c>
      <c r="O45" s="40">
        <v>2.4473424347702672</v>
      </c>
      <c r="P45" s="116">
        <f t="shared" si="27"/>
        <v>1530129.13</v>
      </c>
      <c r="Q45" s="117">
        <f t="shared" si="28"/>
        <v>808430.39</v>
      </c>
      <c r="R45" s="118">
        <f t="shared" si="29"/>
        <v>2338559.52</v>
      </c>
      <c r="S45" s="32"/>
      <c r="T45" s="35">
        <v>730914.70961307711</v>
      </c>
      <c r="U45" s="39">
        <v>3.8351114180710817</v>
      </c>
      <c r="V45" s="36">
        <v>405495.72787262045</v>
      </c>
      <c r="W45" s="39">
        <v>7.1532402115585665</v>
      </c>
      <c r="X45" s="36">
        <v>1136410.4374856977</v>
      </c>
      <c r="Y45" s="40">
        <v>4.5957910215701645</v>
      </c>
      <c r="Z45" s="38">
        <v>2712993.7310028644</v>
      </c>
      <c r="AA45" s="39">
        <v>2.6724657873378854</v>
      </c>
      <c r="AB45" s="36">
        <v>395949.98571526282</v>
      </c>
      <c r="AC45" s="39">
        <v>0.89167481672250737</v>
      </c>
      <c r="AD45" s="36">
        <v>3108943.716718127</v>
      </c>
      <c r="AE45" s="40">
        <v>2.1305561247697411</v>
      </c>
      <c r="AF45" s="116">
        <f t="shared" si="30"/>
        <v>3443908.4406159418</v>
      </c>
      <c r="AG45" s="117">
        <f t="shared" si="31"/>
        <v>801445.71358788328</v>
      </c>
      <c r="AH45" s="118">
        <f t="shared" si="32"/>
        <v>4245354.1542038247</v>
      </c>
      <c r="AI45" s="32"/>
      <c r="AJ45" s="35">
        <v>75173.166108619786</v>
      </c>
      <c r="AK45" s="39">
        <v>1.197043999245526</v>
      </c>
      <c r="AL45" s="36">
        <v>90504.060095448513</v>
      </c>
      <c r="AM45" s="39">
        <v>3.4204879965323669</v>
      </c>
      <c r="AN45" s="36">
        <v>165677.22620406828</v>
      </c>
      <c r="AO45" s="40">
        <v>1.856152767740272</v>
      </c>
      <c r="AP45" s="38">
        <v>273655.81384530343</v>
      </c>
      <c r="AQ45" s="39">
        <v>1.7066858620018248</v>
      </c>
      <c r="AR45" s="36">
        <v>151252.68560462617</v>
      </c>
      <c r="AS45" s="39">
        <v>0.97651237682201808</v>
      </c>
      <c r="AT45" s="36">
        <v>424908.49944992957</v>
      </c>
      <c r="AU45" s="40">
        <v>1.3479141357166928</v>
      </c>
      <c r="AV45" s="116">
        <f t="shared" si="33"/>
        <v>348828.9799539232</v>
      </c>
      <c r="AW45" s="117">
        <f t="shared" si="34"/>
        <v>241756.74570007468</v>
      </c>
      <c r="AX45" s="118">
        <f t="shared" si="35"/>
        <v>590585.72565399786</v>
      </c>
      <c r="AY45" s="32"/>
      <c r="AZ45" s="35">
        <v>353837.83910108474</v>
      </c>
      <c r="BA45" s="39">
        <v>3.2008199220332236</v>
      </c>
      <c r="BB45" s="36">
        <v>164794.40550925556</v>
      </c>
      <c r="BC45" s="39">
        <v>4.6269767943973372</v>
      </c>
      <c r="BD45" s="36">
        <v>518632.24461034033</v>
      </c>
      <c r="BE45" s="40">
        <v>3.5483384505571922</v>
      </c>
      <c r="BF45" s="38">
        <v>1128278.6918989026</v>
      </c>
      <c r="BG45" s="39">
        <v>1.8435504610987701</v>
      </c>
      <c r="BH45" s="36">
        <v>348265.05301471025</v>
      </c>
      <c r="BI45" s="39">
        <v>1.1078471730511648</v>
      </c>
      <c r="BJ45" s="36">
        <v>1476543.744913613</v>
      </c>
      <c r="BK45" s="40">
        <v>1.593892485247473</v>
      </c>
      <c r="BL45" s="116">
        <f t="shared" si="36"/>
        <v>1482116.5309999874</v>
      </c>
      <c r="BM45" s="117">
        <f t="shared" si="37"/>
        <v>513059.45852396579</v>
      </c>
      <c r="BN45" s="118">
        <f t="shared" si="38"/>
        <v>1995175.9895239533</v>
      </c>
      <c r="BO45" s="32"/>
      <c r="BP45" s="35">
        <v>124956.21593295956</v>
      </c>
      <c r="BQ45" s="39">
        <v>1.3096351223937992</v>
      </c>
      <c r="BR45" s="36">
        <v>59006.603715340476</v>
      </c>
      <c r="BS45" s="39">
        <v>2.6933815827706993</v>
      </c>
      <c r="BT45" s="36">
        <v>183962.81964830004</v>
      </c>
      <c r="BU45" s="40">
        <v>1.5680297614945324</v>
      </c>
      <c r="BV45" s="38">
        <v>717745.87259390415</v>
      </c>
      <c r="BW45" s="39">
        <v>2.330835639319675</v>
      </c>
      <c r="BX45" s="36">
        <v>8797.128589536238</v>
      </c>
      <c r="BY45" s="39">
        <v>4.1844063764228001E-2</v>
      </c>
      <c r="BZ45" s="36">
        <v>726543.00118344044</v>
      </c>
      <c r="CA45" s="40">
        <v>1.4021298011340666</v>
      </c>
      <c r="CB45" s="116">
        <f t="shared" si="39"/>
        <v>842702.08852686372</v>
      </c>
      <c r="CC45" s="117">
        <f t="shared" si="40"/>
        <v>67803.732304876714</v>
      </c>
      <c r="CD45" s="118">
        <f t="shared" si="41"/>
        <v>910505.82083174039</v>
      </c>
      <c r="CE45" s="32"/>
      <c r="CF45" s="35">
        <v>1379486.9700000023</v>
      </c>
      <c r="CG45" s="39">
        <v>10.866294633362497</v>
      </c>
      <c r="CH45" s="36">
        <v>144141.83999999997</v>
      </c>
      <c r="CI45" s="39">
        <v>5.527334918321956</v>
      </c>
      <c r="CJ45" s="36">
        <v>1523628.8100000024</v>
      </c>
      <c r="CK45" s="40">
        <v>9.9564710610407339</v>
      </c>
      <c r="CL45" s="38">
        <v>1535983.14</v>
      </c>
      <c r="CM45" s="39">
        <v>2.4637896580652301</v>
      </c>
      <c r="CN45" s="36">
        <v>200359.65999999968</v>
      </c>
      <c r="CO45" s="39">
        <v>0.61673036315617646</v>
      </c>
      <c r="CP45" s="36">
        <v>1736342.7999999996</v>
      </c>
      <c r="CQ45" s="40">
        <v>1.8310115923597772</v>
      </c>
      <c r="CR45" s="116">
        <f t="shared" si="42"/>
        <v>2915470.1100000022</v>
      </c>
      <c r="CS45" s="117">
        <f t="shared" si="43"/>
        <v>344501.49999999965</v>
      </c>
      <c r="CT45" s="118">
        <f t="shared" si="44"/>
        <v>3259971.6100000017</v>
      </c>
      <c r="CU45" s="32"/>
      <c r="CV45" s="38">
        <f t="shared" si="45"/>
        <v>3146798.6907557435</v>
      </c>
      <c r="CW45" s="39">
        <f t="shared" si="46"/>
        <v>4.5185422723328106</v>
      </c>
      <c r="CX45" s="39">
        <f t="shared" si="47"/>
        <v>1099165.6571926652</v>
      </c>
      <c r="CY45" s="39">
        <f t="shared" si="48"/>
        <v>5.5920848423547787</v>
      </c>
      <c r="CZ45" s="36">
        <f t="shared" si="49"/>
        <v>4245964.3479484087</v>
      </c>
      <c r="DA45" s="40">
        <f t="shared" si="50"/>
        <v>4.7548449745686545</v>
      </c>
      <c r="DB45" s="38">
        <f t="shared" si="51"/>
        <v>7416356.5893409736</v>
      </c>
      <c r="DC45" s="39">
        <f t="shared" si="52"/>
        <v>2.4147764545287398</v>
      </c>
      <c r="DD45" s="36">
        <f t="shared" si="53"/>
        <v>1677831.8829241353</v>
      </c>
      <c r="DE45" s="39">
        <f t="shared" si="54"/>
        <v>0.95419799210719303</v>
      </c>
      <c r="DF45" s="36">
        <f t="shared" si="55"/>
        <v>9094188.4722651094</v>
      </c>
      <c r="DG45" s="40">
        <f t="shared" si="56"/>
        <v>1.8830075409773124</v>
      </c>
      <c r="DH45" s="152"/>
      <c r="DI45" s="161" t="s">
        <v>61</v>
      </c>
      <c r="DJ45" s="38">
        <f t="shared" si="57"/>
        <v>4245964.3479484087</v>
      </c>
      <c r="DK45" s="36">
        <f t="shared" si="58"/>
        <v>9094188.4722651094</v>
      </c>
      <c r="DL45" s="37">
        <f t="shared" si="59"/>
        <v>13340152.820213519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20946271.16</v>
      </c>
      <c r="E46" s="39">
        <v>190.20450542565266</v>
      </c>
      <c r="F46" s="36">
        <v>1356554.51</v>
      </c>
      <c r="G46" s="39">
        <v>45.508219329732633</v>
      </c>
      <c r="H46" s="36">
        <v>22302825.670000002</v>
      </c>
      <c r="I46" s="40">
        <v>159.38103441622479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20946271.16</v>
      </c>
      <c r="Q46" s="117">
        <f t="shared" si="28"/>
        <v>1356554.51</v>
      </c>
      <c r="R46" s="118">
        <f t="shared" si="29"/>
        <v>22302825.670000002</v>
      </c>
      <c r="S46" s="32"/>
      <c r="T46" s="35">
        <v>74562163.939209685</v>
      </c>
      <c r="U46" s="39">
        <v>391.22787175910844</v>
      </c>
      <c r="V46" s="36">
        <v>3995396.1176683018</v>
      </c>
      <c r="W46" s="39">
        <v>70.48169981950538</v>
      </c>
      <c r="X46" s="36">
        <v>78557560.056877986</v>
      </c>
      <c r="Y46" s="40">
        <v>317.69694933869579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74562163.939209685</v>
      </c>
      <c r="AG46" s="117">
        <f t="shared" si="31"/>
        <v>3995396.1176683018</v>
      </c>
      <c r="AH46" s="118">
        <f t="shared" si="32"/>
        <v>78557560.056877986</v>
      </c>
      <c r="AI46" s="32"/>
      <c r="AJ46" s="35">
        <v>5662346.8861090848</v>
      </c>
      <c r="AK46" s="39">
        <v>90.16619510038511</v>
      </c>
      <c r="AL46" s="36">
        <v>591058.45006985101</v>
      </c>
      <c r="AM46" s="39">
        <v>22.33831644216615</v>
      </c>
      <c r="AN46" s="36">
        <v>6253405.3361789361</v>
      </c>
      <c r="AO46" s="40">
        <v>70.059572389589505</v>
      </c>
      <c r="AP46" s="38">
        <v>0</v>
      </c>
      <c r="AQ46" s="39">
        <v>0</v>
      </c>
      <c r="AR46" s="36">
        <v>0</v>
      </c>
      <c r="AS46" s="39">
        <v>0</v>
      </c>
      <c r="AT46" s="36">
        <v>0</v>
      </c>
      <c r="AU46" s="40">
        <v>0</v>
      </c>
      <c r="AV46" s="116">
        <f t="shared" si="33"/>
        <v>5662346.8861090848</v>
      </c>
      <c r="AW46" s="117">
        <f t="shared" si="34"/>
        <v>591058.45006985101</v>
      </c>
      <c r="AX46" s="118">
        <f t="shared" si="35"/>
        <v>6253405.3361789361</v>
      </c>
      <c r="AY46" s="32"/>
      <c r="AZ46" s="35">
        <v>21741534.422740281</v>
      </c>
      <c r="BA46" s="39">
        <v>196.67409424800789</v>
      </c>
      <c r="BB46" s="36">
        <v>0</v>
      </c>
      <c r="BC46" s="39">
        <v>0</v>
      </c>
      <c r="BD46" s="36">
        <v>21741534.422740281</v>
      </c>
      <c r="BE46" s="40">
        <v>148.74956844282565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21741534.422740281</v>
      </c>
      <c r="BM46" s="117">
        <f t="shared" si="37"/>
        <v>0</v>
      </c>
      <c r="BN46" s="118">
        <f t="shared" si="38"/>
        <v>21741534.422740281</v>
      </c>
      <c r="BO46" s="32"/>
      <c r="BP46" s="35">
        <v>22316760.406227358</v>
      </c>
      <c r="BQ46" s="39">
        <v>233.89643346532819</v>
      </c>
      <c r="BR46" s="36">
        <v>0</v>
      </c>
      <c r="BS46" s="39">
        <v>0</v>
      </c>
      <c r="BT46" s="36">
        <v>22316760.406227358</v>
      </c>
      <c r="BU46" s="40">
        <v>190.21965723295367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22316760.406227358</v>
      </c>
      <c r="CC46" s="117">
        <f t="shared" si="40"/>
        <v>0</v>
      </c>
      <c r="CD46" s="118">
        <f t="shared" si="41"/>
        <v>22316760.406227358</v>
      </c>
      <c r="CE46" s="32"/>
      <c r="CF46" s="35">
        <v>19581240.600000001</v>
      </c>
      <c r="CG46" s="39">
        <v>154.24250773920647</v>
      </c>
      <c r="CH46" s="36">
        <v>1561804.75</v>
      </c>
      <c r="CI46" s="39">
        <v>59.889744228851903</v>
      </c>
      <c r="CJ46" s="36">
        <v>21143045.350000001</v>
      </c>
      <c r="CK46" s="40">
        <v>138.16365100732543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19581240.600000001</v>
      </c>
      <c r="CS46" s="117">
        <f t="shared" si="43"/>
        <v>1561804.75</v>
      </c>
      <c r="CT46" s="118">
        <f t="shared" si="44"/>
        <v>21143045.350000001</v>
      </c>
      <c r="CU46" s="32"/>
      <c r="CV46" s="38">
        <f t="shared" si="45"/>
        <v>164810317.4142864</v>
      </c>
      <c r="CW46" s="39">
        <f t="shared" si="46"/>
        <v>236.65396465961786</v>
      </c>
      <c r="CX46" s="39">
        <f t="shared" si="47"/>
        <v>7504813.8277381528</v>
      </c>
      <c r="CY46" s="39">
        <f t="shared" si="48"/>
        <v>38.181283572829884</v>
      </c>
      <c r="CZ46" s="36">
        <f t="shared" si="49"/>
        <v>172315131.24202457</v>
      </c>
      <c r="DA46" s="40">
        <f t="shared" si="50"/>
        <v>192.96717275173742</v>
      </c>
      <c r="DB46" s="38">
        <f t="shared" si="51"/>
        <v>0</v>
      </c>
      <c r="DC46" s="39">
        <f t="shared" si="52"/>
        <v>0</v>
      </c>
      <c r="DD46" s="36">
        <f t="shared" si="53"/>
        <v>0</v>
      </c>
      <c r="DE46" s="39">
        <f t="shared" si="54"/>
        <v>0</v>
      </c>
      <c r="DF46" s="36">
        <f t="shared" si="55"/>
        <v>0</v>
      </c>
      <c r="DG46" s="40">
        <f t="shared" si="56"/>
        <v>0</v>
      </c>
      <c r="DH46" s="152"/>
      <c r="DI46" s="161" t="s">
        <v>47</v>
      </c>
      <c r="DJ46" s="38">
        <f t="shared" si="57"/>
        <v>172315131.24202457</v>
      </c>
      <c r="DK46" s="36">
        <f t="shared" si="58"/>
        <v>0</v>
      </c>
      <c r="DL46" s="37">
        <f t="shared" si="59"/>
        <v>172315131.24202457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3226246.72</v>
      </c>
      <c r="E47" s="39">
        <v>29.296224472190694</v>
      </c>
      <c r="F47" s="36">
        <v>207553.07</v>
      </c>
      <c r="G47" s="39">
        <v>6.9627652722332183</v>
      </c>
      <c r="H47" s="36">
        <v>3433799.79</v>
      </c>
      <c r="I47" s="40">
        <v>24.538709605957095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3226246.72</v>
      </c>
      <c r="Q47" s="117">
        <f t="shared" si="28"/>
        <v>207553.07</v>
      </c>
      <c r="R47" s="118">
        <f t="shared" si="29"/>
        <v>3433799.79</v>
      </c>
      <c r="S47" s="32"/>
      <c r="T47" s="35">
        <v>1961123.2717031464</v>
      </c>
      <c r="U47" s="39">
        <v>10.290019003086005</v>
      </c>
      <c r="V47" s="36">
        <v>0</v>
      </c>
      <c r="W47" s="39">
        <v>0</v>
      </c>
      <c r="X47" s="36">
        <v>1961123.2717031464</v>
      </c>
      <c r="Y47" s="40">
        <v>7.9310365577305415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1961123.2717031464</v>
      </c>
      <c r="AG47" s="117">
        <f t="shared" si="31"/>
        <v>0</v>
      </c>
      <c r="AH47" s="118">
        <f t="shared" si="32"/>
        <v>1961123.2717031464</v>
      </c>
      <c r="AI47" s="32"/>
      <c r="AJ47" s="35">
        <v>953016.76511686435</v>
      </c>
      <c r="AK47" s="39">
        <v>15.175667846890306</v>
      </c>
      <c r="AL47" s="36">
        <v>117910.07383398394</v>
      </c>
      <c r="AM47" s="39">
        <v>4.4562640813466645</v>
      </c>
      <c r="AN47" s="36">
        <v>1070926.8389508482</v>
      </c>
      <c r="AO47" s="40">
        <v>11.998051040023665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953016.76511686435</v>
      </c>
      <c r="AW47" s="117">
        <f t="shared" si="34"/>
        <v>117910.07383398394</v>
      </c>
      <c r="AX47" s="118">
        <f t="shared" si="35"/>
        <v>1070926.8389508482</v>
      </c>
      <c r="AY47" s="32"/>
      <c r="AZ47" s="35">
        <v>2275846.7342447564</v>
      </c>
      <c r="BA47" s="39">
        <v>20.587327757175803</v>
      </c>
      <c r="BB47" s="36">
        <v>0</v>
      </c>
      <c r="BC47" s="39">
        <v>0</v>
      </c>
      <c r="BD47" s="36">
        <v>2275846.7342447564</v>
      </c>
      <c r="BE47" s="40">
        <v>15.570714236564609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2275846.7342447564</v>
      </c>
      <c r="BM47" s="117">
        <f t="shared" si="37"/>
        <v>0</v>
      </c>
      <c r="BN47" s="118">
        <f t="shared" si="38"/>
        <v>2275846.7342447564</v>
      </c>
      <c r="BO47" s="32"/>
      <c r="BP47" s="35">
        <v>2946729.8500237353</v>
      </c>
      <c r="BQ47" s="39">
        <v>30.883945060146264</v>
      </c>
      <c r="BR47" s="36">
        <v>0</v>
      </c>
      <c r="BS47" s="39">
        <v>0</v>
      </c>
      <c r="BT47" s="36">
        <v>2946729.8500237353</v>
      </c>
      <c r="BU47" s="40">
        <v>25.116814977913037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2946729.8500237353</v>
      </c>
      <c r="CC47" s="117">
        <f t="shared" si="40"/>
        <v>0</v>
      </c>
      <c r="CD47" s="118">
        <f t="shared" si="41"/>
        <v>2946729.8500237353</v>
      </c>
      <c r="CE47" s="32"/>
      <c r="CF47" s="35">
        <v>2887982.55</v>
      </c>
      <c r="CG47" s="39">
        <v>22.748797173712692</v>
      </c>
      <c r="CH47" s="36">
        <v>259395.59</v>
      </c>
      <c r="CI47" s="39">
        <v>9.9469127233683565</v>
      </c>
      <c r="CJ47" s="36">
        <v>3147378.1399999997</v>
      </c>
      <c r="CK47" s="40">
        <v>20.567200595965467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2887982.55</v>
      </c>
      <c r="CS47" s="117">
        <f t="shared" si="43"/>
        <v>259395.59</v>
      </c>
      <c r="CT47" s="118">
        <f t="shared" si="44"/>
        <v>3147378.1399999997</v>
      </c>
      <c r="CU47" s="32"/>
      <c r="CV47" s="38">
        <f t="shared" si="45"/>
        <v>14250945.891088504</v>
      </c>
      <c r="CW47" s="39">
        <f t="shared" si="46"/>
        <v>20.463177901649015</v>
      </c>
      <c r="CX47" s="39">
        <f t="shared" si="47"/>
        <v>584858.73383398389</v>
      </c>
      <c r="CY47" s="39">
        <f t="shared" si="48"/>
        <v>2.9755111424651726</v>
      </c>
      <c r="CZ47" s="36">
        <f t="shared" si="49"/>
        <v>14835804.624922488</v>
      </c>
      <c r="DA47" s="40">
        <f t="shared" si="50"/>
        <v>16.613882096909265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14835804.624922488</v>
      </c>
      <c r="DK47" s="36">
        <f t="shared" si="58"/>
        <v>0</v>
      </c>
      <c r="DL47" s="37">
        <f t="shared" si="59"/>
        <v>14835804.624922488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22088861.859999999</v>
      </c>
      <c r="E48" s="39">
        <v>200.57990338251986</v>
      </c>
      <c r="F48" s="36">
        <v>13728627.460000001</v>
      </c>
      <c r="G48" s="39">
        <v>460.55310342514008</v>
      </c>
      <c r="H48" s="36">
        <v>35817489.32</v>
      </c>
      <c r="I48" s="40">
        <v>255.95987622736433</v>
      </c>
      <c r="J48" s="38">
        <v>19329952.07</v>
      </c>
      <c r="K48" s="39">
        <v>54.858686935767217</v>
      </c>
      <c r="L48" s="36">
        <v>44442706.810000002</v>
      </c>
      <c r="M48" s="39">
        <v>143.38484681597916</v>
      </c>
      <c r="N48" s="36">
        <v>63772658.880000003</v>
      </c>
      <c r="O48" s="40">
        <v>96.287795770277796</v>
      </c>
      <c r="P48" s="116">
        <f t="shared" si="27"/>
        <v>41418813.93</v>
      </c>
      <c r="Q48" s="117">
        <f t="shared" si="28"/>
        <v>58171334.270000003</v>
      </c>
      <c r="R48" s="118">
        <f t="shared" si="29"/>
        <v>99590148.200000003</v>
      </c>
      <c r="S48" s="32"/>
      <c r="T48" s="35">
        <v>43299449.699999943</v>
      </c>
      <c r="U48" s="39">
        <v>227.192327308025</v>
      </c>
      <c r="V48" s="36">
        <v>29177552.910000011</v>
      </c>
      <c r="W48" s="39">
        <v>514.71330128600937</v>
      </c>
      <c r="X48" s="36">
        <v>72477002.609999955</v>
      </c>
      <c r="Y48" s="40">
        <v>293.10638733863902</v>
      </c>
      <c r="Z48" s="38">
        <v>50928973.500000134</v>
      </c>
      <c r="AA48" s="39">
        <v>50.168173154117937</v>
      </c>
      <c r="AB48" s="36">
        <v>54617177.529999942</v>
      </c>
      <c r="AC48" s="39">
        <v>122.99725601956514</v>
      </c>
      <c r="AD48" s="36">
        <v>105546151.03000008</v>
      </c>
      <c r="AE48" s="40">
        <v>72.330675307373795</v>
      </c>
      <c r="AF48" s="116">
        <f t="shared" si="30"/>
        <v>94228423.200000077</v>
      </c>
      <c r="AG48" s="117">
        <f t="shared" si="31"/>
        <v>83794730.439999953</v>
      </c>
      <c r="AH48" s="118">
        <f t="shared" si="32"/>
        <v>178023153.64000005</v>
      </c>
      <c r="AI48" s="32"/>
      <c r="AJ48" s="35">
        <v>9981602.2199999951</v>
      </c>
      <c r="AK48" s="39">
        <v>158.94524148473695</v>
      </c>
      <c r="AL48" s="36">
        <v>8950952.1300000027</v>
      </c>
      <c r="AM48" s="39">
        <v>338.29006440055338</v>
      </c>
      <c r="AN48" s="36">
        <v>18932554.349999998</v>
      </c>
      <c r="AO48" s="40">
        <v>212.10949725740096</v>
      </c>
      <c r="AP48" s="38">
        <v>5525236.0599999987</v>
      </c>
      <c r="AQ48" s="39">
        <v>34.45876824365704</v>
      </c>
      <c r="AR48" s="36">
        <v>14070137.169999998</v>
      </c>
      <c r="AS48" s="39">
        <v>90.839134757606473</v>
      </c>
      <c r="AT48" s="36">
        <v>19595373.229999997</v>
      </c>
      <c r="AU48" s="40">
        <v>62.161337336284348</v>
      </c>
      <c r="AV48" s="116">
        <f t="shared" si="33"/>
        <v>15506838.279999994</v>
      </c>
      <c r="AW48" s="117">
        <f t="shared" si="34"/>
        <v>23021089.300000001</v>
      </c>
      <c r="AX48" s="118">
        <f t="shared" si="35"/>
        <v>38527927.579999998</v>
      </c>
      <c r="AY48" s="32"/>
      <c r="AZ48" s="35">
        <v>31413011.629922736</v>
      </c>
      <c r="BA48" s="39">
        <v>284.16235440380234</v>
      </c>
      <c r="BB48" s="36">
        <v>12590573.090077279</v>
      </c>
      <c r="BC48" s="39">
        <v>353.50890302328389</v>
      </c>
      <c r="BD48" s="36">
        <v>44003584.720000014</v>
      </c>
      <c r="BE48" s="40">
        <v>301.06036261134915</v>
      </c>
      <c r="BF48" s="38">
        <v>30378851.005048178</v>
      </c>
      <c r="BG48" s="39">
        <v>49.637509934491987</v>
      </c>
      <c r="BH48" s="36">
        <v>45214689.344951808</v>
      </c>
      <c r="BI48" s="39">
        <v>143.83000917716458</v>
      </c>
      <c r="BJ48" s="36">
        <v>75593540.349999994</v>
      </c>
      <c r="BK48" s="40">
        <v>81.60135878951958</v>
      </c>
      <c r="BL48" s="116">
        <f t="shared" si="36"/>
        <v>61791862.634970918</v>
      </c>
      <c r="BM48" s="117">
        <f t="shared" si="37"/>
        <v>57805262.435029089</v>
      </c>
      <c r="BN48" s="118">
        <f t="shared" si="38"/>
        <v>119597125.07000001</v>
      </c>
      <c r="BO48" s="32"/>
      <c r="BP48" s="35">
        <v>11349774.480000002</v>
      </c>
      <c r="BQ48" s="39">
        <v>118.9541727018331</v>
      </c>
      <c r="BR48" s="36">
        <v>9189136.9800000004</v>
      </c>
      <c r="BS48" s="39">
        <v>419.4420750410809</v>
      </c>
      <c r="BT48" s="36">
        <v>20538911.460000001</v>
      </c>
      <c r="BU48" s="40">
        <v>175.06594267011022</v>
      </c>
      <c r="BV48" s="38">
        <v>10761268.240000006</v>
      </c>
      <c r="BW48" s="39">
        <v>34.946557682627848</v>
      </c>
      <c r="BX48" s="36">
        <v>26147431.679999981</v>
      </c>
      <c r="BY48" s="39">
        <v>124.37180920489345</v>
      </c>
      <c r="BZ48" s="36">
        <v>36908699.919999987</v>
      </c>
      <c r="CA48" s="40">
        <v>71.228802692547418</v>
      </c>
      <c r="CB48" s="116">
        <f t="shared" si="39"/>
        <v>22111042.720000006</v>
      </c>
      <c r="CC48" s="117">
        <f t="shared" si="40"/>
        <v>35336568.659999982</v>
      </c>
      <c r="CD48" s="118">
        <f t="shared" si="41"/>
        <v>57447611.379999988</v>
      </c>
      <c r="CE48" s="32"/>
      <c r="CF48" s="35">
        <v>35928499.93</v>
      </c>
      <c r="CG48" s="39">
        <v>283.01076738269097</v>
      </c>
      <c r="CH48" s="36">
        <v>13200762.07</v>
      </c>
      <c r="CI48" s="39">
        <v>506.20300904977375</v>
      </c>
      <c r="CJ48" s="36">
        <v>49129262</v>
      </c>
      <c r="CK48" s="40">
        <v>321.04543583242395</v>
      </c>
      <c r="CL48" s="38">
        <v>36418933.57</v>
      </c>
      <c r="CM48" s="39">
        <v>58.417693235571996</v>
      </c>
      <c r="CN48" s="36">
        <v>42428156.43</v>
      </c>
      <c r="CO48" s="39">
        <v>130.59880578316518</v>
      </c>
      <c r="CP48" s="36">
        <v>78847090</v>
      </c>
      <c r="CQ48" s="40">
        <v>83.145986963999675</v>
      </c>
      <c r="CR48" s="116">
        <f t="shared" si="42"/>
        <v>72347433.5</v>
      </c>
      <c r="CS48" s="117">
        <f t="shared" si="43"/>
        <v>55628918.5</v>
      </c>
      <c r="CT48" s="118">
        <f t="shared" si="44"/>
        <v>127976352</v>
      </c>
      <c r="CU48" s="32"/>
      <c r="CV48" s="38">
        <f t="shared" si="45"/>
        <v>154061199.81992269</v>
      </c>
      <c r="CW48" s="39">
        <f t="shared" si="46"/>
        <v>221.21912213756758</v>
      </c>
      <c r="CX48" s="39">
        <f t="shared" si="47"/>
        <v>86837604.640077293</v>
      </c>
      <c r="CY48" s="39">
        <f t="shared" si="48"/>
        <v>441.7925992105985</v>
      </c>
      <c r="CZ48" s="36">
        <f t="shared" si="49"/>
        <v>240898804.45999998</v>
      </c>
      <c r="DA48" s="40">
        <f t="shared" si="50"/>
        <v>269.77062827192293</v>
      </c>
      <c r="DB48" s="38">
        <f t="shared" si="51"/>
        <v>153343214.44504833</v>
      </c>
      <c r="DC48" s="39">
        <f t="shared" si="52"/>
        <v>49.928772874250157</v>
      </c>
      <c r="DD48" s="36">
        <f t="shared" si="53"/>
        <v>226920298.96495172</v>
      </c>
      <c r="DE48" s="39">
        <f t="shared" si="54"/>
        <v>129.05160275256932</v>
      </c>
      <c r="DF48" s="36">
        <f t="shared" si="55"/>
        <v>380263513.41000009</v>
      </c>
      <c r="DG48" s="40">
        <f t="shared" si="56"/>
        <v>78.735894411391286</v>
      </c>
      <c r="DH48" s="152"/>
      <c r="DI48" s="161" t="s">
        <v>53</v>
      </c>
      <c r="DJ48" s="38">
        <f t="shared" si="57"/>
        <v>240898804.45999998</v>
      </c>
      <c r="DK48" s="36">
        <f t="shared" si="58"/>
        <v>380263513.41000009</v>
      </c>
      <c r="DL48" s="37">
        <f t="shared" si="59"/>
        <v>621162317.87000012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1149.49</v>
      </c>
      <c r="E49" s="39">
        <v>1.0438047673098751E-2</v>
      </c>
      <c r="F49" s="36">
        <v>1065.6400000000001</v>
      </c>
      <c r="G49" s="39">
        <v>3.5748934885437289E-2</v>
      </c>
      <c r="H49" s="36">
        <v>2215.13</v>
      </c>
      <c r="I49" s="40">
        <v>1.5829819772178313E-2</v>
      </c>
      <c r="J49" s="38">
        <v>4284.55</v>
      </c>
      <c r="K49" s="39">
        <v>1.2159615619297365E-2</v>
      </c>
      <c r="L49" s="36">
        <v>3036.06</v>
      </c>
      <c r="M49" s="39">
        <v>9.7951954160940009E-3</v>
      </c>
      <c r="N49" s="36">
        <v>7320.6100000000006</v>
      </c>
      <c r="O49" s="40">
        <v>1.1053097251601585E-2</v>
      </c>
      <c r="P49" s="116">
        <f t="shared" si="27"/>
        <v>5434.04</v>
      </c>
      <c r="Q49" s="117">
        <f t="shared" si="28"/>
        <v>4101.7</v>
      </c>
      <c r="R49" s="118">
        <f t="shared" si="29"/>
        <v>9535.74</v>
      </c>
      <c r="S49" s="32"/>
      <c r="T49" s="35">
        <v>251862.53628590715</v>
      </c>
      <c r="U49" s="39">
        <v>1.3215233952614693</v>
      </c>
      <c r="V49" s="36">
        <v>41466.846131254999</v>
      </c>
      <c r="W49" s="39">
        <v>0.73150539155811733</v>
      </c>
      <c r="X49" s="36">
        <v>293329.38241716212</v>
      </c>
      <c r="Y49" s="40">
        <v>1.1862620208400552</v>
      </c>
      <c r="Z49" s="38">
        <v>-8108.8333617227563</v>
      </c>
      <c r="AA49" s="39">
        <v>-7.9876998928477203E-3</v>
      </c>
      <c r="AB49" s="36">
        <v>-671.61415969868222</v>
      </c>
      <c r="AC49" s="39">
        <v>-1.512467368007986E-3</v>
      </c>
      <c r="AD49" s="36">
        <v>-8780.4475214214381</v>
      </c>
      <c r="AE49" s="40">
        <v>-6.0172322015309837E-3</v>
      </c>
      <c r="AF49" s="116">
        <f t="shared" si="30"/>
        <v>243753.70292418438</v>
      </c>
      <c r="AG49" s="117">
        <f t="shared" si="31"/>
        <v>40795.231971556314</v>
      </c>
      <c r="AH49" s="118">
        <f t="shared" si="32"/>
        <v>284548.93489574071</v>
      </c>
      <c r="AI49" s="32"/>
      <c r="AJ49" s="35">
        <v>23125.133349055835</v>
      </c>
      <c r="AK49" s="39">
        <v>0.36824047117081221</v>
      </c>
      <c r="AL49" s="36">
        <v>0</v>
      </c>
      <c r="AM49" s="39">
        <v>0</v>
      </c>
      <c r="AN49" s="36">
        <v>23125.133349055835</v>
      </c>
      <c r="AO49" s="40">
        <v>0.25908075149292209</v>
      </c>
      <c r="AP49" s="38">
        <v>17875.969307396997</v>
      </c>
      <c r="AQ49" s="39">
        <v>0.11148553234743054</v>
      </c>
      <c r="AR49" s="36">
        <v>1123.4289841904726</v>
      </c>
      <c r="AS49" s="39">
        <v>7.2530434957713569E-3</v>
      </c>
      <c r="AT49" s="36">
        <v>18999.398291587469</v>
      </c>
      <c r="AU49" s="40">
        <v>6.0270758435040712E-2</v>
      </c>
      <c r="AV49" s="116">
        <f t="shared" si="33"/>
        <v>41001.102656452829</v>
      </c>
      <c r="AW49" s="117">
        <f t="shared" si="34"/>
        <v>1123.4289841904726</v>
      </c>
      <c r="AX49" s="118">
        <f t="shared" si="35"/>
        <v>42124.531640643305</v>
      </c>
      <c r="AY49" s="32"/>
      <c r="AZ49" s="35">
        <v>52534.85984227353</v>
      </c>
      <c r="BA49" s="39">
        <v>0.47523076223720018</v>
      </c>
      <c r="BB49" s="36">
        <v>43359.605321341674</v>
      </c>
      <c r="BC49" s="39">
        <v>1.2174192868750471</v>
      </c>
      <c r="BD49" s="36">
        <v>95894.465163615212</v>
      </c>
      <c r="BE49" s="40">
        <v>0.65608342225486249</v>
      </c>
      <c r="BF49" s="38">
        <v>77518.796619898189</v>
      </c>
      <c r="BG49" s="39">
        <v>0.12666180286708831</v>
      </c>
      <c r="BH49" s="36">
        <v>33402.599089899995</v>
      </c>
      <c r="BI49" s="39">
        <v>0.10625520606784533</v>
      </c>
      <c r="BJ49" s="36">
        <v>110921.39570979818</v>
      </c>
      <c r="BK49" s="40">
        <v>0.11973690565148296</v>
      </c>
      <c r="BL49" s="116">
        <f t="shared" si="36"/>
        <v>130053.65646217173</v>
      </c>
      <c r="BM49" s="117">
        <f t="shared" si="37"/>
        <v>76762.204411241662</v>
      </c>
      <c r="BN49" s="118">
        <f t="shared" si="38"/>
        <v>206815.86087341339</v>
      </c>
      <c r="BO49" s="32"/>
      <c r="BP49" s="35">
        <v>-10893.706367131759</v>
      </c>
      <c r="BQ49" s="39">
        <v>-0.11417423587070692</v>
      </c>
      <c r="BR49" s="36">
        <v>-426.38507622477482</v>
      </c>
      <c r="BS49" s="39">
        <v>-1.9462528584296823E-2</v>
      </c>
      <c r="BT49" s="36">
        <v>-11320.091443356534</v>
      </c>
      <c r="BU49" s="40">
        <v>-9.64881942990303E-2</v>
      </c>
      <c r="BV49" s="38">
        <v>14702.583589791046</v>
      </c>
      <c r="BW49" s="39">
        <v>4.7745737216591311E-2</v>
      </c>
      <c r="BX49" s="36">
        <v>7287.7094316571402</v>
      </c>
      <c r="BY49" s="39">
        <v>3.4664422038362321E-2</v>
      </c>
      <c r="BZ49" s="36">
        <v>21990.293021448186</v>
      </c>
      <c r="CA49" s="40">
        <v>4.2438293577695754E-2</v>
      </c>
      <c r="CB49" s="116">
        <f t="shared" si="39"/>
        <v>3808.8772226592864</v>
      </c>
      <c r="CC49" s="117">
        <f t="shared" si="40"/>
        <v>6861.3243554323653</v>
      </c>
      <c r="CD49" s="118">
        <f t="shared" si="41"/>
        <v>10670.201578091652</v>
      </c>
      <c r="CE49" s="32"/>
      <c r="CF49" s="35">
        <v>2928.0199999999995</v>
      </c>
      <c r="CG49" s="39">
        <v>2.3064174366487854E-2</v>
      </c>
      <c r="CH49" s="36">
        <v>654.30000000000007</v>
      </c>
      <c r="CI49" s="39">
        <v>2.5090114272566917E-2</v>
      </c>
      <c r="CJ49" s="36">
        <v>3582.3199999999997</v>
      </c>
      <c r="CK49" s="40">
        <v>2.340941912970744E-2</v>
      </c>
      <c r="CL49" s="38">
        <v>26882.720000000001</v>
      </c>
      <c r="CM49" s="39">
        <v>4.3121155299050563E-2</v>
      </c>
      <c r="CN49" s="36">
        <v>9291.66</v>
      </c>
      <c r="CO49" s="39">
        <v>2.8600811391493317E-2</v>
      </c>
      <c r="CP49" s="36">
        <v>36174.380000000005</v>
      </c>
      <c r="CQ49" s="40">
        <v>3.8146677675875811E-2</v>
      </c>
      <c r="CR49" s="116">
        <f t="shared" si="42"/>
        <v>29810.74</v>
      </c>
      <c r="CS49" s="117">
        <f t="shared" si="43"/>
        <v>9945.9599999999991</v>
      </c>
      <c r="CT49" s="118">
        <f t="shared" si="44"/>
        <v>39756.699999999997</v>
      </c>
      <c r="CU49" s="32"/>
      <c r="CV49" s="38">
        <f t="shared" si="45"/>
        <v>320706.33311010478</v>
      </c>
      <c r="CW49" s="39">
        <f t="shared" si="46"/>
        <v>0.46050773041818904</v>
      </c>
      <c r="CX49" s="39">
        <f t="shared" si="47"/>
        <v>86120.006376371908</v>
      </c>
      <c r="CY49" s="39">
        <f t="shared" si="48"/>
        <v>0.4381417661017693</v>
      </c>
      <c r="CZ49" s="36">
        <f t="shared" si="49"/>
        <v>406826.33948647667</v>
      </c>
      <c r="DA49" s="40">
        <f t="shared" si="50"/>
        <v>0.45558464869449705</v>
      </c>
      <c r="DB49" s="38">
        <f t="shared" si="51"/>
        <v>133155.78615536349</v>
      </c>
      <c r="DC49" s="39">
        <f t="shared" si="52"/>
        <v>4.3355716964090615E-2</v>
      </c>
      <c r="DD49" s="36">
        <f t="shared" si="53"/>
        <v>53469.843346048918</v>
      </c>
      <c r="DE49" s="39">
        <f t="shared" si="54"/>
        <v>3.0408777946314056E-2</v>
      </c>
      <c r="DF49" s="36">
        <f t="shared" si="55"/>
        <v>186625.62950141239</v>
      </c>
      <c r="DG49" s="40">
        <f t="shared" si="56"/>
        <v>3.8641982048483896E-2</v>
      </c>
      <c r="DH49" s="152"/>
      <c r="DI49" s="161" t="s">
        <v>41</v>
      </c>
      <c r="DJ49" s="38">
        <f t="shared" si="57"/>
        <v>406826.33948647667</v>
      </c>
      <c r="DK49" s="36">
        <f t="shared" si="58"/>
        <v>186625.62950141239</v>
      </c>
      <c r="DL49" s="37">
        <f t="shared" si="59"/>
        <v>593451.96898788912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12408.470000000001</v>
      </c>
      <c r="E50" s="39">
        <v>0.11267623155505109</v>
      </c>
      <c r="F50" s="36">
        <v>11987.91</v>
      </c>
      <c r="G50" s="39">
        <v>0.40215740212687445</v>
      </c>
      <c r="H50" s="36">
        <v>24396.38</v>
      </c>
      <c r="I50" s="40">
        <v>0.1743420469649978</v>
      </c>
      <c r="J50" s="38">
        <v>16700.150000000001</v>
      </c>
      <c r="K50" s="39">
        <v>4.7395270164803514E-2</v>
      </c>
      <c r="L50" s="36">
        <v>25681.520000000004</v>
      </c>
      <c r="M50" s="39">
        <v>8.2855907650812716E-2</v>
      </c>
      <c r="N50" s="36">
        <v>42381.670000000006</v>
      </c>
      <c r="O50" s="40">
        <v>6.3990394269778803E-2</v>
      </c>
      <c r="P50" s="116">
        <f t="shared" si="27"/>
        <v>29108.620000000003</v>
      </c>
      <c r="Q50" s="117">
        <f t="shared" si="28"/>
        <v>37669.430000000008</v>
      </c>
      <c r="R50" s="118">
        <f t="shared" si="29"/>
        <v>66778.050000000017</v>
      </c>
      <c r="S50" s="32"/>
      <c r="T50" s="35">
        <v>23056.636664633068</v>
      </c>
      <c r="U50" s="39">
        <v>0.12097823367333771</v>
      </c>
      <c r="V50" s="36">
        <v>17211.251195599954</v>
      </c>
      <c r="W50" s="39">
        <v>0.30361901662815027</v>
      </c>
      <c r="X50" s="36">
        <v>40267.887860233022</v>
      </c>
      <c r="Y50" s="40">
        <v>0.162848554871692</v>
      </c>
      <c r="Z50" s="38">
        <v>52035.384617453143</v>
      </c>
      <c r="AA50" s="39">
        <v>5.1258056195252144E-2</v>
      </c>
      <c r="AB50" s="36">
        <v>22624.779488325945</v>
      </c>
      <c r="AC50" s="39">
        <v>5.0950743355115943E-2</v>
      </c>
      <c r="AD50" s="36">
        <v>74660.164105779084</v>
      </c>
      <c r="AE50" s="40">
        <v>5.1164538314574931E-2</v>
      </c>
      <c r="AF50" s="116">
        <f t="shared" si="30"/>
        <v>75092.021282086207</v>
      </c>
      <c r="AG50" s="117">
        <f t="shared" si="31"/>
        <v>39836.030683925899</v>
      </c>
      <c r="AH50" s="118">
        <f t="shared" si="32"/>
        <v>114928.05196601211</v>
      </c>
      <c r="AI50" s="32"/>
      <c r="AJ50" s="35">
        <v>8195.9712356249311</v>
      </c>
      <c r="AK50" s="39">
        <v>0.13051117431208986</v>
      </c>
      <c r="AL50" s="36">
        <v>8394.9102753590796</v>
      </c>
      <c r="AM50" s="39">
        <v>0.31727515647970395</v>
      </c>
      <c r="AN50" s="36">
        <v>16590.881510984011</v>
      </c>
      <c r="AO50" s="40">
        <v>0.18587473572217306</v>
      </c>
      <c r="AP50" s="38">
        <v>8792.4375538126587</v>
      </c>
      <c r="AQ50" s="39">
        <v>5.483504499600643E-2</v>
      </c>
      <c r="AR50" s="36">
        <v>11316.929653942734</v>
      </c>
      <c r="AS50" s="39">
        <v>7.3063971264528682E-2</v>
      </c>
      <c r="AT50" s="36">
        <v>20109.367207755393</v>
      </c>
      <c r="AU50" s="40">
        <v>6.3791852492339471E-2</v>
      </c>
      <c r="AV50" s="116">
        <f t="shared" si="33"/>
        <v>16988.408789437592</v>
      </c>
      <c r="AW50" s="117">
        <f t="shared" si="34"/>
        <v>19711.839929301816</v>
      </c>
      <c r="AX50" s="118">
        <f t="shared" si="35"/>
        <v>36700.248718739407</v>
      </c>
      <c r="AY50" s="32"/>
      <c r="AZ50" s="35">
        <v>29001.318352425591</v>
      </c>
      <c r="BA50" s="39">
        <v>0.26234615773004533</v>
      </c>
      <c r="BB50" s="36">
        <v>18680.356991611665</v>
      </c>
      <c r="BC50" s="39">
        <v>0.52449340160634728</v>
      </c>
      <c r="BD50" s="36">
        <v>47681.675344037256</v>
      </c>
      <c r="BE50" s="40">
        <v>0.32622484191539014</v>
      </c>
      <c r="BF50" s="38">
        <v>33280.377697579068</v>
      </c>
      <c r="BG50" s="39">
        <v>5.4378458168569788E-2</v>
      </c>
      <c r="BH50" s="36">
        <v>38887.575723400449</v>
      </c>
      <c r="BI50" s="39">
        <v>0.12370316935062269</v>
      </c>
      <c r="BJ50" s="36">
        <v>72167.953420979524</v>
      </c>
      <c r="BK50" s="40">
        <v>7.7903522350513746E-2</v>
      </c>
      <c r="BL50" s="116">
        <f t="shared" si="36"/>
        <v>62281.696050004655</v>
      </c>
      <c r="BM50" s="117">
        <f t="shared" si="37"/>
        <v>57567.93271501211</v>
      </c>
      <c r="BN50" s="118">
        <f t="shared" si="38"/>
        <v>119849.62876501677</v>
      </c>
      <c r="BO50" s="32"/>
      <c r="BP50" s="35">
        <v>11412.056871101173</v>
      </c>
      <c r="BQ50" s="39">
        <v>0.11960693900308315</v>
      </c>
      <c r="BR50" s="36">
        <v>3071.6863736076534</v>
      </c>
      <c r="BS50" s="39">
        <v>0.14020843407009556</v>
      </c>
      <c r="BT50" s="36">
        <v>14483.743244708827</v>
      </c>
      <c r="BU50" s="40">
        <v>0.12345397025859672</v>
      </c>
      <c r="BV50" s="38">
        <v>27292.428145561684</v>
      </c>
      <c r="BW50" s="39">
        <v>8.8630484178679539E-2</v>
      </c>
      <c r="BX50" s="36">
        <v>18608.716377874374</v>
      </c>
      <c r="BY50" s="39">
        <v>8.8513462860187478E-2</v>
      </c>
      <c r="BZ50" s="36">
        <v>45901.144523436058</v>
      </c>
      <c r="CA50" s="40">
        <v>8.858300546235906E-2</v>
      </c>
      <c r="CB50" s="116">
        <f t="shared" si="39"/>
        <v>38704.48501666286</v>
      </c>
      <c r="CC50" s="117">
        <f t="shared" si="40"/>
        <v>21680.402751482026</v>
      </c>
      <c r="CD50" s="118">
        <f t="shared" si="41"/>
        <v>60384.887768144887</v>
      </c>
      <c r="CE50" s="32"/>
      <c r="CF50" s="35">
        <v>36315.049999999974</v>
      </c>
      <c r="CG50" s="39">
        <v>0.28605564351600204</v>
      </c>
      <c r="CH50" s="36">
        <v>32454.929999999989</v>
      </c>
      <c r="CI50" s="39">
        <v>1.2445329396426101</v>
      </c>
      <c r="CJ50" s="36">
        <v>68769.979999999967</v>
      </c>
      <c r="CK50" s="40">
        <v>0.4493918146233718</v>
      </c>
      <c r="CL50" s="38">
        <v>57807.000000000036</v>
      </c>
      <c r="CM50" s="39">
        <v>9.2725164134143334E-2</v>
      </c>
      <c r="CN50" s="36">
        <v>39983.539999999986</v>
      </c>
      <c r="CO50" s="39">
        <v>0.12307399176296037</v>
      </c>
      <c r="CP50" s="36">
        <v>97790.540000000023</v>
      </c>
      <c r="CQ50" s="40">
        <v>0.10312227076538259</v>
      </c>
      <c r="CR50" s="116">
        <f t="shared" si="42"/>
        <v>94122.050000000017</v>
      </c>
      <c r="CS50" s="117">
        <f t="shared" si="43"/>
        <v>72438.469999999972</v>
      </c>
      <c r="CT50" s="118">
        <f t="shared" si="44"/>
        <v>166560.51999999999</v>
      </c>
      <c r="CU50" s="32"/>
      <c r="CV50" s="38">
        <f t="shared" si="45"/>
        <v>120389.50312378474</v>
      </c>
      <c r="CW50" s="39">
        <f t="shared" si="46"/>
        <v>0.17286935468989895</v>
      </c>
      <c r="CX50" s="39">
        <f t="shared" si="47"/>
        <v>91801.044836178335</v>
      </c>
      <c r="CY50" s="39">
        <f t="shared" si="48"/>
        <v>0.46704446047911874</v>
      </c>
      <c r="CZ50" s="36">
        <f t="shared" si="49"/>
        <v>212190.54795996309</v>
      </c>
      <c r="DA50" s="40">
        <f t="shared" si="50"/>
        <v>0.23762167506326382</v>
      </c>
      <c r="DB50" s="38">
        <f t="shared" si="51"/>
        <v>195907.77801440659</v>
      </c>
      <c r="DC50" s="39">
        <f t="shared" si="52"/>
        <v>6.3787856464203541E-2</v>
      </c>
      <c r="DD50" s="36">
        <f t="shared" si="53"/>
        <v>157103.06124354349</v>
      </c>
      <c r="DE50" s="39">
        <f t="shared" si="54"/>
        <v>8.9345915474691687E-2</v>
      </c>
      <c r="DF50" s="36">
        <f t="shared" si="55"/>
        <v>353010.83925795008</v>
      </c>
      <c r="DG50" s="40">
        <f t="shared" si="56"/>
        <v>7.3093060958289782E-2</v>
      </c>
      <c r="DH50" s="152"/>
      <c r="DI50" s="161" t="s">
        <v>42</v>
      </c>
      <c r="DJ50" s="38">
        <f t="shared" si="57"/>
        <v>212190.54795996309</v>
      </c>
      <c r="DK50" s="36">
        <f t="shared" si="58"/>
        <v>353010.83925795008</v>
      </c>
      <c r="DL50" s="37">
        <f t="shared" si="59"/>
        <v>565201.38721791317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42251.48</v>
      </c>
      <c r="E51" s="39">
        <v>0.3836683768444949</v>
      </c>
      <c r="F51" s="36">
        <v>29098.21</v>
      </c>
      <c r="G51" s="39">
        <v>0.97615518803046053</v>
      </c>
      <c r="H51" s="36">
        <v>71349.69</v>
      </c>
      <c r="I51" s="40">
        <v>0.50988101533580121</v>
      </c>
      <c r="J51" s="38">
        <v>1579185.06</v>
      </c>
      <c r="K51" s="39">
        <v>4.4817503171481361</v>
      </c>
      <c r="L51" s="36">
        <v>536361.17000000004</v>
      </c>
      <c r="M51" s="39">
        <v>1.7304540996405919</v>
      </c>
      <c r="N51" s="36">
        <v>2115546.23</v>
      </c>
      <c r="O51" s="40">
        <v>3.1941789305056671</v>
      </c>
      <c r="P51" s="116">
        <f t="shared" si="27"/>
        <v>1621436.54</v>
      </c>
      <c r="Q51" s="117">
        <f t="shared" si="28"/>
        <v>565459.38</v>
      </c>
      <c r="R51" s="118">
        <f t="shared" si="29"/>
        <v>2186895.92</v>
      </c>
      <c r="S51" s="32"/>
      <c r="T51" s="35">
        <v>39776.39502708098</v>
      </c>
      <c r="U51" s="39">
        <v>0.20870685010405321</v>
      </c>
      <c r="V51" s="36">
        <v>69466.510954804835</v>
      </c>
      <c r="W51" s="39">
        <v>1.2254398884189468</v>
      </c>
      <c r="X51" s="36">
        <v>109242.90598188582</v>
      </c>
      <c r="Y51" s="40">
        <v>0.44179246328693028</v>
      </c>
      <c r="Z51" s="38">
        <v>3518696.5807495611</v>
      </c>
      <c r="AA51" s="39">
        <v>3.4661326786774183</v>
      </c>
      <c r="AB51" s="36">
        <v>1083199.7211207338</v>
      </c>
      <c r="AC51" s="39">
        <v>2.4393533215045395</v>
      </c>
      <c r="AD51" s="36">
        <v>4601896.3018702948</v>
      </c>
      <c r="AE51" s="40">
        <v>3.1536750886744707</v>
      </c>
      <c r="AF51" s="116">
        <f t="shared" si="30"/>
        <v>3558472.9757766421</v>
      </c>
      <c r="AG51" s="117">
        <f t="shared" si="31"/>
        <v>1152666.2320755385</v>
      </c>
      <c r="AH51" s="118">
        <f t="shared" si="32"/>
        <v>4711139.207852181</v>
      </c>
      <c r="AI51" s="32"/>
      <c r="AJ51" s="35">
        <v>7267.9321243536178</v>
      </c>
      <c r="AK51" s="39">
        <v>0.11573324614012354</v>
      </c>
      <c r="AL51" s="36">
        <v>15060.186325291223</v>
      </c>
      <c r="AM51" s="39">
        <v>0.56918094610199865</v>
      </c>
      <c r="AN51" s="36">
        <v>22328.11844964484</v>
      </c>
      <c r="AO51" s="40">
        <v>0.25015145296851438</v>
      </c>
      <c r="AP51" s="38">
        <v>1027067.6375318422</v>
      </c>
      <c r="AQ51" s="39">
        <v>6.4054250909725132</v>
      </c>
      <c r="AR51" s="36">
        <v>210437.90027069801</v>
      </c>
      <c r="AS51" s="39">
        <v>1.3586219203005603</v>
      </c>
      <c r="AT51" s="36">
        <v>1237505.5378025402</v>
      </c>
      <c r="AU51" s="40">
        <v>3.9256715495009584</v>
      </c>
      <c r="AV51" s="116">
        <f t="shared" si="33"/>
        <v>1034335.5696561958</v>
      </c>
      <c r="AW51" s="117">
        <f t="shared" si="34"/>
        <v>225498.08659598924</v>
      </c>
      <c r="AX51" s="118">
        <f t="shared" si="35"/>
        <v>1259833.6562521851</v>
      </c>
      <c r="AY51" s="32"/>
      <c r="AZ51" s="35">
        <v>66869.386524864894</v>
      </c>
      <c r="BA51" s="39">
        <v>0.60490100523641643</v>
      </c>
      <c r="BB51" s="36">
        <v>29552.949686084619</v>
      </c>
      <c r="BC51" s="39">
        <v>0.82976610753831481</v>
      </c>
      <c r="BD51" s="36">
        <v>96422.336210949521</v>
      </c>
      <c r="BE51" s="40">
        <v>0.65969497003974709</v>
      </c>
      <c r="BF51" s="38">
        <v>2513320.0871847668</v>
      </c>
      <c r="BG51" s="39">
        <v>4.1066382258980463</v>
      </c>
      <c r="BH51" s="36">
        <v>820298.48936736921</v>
      </c>
      <c r="BI51" s="39">
        <v>2.6094072736761098</v>
      </c>
      <c r="BJ51" s="36">
        <v>3333618.5765521359</v>
      </c>
      <c r="BK51" s="40">
        <v>3.5985588751782602</v>
      </c>
      <c r="BL51" s="116">
        <f t="shared" si="36"/>
        <v>2580189.4737096317</v>
      </c>
      <c r="BM51" s="117">
        <f t="shared" si="37"/>
        <v>849851.43905345385</v>
      </c>
      <c r="BN51" s="118">
        <f t="shared" si="38"/>
        <v>3430040.9127630857</v>
      </c>
      <c r="BO51" s="32"/>
      <c r="BP51" s="35">
        <v>29119.28761827452</v>
      </c>
      <c r="BQ51" s="39">
        <v>0.30519203481993568</v>
      </c>
      <c r="BR51" s="36">
        <v>14353.38611192339</v>
      </c>
      <c r="BS51" s="39">
        <v>0.65516642833318373</v>
      </c>
      <c r="BT51" s="36">
        <v>43472.673730197908</v>
      </c>
      <c r="BU51" s="40">
        <v>0.3705446913186719</v>
      </c>
      <c r="BV51" s="38">
        <v>1417071.1713836528</v>
      </c>
      <c r="BW51" s="39">
        <v>4.6018515965500928</v>
      </c>
      <c r="BX51" s="36">
        <v>410021.4657801725</v>
      </c>
      <c r="BY51" s="39">
        <v>1.9502914143161614</v>
      </c>
      <c r="BZ51" s="36">
        <v>1827092.6371638253</v>
      </c>
      <c r="CA51" s="40">
        <v>3.5260418610146562</v>
      </c>
      <c r="CB51" s="116">
        <f t="shared" si="39"/>
        <v>1446190.4590019274</v>
      </c>
      <c r="CC51" s="117">
        <f t="shared" si="40"/>
        <v>424374.85189209587</v>
      </c>
      <c r="CD51" s="118">
        <f t="shared" si="41"/>
        <v>1870565.3108940232</v>
      </c>
      <c r="CE51" s="32"/>
      <c r="CF51" s="35">
        <v>41044.290000000008</v>
      </c>
      <c r="CG51" s="39">
        <v>0.32330812675756793</v>
      </c>
      <c r="CH51" s="36">
        <v>24503.08</v>
      </c>
      <c r="CI51" s="39">
        <v>0.93960733185060208</v>
      </c>
      <c r="CJ51" s="36">
        <v>65547.37000000001</v>
      </c>
      <c r="CK51" s="40">
        <v>0.4283329957066962</v>
      </c>
      <c r="CL51" s="38">
        <v>1904641.8799999957</v>
      </c>
      <c r="CM51" s="39">
        <v>3.0551357264650094</v>
      </c>
      <c r="CN51" s="36">
        <v>645453.76</v>
      </c>
      <c r="CO51" s="39">
        <v>1.9867818292630375</v>
      </c>
      <c r="CP51" s="36">
        <v>2550095.6399999959</v>
      </c>
      <c r="CQ51" s="40">
        <v>2.6891318226251859</v>
      </c>
      <c r="CR51" s="116">
        <f t="shared" si="42"/>
        <v>1945686.1699999957</v>
      </c>
      <c r="CS51" s="117">
        <f t="shared" si="43"/>
        <v>669956.84</v>
      </c>
      <c r="CT51" s="118">
        <f t="shared" si="44"/>
        <v>2615643.0099999956</v>
      </c>
      <c r="CU51" s="32"/>
      <c r="CV51" s="38">
        <f t="shared" si="45"/>
        <v>226328.77129457399</v>
      </c>
      <c r="CW51" s="39">
        <f t="shared" si="46"/>
        <v>0.32498936889225305</v>
      </c>
      <c r="CX51" s="39">
        <f t="shared" si="47"/>
        <v>182034.32307810406</v>
      </c>
      <c r="CY51" s="39">
        <f t="shared" si="48"/>
        <v>0.92611279492964427</v>
      </c>
      <c r="CZ51" s="36">
        <f t="shared" si="49"/>
        <v>408363.09437267808</v>
      </c>
      <c r="DA51" s="40">
        <f t="shared" si="50"/>
        <v>0.45730558430511498</v>
      </c>
      <c r="DB51" s="38">
        <f t="shared" si="51"/>
        <v>11959982.416849818</v>
      </c>
      <c r="DC51" s="39">
        <f t="shared" si="52"/>
        <v>3.8941876093572576</v>
      </c>
      <c r="DD51" s="36">
        <f t="shared" si="53"/>
        <v>3705772.5065389732</v>
      </c>
      <c r="DE51" s="39">
        <f t="shared" si="54"/>
        <v>2.1075059551156552</v>
      </c>
      <c r="DF51" s="36">
        <f t="shared" si="55"/>
        <v>15665754.92338879</v>
      </c>
      <c r="DG51" s="40">
        <f t="shared" si="56"/>
        <v>3.2436907092707568</v>
      </c>
      <c r="DH51" s="152"/>
      <c r="DI51" s="161" t="s">
        <v>62</v>
      </c>
      <c r="DJ51" s="38">
        <f t="shared" si="57"/>
        <v>408363.09437267808</v>
      </c>
      <c r="DK51" s="36">
        <f t="shared" si="58"/>
        <v>15665754.92338879</v>
      </c>
      <c r="DL51" s="37">
        <f t="shared" si="59"/>
        <v>16074118.017761469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617351.18000000005</v>
      </c>
      <c r="E52" s="39">
        <v>5.6059130987514196</v>
      </c>
      <c r="F52" s="36">
        <v>558161.67999999993</v>
      </c>
      <c r="G52" s="39">
        <v>18.724602636787544</v>
      </c>
      <c r="H52" s="36">
        <v>1175512.8599999999</v>
      </c>
      <c r="I52" s="40">
        <v>8.4004806551660067</v>
      </c>
      <c r="J52" s="38">
        <v>18542.199999999997</v>
      </c>
      <c r="K52" s="39">
        <v>5.2623035029614677E-2</v>
      </c>
      <c r="L52" s="36">
        <v>19976.419999999998</v>
      </c>
      <c r="M52" s="39">
        <v>6.44496280093175E-2</v>
      </c>
      <c r="N52" s="36">
        <v>38518.619999999995</v>
      </c>
      <c r="O52" s="40">
        <v>5.8157729049558134E-2</v>
      </c>
      <c r="P52" s="116">
        <f t="shared" si="27"/>
        <v>635893.38</v>
      </c>
      <c r="Q52" s="117">
        <f t="shared" si="28"/>
        <v>578138.1</v>
      </c>
      <c r="R52" s="118">
        <f t="shared" si="29"/>
        <v>1214031.48</v>
      </c>
      <c r="S52" s="32"/>
      <c r="T52" s="35">
        <v>1289783.0442612204</v>
      </c>
      <c r="U52" s="39">
        <v>6.7674950508236238</v>
      </c>
      <c r="V52" s="36">
        <v>987470.26172349264</v>
      </c>
      <c r="W52" s="39">
        <v>17.419695198608018</v>
      </c>
      <c r="X52" s="36">
        <v>2277253.3059847131</v>
      </c>
      <c r="Y52" s="40">
        <v>9.2095073683422033</v>
      </c>
      <c r="Z52" s="38">
        <v>6435712.4773041774</v>
      </c>
      <c r="AA52" s="39">
        <v>6.3395728549587282</v>
      </c>
      <c r="AB52" s="36">
        <v>3131471.1239213576</v>
      </c>
      <c r="AC52" s="39">
        <v>7.052036977474164</v>
      </c>
      <c r="AD52" s="36">
        <v>9567183.6012255345</v>
      </c>
      <c r="AE52" s="40">
        <v>6.5563816767660565</v>
      </c>
      <c r="AF52" s="116">
        <f t="shared" si="30"/>
        <v>7725495.5215653982</v>
      </c>
      <c r="AG52" s="117">
        <f t="shared" si="31"/>
        <v>4118941.3856448503</v>
      </c>
      <c r="AH52" s="118">
        <f t="shared" si="32"/>
        <v>11844436.907210249</v>
      </c>
      <c r="AI52" s="32"/>
      <c r="AJ52" s="35">
        <v>182757.56494189898</v>
      </c>
      <c r="AK52" s="39">
        <v>2.9101986487348364</v>
      </c>
      <c r="AL52" s="36">
        <v>258963.84668227873</v>
      </c>
      <c r="AM52" s="39">
        <v>9.7872153821431596</v>
      </c>
      <c r="AN52" s="36">
        <v>441721.41162417771</v>
      </c>
      <c r="AO52" s="40">
        <v>4.9487937451733144</v>
      </c>
      <c r="AP52" s="38">
        <v>588632.26523215114</v>
      </c>
      <c r="AQ52" s="39">
        <v>3.6710726180943589</v>
      </c>
      <c r="AR52" s="36">
        <v>478007.36340083496</v>
      </c>
      <c r="AS52" s="39">
        <v>3.0860946680519548</v>
      </c>
      <c r="AT52" s="36">
        <v>1066639.628632986</v>
      </c>
      <c r="AU52" s="40">
        <v>3.3836429137361277</v>
      </c>
      <c r="AV52" s="116">
        <f t="shared" si="33"/>
        <v>771389.83017405006</v>
      </c>
      <c r="AW52" s="117">
        <f t="shared" si="34"/>
        <v>736971.21008311375</v>
      </c>
      <c r="AX52" s="118">
        <f t="shared" si="35"/>
        <v>1508361.0402571638</v>
      </c>
      <c r="AY52" s="32"/>
      <c r="AZ52" s="35">
        <v>1143967.7845112714</v>
      </c>
      <c r="BA52" s="39">
        <v>10.348341726623048</v>
      </c>
      <c r="BB52" s="36">
        <v>833069.06698243041</v>
      </c>
      <c r="BC52" s="39">
        <v>23.390303992094296</v>
      </c>
      <c r="BD52" s="36">
        <v>1977036.8514937018</v>
      </c>
      <c r="BE52" s="40">
        <v>13.526339619693914</v>
      </c>
      <c r="BF52" s="38">
        <v>5084006.626544062</v>
      </c>
      <c r="BG52" s="39">
        <v>8.3070103405217228</v>
      </c>
      <c r="BH52" s="36">
        <v>2640023.7782758689</v>
      </c>
      <c r="BI52" s="39">
        <v>8.3980372254784896</v>
      </c>
      <c r="BJ52" s="36">
        <v>7724030.4048199309</v>
      </c>
      <c r="BK52" s="40">
        <v>8.337899950797441</v>
      </c>
      <c r="BL52" s="116">
        <f t="shared" si="36"/>
        <v>6227974.4110553339</v>
      </c>
      <c r="BM52" s="117">
        <f t="shared" si="37"/>
        <v>3473092.8452582993</v>
      </c>
      <c r="BN52" s="118">
        <f t="shared" si="38"/>
        <v>9701067.2563136332</v>
      </c>
      <c r="BO52" s="32"/>
      <c r="BP52" s="35">
        <v>414575.82742855395</v>
      </c>
      <c r="BQ52" s="39">
        <v>4.3450664734213778</v>
      </c>
      <c r="BR52" s="36">
        <v>156975.8923160772</v>
      </c>
      <c r="BS52" s="39">
        <v>7.1652315280298158</v>
      </c>
      <c r="BT52" s="36">
        <v>571551.71974463109</v>
      </c>
      <c r="BU52" s="40">
        <v>4.8716915108516901</v>
      </c>
      <c r="BV52" s="38">
        <v>1323410.0826361356</v>
      </c>
      <c r="BW52" s="39">
        <v>4.2976929632426835</v>
      </c>
      <c r="BX52" s="36">
        <v>1564289.9587327172</v>
      </c>
      <c r="BY52" s="39">
        <v>7.4406379437047754</v>
      </c>
      <c r="BZ52" s="36">
        <v>2887700.0413688528</v>
      </c>
      <c r="CA52" s="40">
        <v>5.5728708116989427</v>
      </c>
      <c r="CB52" s="116">
        <f t="shared" si="39"/>
        <v>1737985.9100646896</v>
      </c>
      <c r="CC52" s="117">
        <f t="shared" si="40"/>
        <v>1721265.8510487943</v>
      </c>
      <c r="CD52" s="118">
        <f t="shared" si="41"/>
        <v>3459251.7611134839</v>
      </c>
      <c r="CE52" s="32"/>
      <c r="CF52" s="35">
        <v>1184540.48</v>
      </c>
      <c r="CG52" s="39">
        <v>9.3306904238643256</v>
      </c>
      <c r="CH52" s="36">
        <v>539907.56000000006</v>
      </c>
      <c r="CI52" s="39">
        <v>20.703564690543754</v>
      </c>
      <c r="CJ52" s="36">
        <v>1724448.04</v>
      </c>
      <c r="CK52" s="40">
        <v>11.26876631226761</v>
      </c>
      <c r="CL52" s="38">
        <v>4995955.4400000004</v>
      </c>
      <c r="CM52" s="39">
        <v>8.0137489954653596</v>
      </c>
      <c r="CN52" s="36">
        <v>1897679.67</v>
      </c>
      <c r="CO52" s="39">
        <v>5.8412789881615641</v>
      </c>
      <c r="CP52" s="36">
        <v>6893635.1100000003</v>
      </c>
      <c r="CQ52" s="40">
        <v>7.2694895270152706</v>
      </c>
      <c r="CR52" s="116">
        <f t="shared" si="42"/>
        <v>6180495.9199999999</v>
      </c>
      <c r="CS52" s="117">
        <f t="shared" si="43"/>
        <v>2437587.23</v>
      </c>
      <c r="CT52" s="118">
        <f t="shared" si="44"/>
        <v>8618083.1500000004</v>
      </c>
      <c r="CU52" s="32"/>
      <c r="CV52" s="38">
        <f t="shared" si="45"/>
        <v>4832975.8811429441</v>
      </c>
      <c r="CW52" s="39">
        <f t="shared" si="46"/>
        <v>6.9397530526061812</v>
      </c>
      <c r="CX52" s="39">
        <f t="shared" si="47"/>
        <v>3334548.3077042792</v>
      </c>
      <c r="CY52" s="39">
        <f t="shared" si="48"/>
        <v>16.964755881509824</v>
      </c>
      <c r="CZ52" s="36">
        <f t="shared" si="49"/>
        <v>8167524.1888472233</v>
      </c>
      <c r="DA52" s="40">
        <f t="shared" si="50"/>
        <v>9.1464054244291599</v>
      </c>
      <c r="DB52" s="38">
        <f t="shared" si="51"/>
        <v>18446259.091716528</v>
      </c>
      <c r="DC52" s="39">
        <f t="shared" si="52"/>
        <v>6.0061286957039322</v>
      </c>
      <c r="DD52" s="36">
        <f t="shared" si="53"/>
        <v>9731448.314330779</v>
      </c>
      <c r="DE52" s="39">
        <f t="shared" si="54"/>
        <v>5.5343616582408339</v>
      </c>
      <c r="DF52" s="36">
        <f t="shared" si="55"/>
        <v>28177707.406047307</v>
      </c>
      <c r="DG52" s="40">
        <f t="shared" si="56"/>
        <v>5.8343672659583516</v>
      </c>
      <c r="DH52" s="152"/>
      <c r="DI52" s="161" t="s">
        <v>43</v>
      </c>
      <c r="DJ52" s="38">
        <f t="shared" si="57"/>
        <v>8167524.1888472233</v>
      </c>
      <c r="DK52" s="36">
        <f t="shared" si="58"/>
        <v>28177707.406047307</v>
      </c>
      <c r="DL52" s="37">
        <f t="shared" si="59"/>
        <v>36345231.594894528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948681.73</v>
      </c>
      <c r="E53" s="39">
        <v>8.6145900567536895</v>
      </c>
      <c r="F53" s="36">
        <v>714505.65999999992</v>
      </c>
      <c r="G53" s="39">
        <v>23.969460901070143</v>
      </c>
      <c r="H53" s="36">
        <v>1663187.39</v>
      </c>
      <c r="I53" s="40">
        <v>11.8855130990324</v>
      </c>
      <c r="J53" s="38">
        <v>1293169.8600000001</v>
      </c>
      <c r="K53" s="39">
        <v>3.6700349927204927</v>
      </c>
      <c r="L53" s="36">
        <v>2866293.39</v>
      </c>
      <c r="M53" s="39">
        <v>9.2474799163746884</v>
      </c>
      <c r="N53" s="36">
        <v>4159463.25</v>
      </c>
      <c r="O53" s="40">
        <v>6.2802077718540934</v>
      </c>
      <c r="P53" s="116">
        <f t="shared" si="27"/>
        <v>2241851.59</v>
      </c>
      <c r="Q53" s="117">
        <f t="shared" si="28"/>
        <v>3580799.05</v>
      </c>
      <c r="R53" s="118">
        <f t="shared" si="29"/>
        <v>5822650.6399999997</v>
      </c>
      <c r="S53" s="32"/>
      <c r="T53" s="35">
        <v>2217154.8316050931</v>
      </c>
      <c r="U53" s="39">
        <v>11.633417276307648</v>
      </c>
      <c r="V53" s="36">
        <v>1772391.6867750867</v>
      </c>
      <c r="W53" s="39">
        <v>31.266281277454915</v>
      </c>
      <c r="X53" s="36">
        <v>3989546.51838018</v>
      </c>
      <c r="Y53" s="40">
        <v>16.134242932399058</v>
      </c>
      <c r="Z53" s="38">
        <v>5666884.3367815549</v>
      </c>
      <c r="AA53" s="39">
        <v>5.5822298215379318</v>
      </c>
      <c r="AB53" s="36">
        <v>5037821.9376536114</v>
      </c>
      <c r="AC53" s="39">
        <v>11.345117098118264</v>
      </c>
      <c r="AD53" s="36">
        <v>10704706.274435166</v>
      </c>
      <c r="AE53" s="40">
        <v>7.3359248654827667</v>
      </c>
      <c r="AF53" s="116">
        <f t="shared" si="30"/>
        <v>7884039.1683866475</v>
      </c>
      <c r="AG53" s="117">
        <f t="shared" si="31"/>
        <v>6810213.6244286979</v>
      </c>
      <c r="AH53" s="118">
        <f t="shared" si="32"/>
        <v>14694252.792815346</v>
      </c>
      <c r="AI53" s="32"/>
      <c r="AJ53" s="35">
        <v>289986.2937501361</v>
      </c>
      <c r="AK53" s="39">
        <v>4.6176896726084191</v>
      </c>
      <c r="AL53" s="36">
        <v>564807.28461294854</v>
      </c>
      <c r="AM53" s="39">
        <v>21.346186406832675</v>
      </c>
      <c r="AN53" s="36">
        <v>854793.5783630847</v>
      </c>
      <c r="AO53" s="40">
        <v>9.5766177565706396</v>
      </c>
      <c r="AP53" s="38">
        <v>690921.83949943853</v>
      </c>
      <c r="AQ53" s="39">
        <v>4.3090132771254597</v>
      </c>
      <c r="AR53" s="36">
        <v>962573.87011078442</v>
      </c>
      <c r="AS53" s="39">
        <v>6.2145362511163311</v>
      </c>
      <c r="AT53" s="36">
        <v>1653495.7096102228</v>
      </c>
      <c r="AU53" s="40">
        <v>5.2452945592187605</v>
      </c>
      <c r="AV53" s="116">
        <f t="shared" si="33"/>
        <v>980908.13324957457</v>
      </c>
      <c r="AW53" s="117">
        <f t="shared" si="34"/>
        <v>1527381.154723733</v>
      </c>
      <c r="AX53" s="118">
        <f t="shared" si="35"/>
        <v>2508289.2879733075</v>
      </c>
      <c r="AY53" s="32"/>
      <c r="AZ53" s="35">
        <v>1789990.0120351131</v>
      </c>
      <c r="BA53" s="39">
        <v>16.192263962830975</v>
      </c>
      <c r="BB53" s="36">
        <v>1061132.5449717382</v>
      </c>
      <c r="BC53" s="39">
        <v>29.793703531326884</v>
      </c>
      <c r="BD53" s="36">
        <v>2851122.5570068513</v>
      </c>
      <c r="BE53" s="40">
        <v>19.506592390681924</v>
      </c>
      <c r="BF53" s="38">
        <v>3215675.6047392529</v>
      </c>
      <c r="BG53" s="39">
        <v>5.2542517078682076</v>
      </c>
      <c r="BH53" s="36">
        <v>4096382.1897039069</v>
      </c>
      <c r="BI53" s="39">
        <v>13.030780405086833</v>
      </c>
      <c r="BJ53" s="36">
        <v>7312057.7944431603</v>
      </c>
      <c r="BK53" s="40">
        <v>7.8931856982943858</v>
      </c>
      <c r="BL53" s="116">
        <f t="shared" si="36"/>
        <v>5005665.6167743662</v>
      </c>
      <c r="BM53" s="117">
        <f t="shared" si="37"/>
        <v>5157514.7346756449</v>
      </c>
      <c r="BN53" s="118">
        <f t="shared" si="38"/>
        <v>10163180.351450011</v>
      </c>
      <c r="BO53" s="32"/>
      <c r="BP53" s="35">
        <v>795879.83936503239</v>
      </c>
      <c r="BQ53" s="39">
        <v>8.3414192967942782</v>
      </c>
      <c r="BR53" s="36">
        <v>739108.43534798245</v>
      </c>
      <c r="BS53" s="39">
        <v>33.736919634288043</v>
      </c>
      <c r="BT53" s="36">
        <v>1534988.2747130147</v>
      </c>
      <c r="BU53" s="40">
        <v>13.083661703471797</v>
      </c>
      <c r="BV53" s="38">
        <v>1943535.5142079531</v>
      </c>
      <c r="BW53" s="39">
        <v>6.3115122159155446</v>
      </c>
      <c r="BX53" s="36">
        <v>2601999.0931925736</v>
      </c>
      <c r="BY53" s="39">
        <v>12.376562973004498</v>
      </c>
      <c r="BZ53" s="36">
        <v>4545534.6074005272</v>
      </c>
      <c r="CA53" s="40">
        <v>8.772267470392066</v>
      </c>
      <c r="CB53" s="116">
        <f t="shared" si="39"/>
        <v>2739415.3535729856</v>
      </c>
      <c r="CC53" s="117">
        <f t="shared" si="40"/>
        <v>3341107.5285405563</v>
      </c>
      <c r="CD53" s="118">
        <f t="shared" si="41"/>
        <v>6080522.8821135424</v>
      </c>
      <c r="CE53" s="32"/>
      <c r="CF53" s="35">
        <v>2911889.19</v>
      </c>
      <c r="CG53" s="39">
        <v>22.937111090105631</v>
      </c>
      <c r="CH53" s="36">
        <v>1187074.48</v>
      </c>
      <c r="CI53" s="39">
        <v>45.520150318275938</v>
      </c>
      <c r="CJ53" s="36">
        <v>4098963.67</v>
      </c>
      <c r="CK53" s="40">
        <v>26.785535225349442</v>
      </c>
      <c r="CL53" s="38">
        <v>5295725.87</v>
      </c>
      <c r="CM53" s="39">
        <v>8.4945949539879031</v>
      </c>
      <c r="CN53" s="36">
        <v>5049076.87</v>
      </c>
      <c r="CO53" s="39">
        <v>15.541646515264381</v>
      </c>
      <c r="CP53" s="36">
        <v>10344802.74</v>
      </c>
      <c r="CQ53" s="40">
        <v>10.908821540087125</v>
      </c>
      <c r="CR53" s="116">
        <f t="shared" si="42"/>
        <v>8207615.0600000005</v>
      </c>
      <c r="CS53" s="117">
        <f t="shared" si="43"/>
        <v>6236151.3499999996</v>
      </c>
      <c r="CT53" s="118">
        <f t="shared" si="44"/>
        <v>14443766.41</v>
      </c>
      <c r="CU53" s="32"/>
      <c r="CV53" s="38">
        <f t="shared" si="45"/>
        <v>8953581.896755375</v>
      </c>
      <c r="CW53" s="39">
        <f t="shared" si="46"/>
        <v>12.856601983511901</v>
      </c>
      <c r="CX53" s="39">
        <f t="shared" si="47"/>
        <v>6039020.0917077567</v>
      </c>
      <c r="CY53" s="39">
        <f t="shared" si="48"/>
        <v>30.72395184158804</v>
      </c>
      <c r="CZ53" s="36">
        <f t="shared" si="49"/>
        <v>14992601.988463132</v>
      </c>
      <c r="DA53" s="40">
        <f t="shared" si="50"/>
        <v>16.789471690923893</v>
      </c>
      <c r="DB53" s="38">
        <f t="shared" si="51"/>
        <v>18105913.025228199</v>
      </c>
      <c r="DC53" s="39">
        <f t="shared" si="52"/>
        <v>5.8953115231682034</v>
      </c>
      <c r="DD53" s="36">
        <f t="shared" si="53"/>
        <v>20614147.350660875</v>
      </c>
      <c r="DE53" s="39">
        <f t="shared" si="54"/>
        <v>11.723449894587452</v>
      </c>
      <c r="DF53" s="36">
        <f t="shared" si="55"/>
        <v>38720060.375889078</v>
      </c>
      <c r="DG53" s="40">
        <f t="shared" si="56"/>
        <v>8.0172261546209267</v>
      </c>
      <c r="DH53" s="152"/>
      <c r="DI53" s="161" t="s">
        <v>44</v>
      </c>
      <c r="DJ53" s="38">
        <f t="shared" si="57"/>
        <v>14992601.988463132</v>
      </c>
      <c r="DK53" s="36">
        <f t="shared" si="58"/>
        <v>38720060.375889078</v>
      </c>
      <c r="DL53" s="37">
        <f t="shared" si="59"/>
        <v>53712662.364352211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5441608.7100000009</v>
      </c>
      <c r="E54" s="39">
        <v>49.413018933030656</v>
      </c>
      <c r="F54" s="36">
        <v>3569962.9400000004</v>
      </c>
      <c r="G54" s="39">
        <v>119.76124459055991</v>
      </c>
      <c r="H54" s="36">
        <v>9011571.6500000022</v>
      </c>
      <c r="I54" s="40">
        <v>64.398728329069428</v>
      </c>
      <c r="J54" s="38">
        <v>13583792.29000001</v>
      </c>
      <c r="K54" s="39">
        <v>38.551001365085071</v>
      </c>
      <c r="L54" s="36">
        <v>13658172.620000008</v>
      </c>
      <c r="M54" s="39">
        <v>44.065160056008338</v>
      </c>
      <c r="N54" s="36">
        <v>27241964.910000019</v>
      </c>
      <c r="O54" s="40">
        <v>41.131556997975309</v>
      </c>
      <c r="P54" s="116">
        <f t="shared" si="27"/>
        <v>19025401.000000011</v>
      </c>
      <c r="Q54" s="117">
        <f t="shared" si="28"/>
        <v>17228135.56000001</v>
      </c>
      <c r="R54" s="118">
        <f t="shared" si="29"/>
        <v>36253536.560000017</v>
      </c>
      <c r="S54" s="32"/>
      <c r="T54" s="35">
        <v>8922551.5407121312</v>
      </c>
      <c r="U54" s="39">
        <v>46.816651576525601</v>
      </c>
      <c r="V54" s="36">
        <v>6196972.6496938709</v>
      </c>
      <c r="W54" s="39">
        <v>109.31911460641543</v>
      </c>
      <c r="X54" s="36">
        <v>15119524.190406002</v>
      </c>
      <c r="Y54" s="40">
        <v>61.145314432713782</v>
      </c>
      <c r="Z54" s="38">
        <v>35192603.049665205</v>
      </c>
      <c r="AA54" s="39">
        <v>34.666879817236811</v>
      </c>
      <c r="AB54" s="36">
        <v>15794059.351344194</v>
      </c>
      <c r="AC54" s="39">
        <v>35.568040119950354</v>
      </c>
      <c r="AD54" s="36">
        <v>50986662.401009396</v>
      </c>
      <c r="AE54" s="40">
        <v>34.941110472951863</v>
      </c>
      <c r="AF54" s="116">
        <f t="shared" si="30"/>
        <v>44115154.590377338</v>
      </c>
      <c r="AG54" s="117">
        <f t="shared" si="31"/>
        <v>21991032.001038067</v>
      </c>
      <c r="AH54" s="118">
        <f t="shared" si="32"/>
        <v>66106186.591415405</v>
      </c>
      <c r="AI54" s="32"/>
      <c r="AJ54" s="35">
        <v>1277976.8494934912</v>
      </c>
      <c r="AK54" s="39">
        <v>20.350273881646064</v>
      </c>
      <c r="AL54" s="36">
        <v>1631935.1212003438</v>
      </c>
      <c r="AM54" s="39">
        <v>61.676951147809234</v>
      </c>
      <c r="AN54" s="36">
        <v>2909911.9706938351</v>
      </c>
      <c r="AO54" s="40">
        <v>32.600987365825908</v>
      </c>
      <c r="AP54" s="38">
        <v>4751542.9821000313</v>
      </c>
      <c r="AQ54" s="39">
        <v>29.633542647218597</v>
      </c>
      <c r="AR54" s="36">
        <v>3159510.1174953198</v>
      </c>
      <c r="AS54" s="39">
        <v>20.398320347802159</v>
      </c>
      <c r="AT54" s="36">
        <v>7911053.0995953511</v>
      </c>
      <c r="AU54" s="40">
        <v>25.095803720458385</v>
      </c>
      <c r="AV54" s="116">
        <f t="shared" si="33"/>
        <v>6029519.8315935228</v>
      </c>
      <c r="AW54" s="117">
        <f t="shared" si="34"/>
        <v>4791445.2386956634</v>
      </c>
      <c r="AX54" s="118">
        <f t="shared" si="35"/>
        <v>10820965.070289187</v>
      </c>
      <c r="AY54" s="32"/>
      <c r="AZ54" s="35">
        <v>6226087.6060440298</v>
      </c>
      <c r="BA54" s="39">
        <v>56.321238272248927</v>
      </c>
      <c r="BB54" s="36">
        <v>2982187.5335888714</v>
      </c>
      <c r="BC54" s="39">
        <v>83.73168052529401</v>
      </c>
      <c r="BD54" s="36">
        <v>9208275.1396329012</v>
      </c>
      <c r="BE54" s="40">
        <v>63.000473034255833</v>
      </c>
      <c r="BF54" s="38">
        <v>19934571.110484358</v>
      </c>
      <c r="BG54" s="39">
        <v>32.572083498881327</v>
      </c>
      <c r="BH54" s="36">
        <v>11409512.76072238</v>
      </c>
      <c r="BI54" s="39">
        <v>36.294185559076418</v>
      </c>
      <c r="BJ54" s="36">
        <v>31344083.871206738</v>
      </c>
      <c r="BK54" s="40">
        <v>33.835163984393745</v>
      </c>
      <c r="BL54" s="116">
        <f t="shared" si="36"/>
        <v>26160658.716528386</v>
      </c>
      <c r="BM54" s="117">
        <f t="shared" si="37"/>
        <v>14391700.294311251</v>
      </c>
      <c r="BN54" s="118">
        <f t="shared" si="38"/>
        <v>40552359.010839641</v>
      </c>
      <c r="BO54" s="32"/>
      <c r="BP54" s="35">
        <v>2429144.1605032054</v>
      </c>
      <c r="BQ54" s="39">
        <v>25.459257758410335</v>
      </c>
      <c r="BR54" s="36">
        <v>2127664.1715468466</v>
      </c>
      <c r="BS54" s="39">
        <v>97.118138193666539</v>
      </c>
      <c r="BT54" s="36">
        <v>4556808.3320500515</v>
      </c>
      <c r="BU54" s="40">
        <v>38.840517316167194</v>
      </c>
      <c r="BV54" s="38">
        <v>13011671.503877755</v>
      </c>
      <c r="BW54" s="39">
        <v>42.254604068643559</v>
      </c>
      <c r="BX54" s="36">
        <v>7142555.4039792251</v>
      </c>
      <c r="BY54" s="39">
        <v>33.973988298765313</v>
      </c>
      <c r="BZ54" s="36">
        <v>20154226.907856978</v>
      </c>
      <c r="CA54" s="40">
        <v>38.894934119927548</v>
      </c>
      <c r="CB54" s="116">
        <f t="shared" si="39"/>
        <v>15440815.66438096</v>
      </c>
      <c r="CC54" s="117">
        <f t="shared" si="40"/>
        <v>9270219.5755260717</v>
      </c>
      <c r="CD54" s="118">
        <f t="shared" si="41"/>
        <v>24711035.239907034</v>
      </c>
      <c r="CE54" s="32"/>
      <c r="CF54" s="35">
        <v>5539890.3700000001</v>
      </c>
      <c r="CG54" s="39">
        <v>43.63802073240857</v>
      </c>
      <c r="CH54" s="36">
        <v>2362808.2799999998</v>
      </c>
      <c r="CI54" s="39">
        <v>90.605425262673506</v>
      </c>
      <c r="CJ54" s="36">
        <v>7902698.6500000004</v>
      </c>
      <c r="CK54" s="40">
        <v>51.641836841383011</v>
      </c>
      <c r="CL54" s="38">
        <v>19512114.489999998</v>
      </c>
      <c r="CM54" s="39">
        <v>31.298355193825056</v>
      </c>
      <c r="CN54" s="36">
        <v>8814808.5899999999</v>
      </c>
      <c r="CO54" s="39">
        <v>27.133007227417398</v>
      </c>
      <c r="CP54" s="36">
        <v>28326923.079999998</v>
      </c>
      <c r="CQ54" s="40">
        <v>29.871362115455387</v>
      </c>
      <c r="CR54" s="116">
        <f t="shared" si="42"/>
        <v>25052004.859999999</v>
      </c>
      <c r="CS54" s="117">
        <f t="shared" si="43"/>
        <v>11177616.869999999</v>
      </c>
      <c r="CT54" s="118">
        <f t="shared" si="44"/>
        <v>36229621.729999997</v>
      </c>
      <c r="CU54" s="32"/>
      <c r="CV54" s="38">
        <f t="shared" si="45"/>
        <v>29837259.23675286</v>
      </c>
      <c r="CW54" s="39">
        <f t="shared" si="46"/>
        <v>42.843832860322394</v>
      </c>
      <c r="CX54" s="39">
        <f t="shared" si="47"/>
        <v>18871530.696029931</v>
      </c>
      <c r="CY54" s="39">
        <f t="shared" si="48"/>
        <v>96.01027840228825</v>
      </c>
      <c r="CZ54" s="36">
        <f t="shared" si="49"/>
        <v>48708789.932782792</v>
      </c>
      <c r="DA54" s="40">
        <f t="shared" si="50"/>
        <v>54.546559049917548</v>
      </c>
      <c r="DB54" s="38">
        <f t="shared" si="51"/>
        <v>105986295.42612736</v>
      </c>
      <c r="DC54" s="39">
        <f t="shared" si="52"/>
        <v>34.509291404026456</v>
      </c>
      <c r="DD54" s="36">
        <f t="shared" si="53"/>
        <v>59978618.84354113</v>
      </c>
      <c r="DE54" s="39">
        <f t="shared" si="54"/>
        <v>34.11037676201876</v>
      </c>
      <c r="DF54" s="36">
        <f t="shared" si="55"/>
        <v>165964914.26966849</v>
      </c>
      <c r="DG54" s="40">
        <f t="shared" si="56"/>
        <v>34.364054149583794</v>
      </c>
      <c r="DH54" s="152"/>
      <c r="DI54" s="161" t="s">
        <v>45</v>
      </c>
      <c r="DJ54" s="38">
        <f t="shared" si="57"/>
        <v>48708789.932782792</v>
      </c>
      <c r="DK54" s="36">
        <f t="shared" si="58"/>
        <v>165964914.26966849</v>
      </c>
      <c r="DL54" s="37">
        <f t="shared" si="59"/>
        <v>214673704.20245129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>
        <v>5759724.6400000006</v>
      </c>
      <c r="E55" s="39">
        <v>52.301699341657212</v>
      </c>
      <c r="F55" s="36">
        <v>72921.53</v>
      </c>
      <c r="G55" s="39">
        <v>2.4462923949142876</v>
      </c>
      <c r="H55" s="36">
        <v>5832646.1700000009</v>
      </c>
      <c r="I55" s="40">
        <v>41.68140816384868</v>
      </c>
      <c r="J55" s="38">
        <v>995606.00999999989</v>
      </c>
      <c r="K55" s="39">
        <v>2.8255444305381725</v>
      </c>
      <c r="L55" s="36">
        <v>1020.8800000000001</v>
      </c>
      <c r="M55" s="39">
        <v>3.2936500254876532E-3</v>
      </c>
      <c r="N55" s="36">
        <v>996626.8899999999</v>
      </c>
      <c r="O55" s="40">
        <v>1.5047672173126603</v>
      </c>
      <c r="P55" s="116">
        <f t="shared" si="27"/>
        <v>6755330.6500000004</v>
      </c>
      <c r="Q55" s="117">
        <f t="shared" si="28"/>
        <v>73942.41</v>
      </c>
      <c r="R55" s="118">
        <f t="shared" si="29"/>
        <v>6829273.0600000005</v>
      </c>
      <c r="S55" s="32"/>
      <c r="T55" s="35">
        <v>35740370.318465546</v>
      </c>
      <c r="U55" s="39">
        <v>187.5298177635467</v>
      </c>
      <c r="V55" s="36">
        <v>279648.73078884953</v>
      </c>
      <c r="W55" s="39">
        <v>4.9332074512471911</v>
      </c>
      <c r="X55" s="36">
        <v>36020019.049254395</v>
      </c>
      <c r="Y55" s="40">
        <v>145.66962312455269</v>
      </c>
      <c r="Z55" s="38">
        <v>3374569.5615778449</v>
      </c>
      <c r="AA55" s="39">
        <v>3.3241586949686455</v>
      </c>
      <c r="AB55" s="36">
        <v>42380.770934390435</v>
      </c>
      <c r="AC55" s="39">
        <v>9.5441009013337255E-2</v>
      </c>
      <c r="AD55" s="36">
        <v>3416950.3325122353</v>
      </c>
      <c r="AE55" s="40">
        <v>2.3416327609342789</v>
      </c>
      <c r="AF55" s="116">
        <f t="shared" si="30"/>
        <v>39114939.880043387</v>
      </c>
      <c r="AG55" s="117">
        <f t="shared" si="31"/>
        <v>322029.50172323996</v>
      </c>
      <c r="AH55" s="118">
        <f t="shared" si="32"/>
        <v>39436969.381766625</v>
      </c>
      <c r="AI55" s="32"/>
      <c r="AJ55" s="35">
        <v>441672.85747247201</v>
      </c>
      <c r="AK55" s="39">
        <v>7.0331192769386774</v>
      </c>
      <c r="AL55" s="36">
        <v>109.30927131249328</v>
      </c>
      <c r="AM55" s="39">
        <v>4.1312074843909263E-3</v>
      </c>
      <c r="AN55" s="36">
        <v>0</v>
      </c>
      <c r="AO55" s="40">
        <v>0</v>
      </c>
      <c r="AP55" s="38">
        <v>206280.54644805411</v>
      </c>
      <c r="AQ55" s="39">
        <v>1.286492281241723</v>
      </c>
      <c r="AR55" s="36">
        <v>721.06721720738346</v>
      </c>
      <c r="AS55" s="39">
        <v>4.6553293206589123E-3</v>
      </c>
      <c r="AT55" s="36">
        <v>0</v>
      </c>
      <c r="AU55" s="40">
        <v>0</v>
      </c>
      <c r="AV55" s="116">
        <f t="shared" si="33"/>
        <v>647953.40392052615</v>
      </c>
      <c r="AW55" s="117">
        <f t="shared" si="34"/>
        <v>830.37648851987672</v>
      </c>
      <c r="AX55" s="118">
        <f t="shared" si="35"/>
        <v>648783.78040904598</v>
      </c>
      <c r="AY55" s="32"/>
      <c r="AZ55" s="35">
        <v>11873043.76404552</v>
      </c>
      <c r="BA55" s="39">
        <v>107.40364883438134</v>
      </c>
      <c r="BB55" s="36">
        <v>168608.1396154236</v>
      </c>
      <c r="BC55" s="39">
        <v>4.7340560314303568</v>
      </c>
      <c r="BD55" s="36">
        <v>12041651.903660944</v>
      </c>
      <c r="BE55" s="40">
        <v>82.385653614899525</v>
      </c>
      <c r="BF55" s="38">
        <v>1197602.2673556337</v>
      </c>
      <c r="BG55" s="39">
        <v>1.9568216860327274</v>
      </c>
      <c r="BH55" s="36">
        <v>5679.5339924204945</v>
      </c>
      <c r="BI55" s="39">
        <v>1.8066859201877117E-2</v>
      </c>
      <c r="BJ55" s="36">
        <v>1203281.8013480541</v>
      </c>
      <c r="BK55" s="40">
        <v>1.2989129698395188</v>
      </c>
      <c r="BL55" s="116">
        <f t="shared" si="36"/>
        <v>13070646.031401154</v>
      </c>
      <c r="BM55" s="117">
        <f t="shared" si="37"/>
        <v>174287.6736078441</v>
      </c>
      <c r="BN55" s="118">
        <f t="shared" si="38"/>
        <v>13244933.705008999</v>
      </c>
      <c r="BO55" s="32"/>
      <c r="BP55" s="35">
        <v>3104473.1573267286</v>
      </c>
      <c r="BQ55" s="39">
        <v>32.537213559229123</v>
      </c>
      <c r="BR55" s="36">
        <v>-31103.101903330768</v>
      </c>
      <c r="BS55" s="39">
        <v>-1.4197143465095292</v>
      </c>
      <c r="BT55" s="36">
        <v>3073370.0554233976</v>
      </c>
      <c r="BU55" s="40">
        <v>26.196248373465941</v>
      </c>
      <c r="BV55" s="38">
        <v>1220052.9262251842</v>
      </c>
      <c r="BW55" s="39">
        <v>3.9620469457034253</v>
      </c>
      <c r="BX55" s="36">
        <v>2448.5190101441467</v>
      </c>
      <c r="BY55" s="39">
        <v>1.1646525857341971E-2</v>
      </c>
      <c r="BZ55" s="36">
        <v>1222501.4452353283</v>
      </c>
      <c r="CA55" s="40">
        <v>2.3592625701463961</v>
      </c>
      <c r="CB55" s="116">
        <f t="shared" si="39"/>
        <v>4324526.0835519126</v>
      </c>
      <c r="CC55" s="117">
        <f t="shared" si="40"/>
        <v>-28654.58289318662</v>
      </c>
      <c r="CD55" s="118">
        <f t="shared" si="41"/>
        <v>4295871.5006587263</v>
      </c>
      <c r="CE55" s="32"/>
      <c r="CF55" s="35">
        <v>4152074.15</v>
      </c>
      <c r="CG55" s="39">
        <v>32.706116139297841</v>
      </c>
      <c r="CH55" s="36">
        <v>4364.0599999999986</v>
      </c>
      <c r="CI55" s="39">
        <v>0.16734642227164653</v>
      </c>
      <c r="CJ55" s="36">
        <v>4156438.21</v>
      </c>
      <c r="CK55" s="40">
        <v>27.161114625332452</v>
      </c>
      <c r="CL55" s="38">
        <v>1408224.62</v>
      </c>
      <c r="CM55" s="39">
        <v>2.258858944889746</v>
      </c>
      <c r="CN55" s="36">
        <v>16242.499999999991</v>
      </c>
      <c r="CO55" s="39">
        <v>4.9996306260273182E-2</v>
      </c>
      <c r="CP55" s="36">
        <v>1424467.12</v>
      </c>
      <c r="CQ55" s="40">
        <v>1.5021318426611074</v>
      </c>
      <c r="CR55" s="116">
        <f t="shared" si="42"/>
        <v>5560298.7699999996</v>
      </c>
      <c r="CS55" s="117">
        <f t="shared" si="43"/>
        <v>20606.55999999999</v>
      </c>
      <c r="CT55" s="118">
        <f t="shared" si="44"/>
        <v>5580905.3299999991</v>
      </c>
      <c r="CU55" s="32"/>
      <c r="CV55" s="38">
        <f t="shared" si="45"/>
        <v>61071358.887310266</v>
      </c>
      <c r="CW55" s="39">
        <f t="shared" si="46"/>
        <v>87.693412855350388</v>
      </c>
      <c r="CX55" s="39">
        <f t="shared" si="47"/>
        <v>494548.66777225485</v>
      </c>
      <c r="CY55" s="39">
        <f t="shared" si="48"/>
        <v>2.5160521444232313</v>
      </c>
      <c r="CZ55" s="36">
        <f t="shared" si="49"/>
        <v>61565907.555082522</v>
      </c>
      <c r="DA55" s="40">
        <f t="shared" si="50"/>
        <v>68.944607668335379</v>
      </c>
      <c r="DB55" s="38">
        <f t="shared" si="51"/>
        <v>8402335.9316067174</v>
      </c>
      <c r="DC55" s="39">
        <f t="shared" si="52"/>
        <v>2.7358127574186231</v>
      </c>
      <c r="DD55" s="36">
        <f t="shared" si="53"/>
        <v>68493.271154162445</v>
      </c>
      <c r="DE55" s="39">
        <f t="shared" si="54"/>
        <v>3.8952735654452023E-2</v>
      </c>
      <c r="DF55" s="36">
        <f t="shared" si="55"/>
        <v>8470829.202760879</v>
      </c>
      <c r="DG55" s="40">
        <f t="shared" si="56"/>
        <v>1.7539371782072504</v>
      </c>
      <c r="DH55" s="152"/>
      <c r="DI55" s="161" t="s">
        <v>179</v>
      </c>
      <c r="DJ55" s="38">
        <f t="shared" si="57"/>
        <v>61565907.555082522</v>
      </c>
      <c r="DK55" s="36">
        <f t="shared" si="58"/>
        <v>8470829.202760879</v>
      </c>
      <c r="DL55" s="37">
        <f t="shared" si="59"/>
        <v>70036736.757843405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6412588.3300000001</v>
      </c>
      <c r="E56" s="39">
        <v>58.230086992054481</v>
      </c>
      <c r="F56" s="36">
        <v>2162164.7800000003</v>
      </c>
      <c r="G56" s="39">
        <v>72.533958871481772</v>
      </c>
      <c r="H56" s="36">
        <v>8574753.1099999994</v>
      </c>
      <c r="I56" s="40">
        <v>61.277124287163943</v>
      </c>
      <c r="J56" s="38">
        <v>8373338.4700000007</v>
      </c>
      <c r="K56" s="39">
        <v>23.763657150803585</v>
      </c>
      <c r="L56" s="36">
        <v>8412154.2799999993</v>
      </c>
      <c r="M56" s="39">
        <v>27.140008775495716</v>
      </c>
      <c r="N56" s="36">
        <v>16785492.75</v>
      </c>
      <c r="O56" s="40">
        <v>25.343746461265294</v>
      </c>
      <c r="P56" s="116">
        <f t="shared" si="27"/>
        <v>14785926.800000001</v>
      </c>
      <c r="Q56" s="117">
        <f t="shared" si="28"/>
        <v>10574319.059999999</v>
      </c>
      <c r="R56" s="118">
        <f t="shared" si="29"/>
        <v>25360245.859999999</v>
      </c>
      <c r="S56" s="32"/>
      <c r="T56" s="35">
        <v>13990444.90731504</v>
      </c>
      <c r="U56" s="39">
        <v>73.407901499672278</v>
      </c>
      <c r="V56" s="36">
        <v>3258525.2708372474</v>
      </c>
      <c r="W56" s="39">
        <v>57.482760965252126</v>
      </c>
      <c r="X56" s="36">
        <v>17248970.178152286</v>
      </c>
      <c r="Y56" s="40">
        <v>69.75706985890956</v>
      </c>
      <c r="Z56" s="38">
        <v>21864460.205896161</v>
      </c>
      <c r="AA56" s="39">
        <v>21.537838879291701</v>
      </c>
      <c r="AB56" s="36">
        <v>5944366.6341236588</v>
      </c>
      <c r="AC56" s="39">
        <v>13.386645334608692</v>
      </c>
      <c r="AD56" s="36">
        <v>27808826.840019822</v>
      </c>
      <c r="AE56" s="40">
        <v>19.057362160679201</v>
      </c>
      <c r="AF56" s="116">
        <f t="shared" si="30"/>
        <v>35854905.1132112</v>
      </c>
      <c r="AG56" s="117">
        <f t="shared" si="31"/>
        <v>9202891.9049609061</v>
      </c>
      <c r="AH56" s="118">
        <f t="shared" si="32"/>
        <v>45057797.018172108</v>
      </c>
      <c r="AI56" s="32"/>
      <c r="AJ56" s="35">
        <v>1087344.8726075999</v>
      </c>
      <c r="AK56" s="39">
        <v>17.314684511020875</v>
      </c>
      <c r="AL56" s="36">
        <v>1068993.1854763383</v>
      </c>
      <c r="AM56" s="39">
        <v>40.401263274161103</v>
      </c>
      <c r="AN56" s="36">
        <v>2156338.0580839384</v>
      </c>
      <c r="AO56" s="40">
        <v>24.158376781165007</v>
      </c>
      <c r="AP56" s="38">
        <v>2020083.8975678878</v>
      </c>
      <c r="AQ56" s="39">
        <v>12.598484861664948</v>
      </c>
      <c r="AR56" s="36">
        <v>2461152.5051151523</v>
      </c>
      <c r="AS56" s="39">
        <v>15.889607995284107</v>
      </c>
      <c r="AT56" s="36">
        <v>4481236.4026830401</v>
      </c>
      <c r="AU56" s="40">
        <v>14.215582650109997</v>
      </c>
      <c r="AV56" s="116">
        <f t="shared" si="33"/>
        <v>3107428.7701754877</v>
      </c>
      <c r="AW56" s="117">
        <f t="shared" si="34"/>
        <v>3530145.6905914908</v>
      </c>
      <c r="AX56" s="118">
        <f t="shared" si="35"/>
        <v>6637574.4607669786</v>
      </c>
      <c r="AY56" s="32"/>
      <c r="AZ56" s="35">
        <v>10661377.747979939</v>
      </c>
      <c r="BA56" s="39">
        <v>96.442908363757525</v>
      </c>
      <c r="BB56" s="36">
        <v>3777404.2493562261</v>
      </c>
      <c r="BC56" s="39">
        <v>106.05919388354184</v>
      </c>
      <c r="BD56" s="36">
        <v>14438781.997336164</v>
      </c>
      <c r="BE56" s="40">
        <v>98.786155069964593</v>
      </c>
      <c r="BF56" s="38">
        <v>12449953.975347219</v>
      </c>
      <c r="BG56" s="39">
        <v>20.342596697701719</v>
      </c>
      <c r="BH56" s="36">
        <v>7438126.9173673503</v>
      </c>
      <c r="BI56" s="39">
        <v>23.661024288455188</v>
      </c>
      <c r="BJ56" s="36">
        <v>19888080.892714567</v>
      </c>
      <c r="BK56" s="40">
        <v>21.46869186239126</v>
      </c>
      <c r="BL56" s="116">
        <f t="shared" si="36"/>
        <v>23111331.72332716</v>
      </c>
      <c r="BM56" s="117">
        <f t="shared" si="37"/>
        <v>11215531.166723575</v>
      </c>
      <c r="BN56" s="118">
        <f t="shared" si="38"/>
        <v>34326862.890050739</v>
      </c>
      <c r="BO56" s="32"/>
      <c r="BP56" s="35">
        <v>4069070.1120035835</v>
      </c>
      <c r="BQ56" s="39">
        <v>42.646915116426307</v>
      </c>
      <c r="BR56" s="36">
        <v>1889683.2875227248</v>
      </c>
      <c r="BS56" s="39">
        <v>86.255399284404092</v>
      </c>
      <c r="BT56" s="36">
        <v>5958753.3995263083</v>
      </c>
      <c r="BU56" s="40">
        <v>50.790168848938457</v>
      </c>
      <c r="BV56" s="38">
        <v>6757186.8502091728</v>
      </c>
      <c r="BW56" s="39">
        <v>21.943549288678366</v>
      </c>
      <c r="BX56" s="36">
        <v>2937362.6486072959</v>
      </c>
      <c r="BY56" s="39">
        <v>13.97173960980658</v>
      </c>
      <c r="BZ56" s="36">
        <v>9694549.4988164678</v>
      </c>
      <c r="CA56" s="40">
        <v>18.709170329517608</v>
      </c>
      <c r="CB56" s="116">
        <f t="shared" si="39"/>
        <v>10826256.962212756</v>
      </c>
      <c r="CC56" s="117">
        <f t="shared" si="40"/>
        <v>4827045.9361300208</v>
      </c>
      <c r="CD56" s="118">
        <f t="shared" si="41"/>
        <v>15653302.898342777</v>
      </c>
      <c r="CE56" s="32"/>
      <c r="CF56" s="35">
        <v>5729510.79</v>
      </c>
      <c r="CG56" s="39">
        <v>45.131671195973247</v>
      </c>
      <c r="CH56" s="36">
        <v>1036970.6900000031</v>
      </c>
      <c r="CI56" s="39">
        <v>39.76419549045184</v>
      </c>
      <c r="CJ56" s="36">
        <v>6766481.4800000032</v>
      </c>
      <c r="CK56" s="40">
        <v>44.216988152572412</v>
      </c>
      <c r="CL56" s="38">
        <v>7144523.1799999997</v>
      </c>
      <c r="CM56" s="39">
        <v>11.46015334692496</v>
      </c>
      <c r="CN56" s="36">
        <v>3440752.96</v>
      </c>
      <c r="CO56" s="39">
        <v>10.59103824867487</v>
      </c>
      <c r="CP56" s="36">
        <v>10585276.140000001</v>
      </c>
      <c r="CQ56" s="40">
        <v>11.162406018367664</v>
      </c>
      <c r="CR56" s="116">
        <f t="shared" si="42"/>
        <v>12874033.969999999</v>
      </c>
      <c r="CS56" s="117">
        <f t="shared" si="43"/>
        <v>4477723.6500000032</v>
      </c>
      <c r="CT56" s="118">
        <f t="shared" si="44"/>
        <v>17351757.620000001</v>
      </c>
      <c r="CU56" s="32"/>
      <c r="CV56" s="38">
        <f t="shared" si="45"/>
        <v>41950336.759906165</v>
      </c>
      <c r="CW56" s="39">
        <f t="shared" si="46"/>
        <v>60.237208864069139</v>
      </c>
      <c r="CX56" s="39">
        <f t="shared" si="47"/>
        <v>13193741.463192539</v>
      </c>
      <c r="CY56" s="39">
        <f t="shared" si="48"/>
        <v>67.124114702333969</v>
      </c>
      <c r="CZ56" s="36">
        <f t="shared" si="49"/>
        <v>55144078.223098703</v>
      </c>
      <c r="DA56" s="40">
        <f t="shared" si="50"/>
        <v>61.753119369222638</v>
      </c>
      <c r="DB56" s="38">
        <f t="shared" si="51"/>
        <v>58609546.579020433</v>
      </c>
      <c r="DC56" s="39">
        <f t="shared" si="52"/>
        <v>19.083353313004658</v>
      </c>
      <c r="DD56" s="36">
        <f t="shared" si="53"/>
        <v>30633915.945213456</v>
      </c>
      <c r="DE56" s="39">
        <f t="shared" si="54"/>
        <v>17.421781873854702</v>
      </c>
      <c r="DF56" s="36">
        <f t="shared" si="55"/>
        <v>89243462.524233893</v>
      </c>
      <c r="DG56" s="40">
        <f t="shared" si="56"/>
        <v>18.478406669111287</v>
      </c>
      <c r="DH56" s="152"/>
      <c r="DI56" s="161" t="s">
        <v>46</v>
      </c>
      <c r="DJ56" s="38">
        <f t="shared" si="57"/>
        <v>55144078.223098703</v>
      </c>
      <c r="DK56" s="36">
        <f t="shared" si="58"/>
        <v>89243462.524233893</v>
      </c>
      <c r="DL56" s="37">
        <f t="shared" si="59"/>
        <v>144387540.7473326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252193.14</v>
      </c>
      <c r="E57" s="39">
        <v>2.2900625652667426</v>
      </c>
      <c r="F57" s="36">
        <v>162489.93</v>
      </c>
      <c r="G57" s="39">
        <v>5.4510359287463519</v>
      </c>
      <c r="H57" s="36">
        <v>414683.07</v>
      </c>
      <c r="I57" s="40">
        <v>2.9634189689425017</v>
      </c>
      <c r="J57" s="38">
        <v>222928.33000000002</v>
      </c>
      <c r="K57" s="39">
        <v>0.63267386387178992</v>
      </c>
      <c r="L57" s="36">
        <v>442356.55</v>
      </c>
      <c r="M57" s="39">
        <v>1.4271683862766733</v>
      </c>
      <c r="N57" s="36">
        <v>665284.88</v>
      </c>
      <c r="O57" s="40">
        <v>1.0044871231577819</v>
      </c>
      <c r="P57" s="116">
        <f t="shared" si="27"/>
        <v>475121.47000000003</v>
      </c>
      <c r="Q57" s="117">
        <f t="shared" si="28"/>
        <v>604846.48</v>
      </c>
      <c r="R57" s="118">
        <f t="shared" si="29"/>
        <v>1079967.95</v>
      </c>
      <c r="S57" s="32"/>
      <c r="T57" s="35">
        <v>524330.44391485967</v>
      </c>
      <c r="U57" s="39">
        <v>2.7511632285586991</v>
      </c>
      <c r="V57" s="36">
        <v>307943.12700721854</v>
      </c>
      <c r="W57" s="39">
        <v>5.4323412247467413</v>
      </c>
      <c r="X57" s="36">
        <v>832273.57092207822</v>
      </c>
      <c r="Y57" s="40">
        <v>3.3658221348235071</v>
      </c>
      <c r="Z57" s="38">
        <v>696452.7436747161</v>
      </c>
      <c r="AA57" s="39">
        <v>0.68604881341921375</v>
      </c>
      <c r="AB57" s="36">
        <v>462557.90558173368</v>
      </c>
      <c r="AC57" s="39">
        <v>1.0416750866604219</v>
      </c>
      <c r="AD57" s="36">
        <v>1159010.6492564497</v>
      </c>
      <c r="AE57" s="40">
        <v>0.79426887793690015</v>
      </c>
      <c r="AF57" s="116">
        <f t="shared" si="30"/>
        <v>1220783.1875895758</v>
      </c>
      <c r="AG57" s="117">
        <f t="shared" si="31"/>
        <v>770501.03258895222</v>
      </c>
      <c r="AH57" s="118">
        <f t="shared" si="32"/>
        <v>1991284.220178528</v>
      </c>
      <c r="AI57" s="32"/>
      <c r="AJ57" s="35">
        <v>117462.47225849179</v>
      </c>
      <c r="AK57" s="39">
        <v>1.8704513170351724</v>
      </c>
      <c r="AL57" s="36">
        <v>113994.66531405522</v>
      </c>
      <c r="AM57" s="39">
        <v>4.3082861030127368</v>
      </c>
      <c r="AN57" s="36">
        <v>231457.13757254701</v>
      </c>
      <c r="AO57" s="40">
        <v>2.5931132260106278</v>
      </c>
      <c r="AP57" s="38">
        <v>117812.67756951704</v>
      </c>
      <c r="AQ57" s="39">
        <v>0.73475227274410437</v>
      </c>
      <c r="AR57" s="36">
        <v>151327.87021755858</v>
      </c>
      <c r="AS57" s="39">
        <v>0.9769977811292645</v>
      </c>
      <c r="AT57" s="36">
        <v>269140.54778707563</v>
      </c>
      <c r="AU57" s="40">
        <v>0.85377992985871642</v>
      </c>
      <c r="AV57" s="116">
        <f t="shared" si="33"/>
        <v>235275.14982800884</v>
      </c>
      <c r="AW57" s="117">
        <f t="shared" si="34"/>
        <v>265322.5355316138</v>
      </c>
      <c r="AX57" s="118">
        <f t="shared" si="35"/>
        <v>500597.68535962264</v>
      </c>
      <c r="AY57" s="32"/>
      <c r="AZ57" s="35">
        <v>603368.53569900489</v>
      </c>
      <c r="BA57" s="39">
        <v>5.4580765988729114</v>
      </c>
      <c r="BB57" s="36">
        <v>205259.6543009973</v>
      </c>
      <c r="BC57" s="39">
        <v>5.7631304554412983</v>
      </c>
      <c r="BD57" s="36">
        <v>808628.19000000216</v>
      </c>
      <c r="BE57" s="40">
        <v>5.5324105444643763</v>
      </c>
      <c r="BF57" s="38">
        <v>466558.02474035008</v>
      </c>
      <c r="BG57" s="39">
        <v>0.76233227465441977</v>
      </c>
      <c r="BH57" s="36">
        <v>507444.35525965138</v>
      </c>
      <c r="BI57" s="39">
        <v>1.6142038645245016</v>
      </c>
      <c r="BJ57" s="36">
        <v>974002.38000000152</v>
      </c>
      <c r="BK57" s="40">
        <v>1.0514115002979367</v>
      </c>
      <c r="BL57" s="116">
        <f t="shared" si="36"/>
        <v>1069926.560439355</v>
      </c>
      <c r="BM57" s="117">
        <f t="shared" si="37"/>
        <v>712704.0095606487</v>
      </c>
      <c r="BN57" s="118">
        <f t="shared" si="38"/>
        <v>1782630.5700000036</v>
      </c>
      <c r="BO57" s="32"/>
      <c r="BP57" s="35">
        <v>132107.39473140956</v>
      </c>
      <c r="BQ57" s="39">
        <v>1.3845848545943378</v>
      </c>
      <c r="BR57" s="36">
        <v>109354.5739844245</v>
      </c>
      <c r="BS57" s="39">
        <v>4.9915361504667013</v>
      </c>
      <c r="BT57" s="36">
        <v>241461.96871583405</v>
      </c>
      <c r="BU57" s="40">
        <v>2.058130843717954</v>
      </c>
      <c r="BV57" s="38">
        <v>256947.0745142127</v>
      </c>
      <c r="BW57" s="39">
        <v>0.83441984351961518</v>
      </c>
      <c r="BX57" s="36">
        <v>229742.43236691406</v>
      </c>
      <c r="BY57" s="39">
        <v>1.0927835021923651</v>
      </c>
      <c r="BZ57" s="36">
        <v>486689.50688112678</v>
      </c>
      <c r="CA57" s="40">
        <v>0.93924497295511866</v>
      </c>
      <c r="CB57" s="116">
        <f t="shared" si="39"/>
        <v>389054.46924562228</v>
      </c>
      <c r="CC57" s="117">
        <f t="shared" si="40"/>
        <v>339097.00635133858</v>
      </c>
      <c r="CD57" s="118">
        <f t="shared" si="41"/>
        <v>728151.47559696087</v>
      </c>
      <c r="CE57" s="32"/>
      <c r="CF57" s="35">
        <v>498584.67</v>
      </c>
      <c r="CG57" s="39">
        <v>3.9273788312025899</v>
      </c>
      <c r="CH57" s="36">
        <v>206488.61999999973</v>
      </c>
      <c r="CI57" s="39">
        <v>7.918115653040867</v>
      </c>
      <c r="CJ57" s="36">
        <v>705073.28999999969</v>
      </c>
      <c r="CK57" s="40">
        <v>4.6074488495644594</v>
      </c>
      <c r="CL57" s="38">
        <v>514761.2</v>
      </c>
      <c r="CM57" s="39">
        <v>0.82570132959483367</v>
      </c>
      <c r="CN57" s="36">
        <v>448352.48000000033</v>
      </c>
      <c r="CO57" s="39">
        <v>1.3800811391493328</v>
      </c>
      <c r="CP57" s="36">
        <v>963113.6800000004</v>
      </c>
      <c r="CQ57" s="40">
        <v>1.015624514260828</v>
      </c>
      <c r="CR57" s="116">
        <f t="shared" si="42"/>
        <v>1013345.87</v>
      </c>
      <c r="CS57" s="117">
        <f t="shared" si="43"/>
        <v>654841.10000000009</v>
      </c>
      <c r="CT57" s="118">
        <f t="shared" si="44"/>
        <v>1668186.9700000002</v>
      </c>
      <c r="CU57" s="32"/>
      <c r="CV57" s="38">
        <f t="shared" si="45"/>
        <v>2128046.6566037661</v>
      </c>
      <c r="CW57" s="39">
        <f t="shared" si="46"/>
        <v>3.0556987339572386</v>
      </c>
      <c r="CX57" s="39">
        <f t="shared" si="47"/>
        <v>1105530.5706066953</v>
      </c>
      <c r="CY57" s="39">
        <f t="shared" si="48"/>
        <v>5.6244668000629598</v>
      </c>
      <c r="CZ57" s="36">
        <f t="shared" si="49"/>
        <v>3233577.2272104612</v>
      </c>
      <c r="DA57" s="40">
        <f t="shared" si="50"/>
        <v>3.6211228283417802</v>
      </c>
      <c r="DB57" s="38">
        <f t="shared" si="51"/>
        <v>2275460.0504987962</v>
      </c>
      <c r="DC57" s="39">
        <f t="shared" si="52"/>
        <v>0.74089309042427509</v>
      </c>
      <c r="DD57" s="36">
        <f t="shared" si="53"/>
        <v>2241781.5934258583</v>
      </c>
      <c r="DE57" s="39">
        <f t="shared" si="54"/>
        <v>1.2749212343383149</v>
      </c>
      <c r="DF57" s="36">
        <f t="shared" si="55"/>
        <v>4517241.6439246545</v>
      </c>
      <c r="DG57" s="40">
        <f t="shared" si="56"/>
        <v>0.93532260804446121</v>
      </c>
      <c r="DH57" s="152"/>
      <c r="DI57" s="161" t="s">
        <v>57</v>
      </c>
      <c r="DJ57" s="38">
        <f t="shared" si="57"/>
        <v>3233577.2272104612</v>
      </c>
      <c r="DK57" s="36">
        <f t="shared" si="58"/>
        <v>4517241.6439246545</v>
      </c>
      <c r="DL57" s="37">
        <f t="shared" si="59"/>
        <v>7750818.8711351156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2064990.5157722163</v>
      </c>
      <c r="E58" s="39">
        <v>18.751332719838512</v>
      </c>
      <c r="F58" s="36">
        <v>626635.83422759583</v>
      </c>
      <c r="G58" s="39">
        <v>21.021699293085842</v>
      </c>
      <c r="H58" s="36">
        <v>2691626.349999812</v>
      </c>
      <c r="I58" s="40">
        <v>19.234970414622694</v>
      </c>
      <c r="J58" s="38">
        <v>556450.26674914523</v>
      </c>
      <c r="K58" s="39">
        <v>1.5792140026198997</v>
      </c>
      <c r="L58" s="36">
        <v>456838.9432508169</v>
      </c>
      <c r="M58" s="39">
        <v>1.4738927171477603</v>
      </c>
      <c r="N58" s="36">
        <v>1013289.2099999621</v>
      </c>
      <c r="O58" s="40">
        <v>1.5299249901481053</v>
      </c>
      <c r="P58" s="116">
        <f t="shared" si="27"/>
        <v>2621440.7825213615</v>
      </c>
      <c r="Q58" s="117">
        <f t="shared" si="28"/>
        <v>1083474.7774784127</v>
      </c>
      <c r="R58" s="118">
        <f t="shared" si="29"/>
        <v>3704915.5599997742</v>
      </c>
      <c r="S58" s="32"/>
      <c r="T58" s="35">
        <v>7245143.4452381823</v>
      </c>
      <c r="U58" s="39">
        <v>38.015286854884607</v>
      </c>
      <c r="V58" s="36">
        <v>2023016.6909891944</v>
      </c>
      <c r="W58" s="39">
        <v>35.687489036096359</v>
      </c>
      <c r="X58" s="36">
        <v>9268160.1362273768</v>
      </c>
      <c r="Y58" s="40">
        <v>37.481640202802488</v>
      </c>
      <c r="Z58" s="38">
        <v>2205512.3449385301</v>
      </c>
      <c r="AA58" s="39">
        <v>2.1725653907872418</v>
      </c>
      <c r="AB58" s="36">
        <v>2516680.324480895</v>
      </c>
      <c r="AC58" s="39">
        <v>5.6675351636315003</v>
      </c>
      <c r="AD58" s="36">
        <v>4722192.6694194246</v>
      </c>
      <c r="AE58" s="40">
        <v>3.236114073108677</v>
      </c>
      <c r="AF58" s="116">
        <f t="shared" si="30"/>
        <v>9450655.790176712</v>
      </c>
      <c r="AG58" s="117">
        <f t="shared" si="31"/>
        <v>4539697.0154700894</v>
      </c>
      <c r="AH58" s="118">
        <f t="shared" si="32"/>
        <v>13990352.805646801</v>
      </c>
      <c r="AI58" s="32"/>
      <c r="AJ58" s="35">
        <v>1861506.0027999952</v>
      </c>
      <c r="AK58" s="39">
        <v>29.642287342155054</v>
      </c>
      <c r="AL58" s="36">
        <v>725094.4626000009</v>
      </c>
      <c r="AM58" s="39">
        <v>27.404040250345844</v>
      </c>
      <c r="AN58" s="36">
        <v>2586600.4653999964</v>
      </c>
      <c r="AO58" s="40">
        <v>28.978790404040364</v>
      </c>
      <c r="AP58" s="38">
        <v>182012.97555741109</v>
      </c>
      <c r="AQ58" s="39">
        <v>1.1351447927224385</v>
      </c>
      <c r="AR58" s="36">
        <v>490475.81776394206</v>
      </c>
      <c r="AS58" s="39">
        <v>3.1665930734636878</v>
      </c>
      <c r="AT58" s="36">
        <v>672488.79332135315</v>
      </c>
      <c r="AU58" s="40">
        <v>2.133299644046609</v>
      </c>
      <c r="AV58" s="116">
        <f t="shared" si="33"/>
        <v>2043518.9783574063</v>
      </c>
      <c r="AW58" s="117">
        <f t="shared" si="34"/>
        <v>1215570.280363943</v>
      </c>
      <c r="AX58" s="118">
        <f t="shared" si="35"/>
        <v>3259089.2587213493</v>
      </c>
      <c r="AY58" s="32"/>
      <c r="AZ58" s="35">
        <v>6700054.3453396745</v>
      </c>
      <c r="BA58" s="39">
        <v>60.608745186073442</v>
      </c>
      <c r="BB58" s="36">
        <v>1275525.3377803233</v>
      </c>
      <c r="BC58" s="39">
        <v>35.81326757020225</v>
      </c>
      <c r="BD58" s="36">
        <v>7975579.6831199974</v>
      </c>
      <c r="BE58" s="40">
        <v>54.566711478496444</v>
      </c>
      <c r="BF58" s="38">
        <v>994939.55853827449</v>
      </c>
      <c r="BG58" s="39">
        <v>1.6256810441236222</v>
      </c>
      <c r="BH58" s="36">
        <v>1590912.1558117252</v>
      </c>
      <c r="BI58" s="39">
        <v>5.0607648373904137</v>
      </c>
      <c r="BJ58" s="36">
        <v>2585851.7143499996</v>
      </c>
      <c r="BK58" s="40">
        <v>2.791363025758439</v>
      </c>
      <c r="BL58" s="116">
        <f t="shared" si="36"/>
        <v>7694993.9038779493</v>
      </c>
      <c r="BM58" s="117">
        <f t="shared" si="37"/>
        <v>2866437.4935920485</v>
      </c>
      <c r="BN58" s="118">
        <f t="shared" si="38"/>
        <v>10561431.397469997</v>
      </c>
      <c r="BO58" s="32"/>
      <c r="BP58" s="35">
        <v>3362558.9126911652</v>
      </c>
      <c r="BQ58" s="39">
        <v>35.242146381427744</v>
      </c>
      <c r="BR58" s="36">
        <v>751350.99739085999</v>
      </c>
      <c r="BS58" s="39">
        <v>34.295736598085632</v>
      </c>
      <c r="BT58" s="36">
        <v>4113909.9100820255</v>
      </c>
      <c r="BU58" s="40">
        <v>35.065418041800065</v>
      </c>
      <c r="BV58" s="38">
        <v>965135.29327819624</v>
      </c>
      <c r="BW58" s="39">
        <v>3.13421758903079</v>
      </c>
      <c r="BX58" s="36">
        <v>667128.14389361977</v>
      </c>
      <c r="BY58" s="39">
        <v>3.1732345739722017</v>
      </c>
      <c r="BZ58" s="36">
        <v>1632263.4371718159</v>
      </c>
      <c r="CA58" s="40">
        <v>3.150047835891657</v>
      </c>
      <c r="CB58" s="116">
        <f t="shared" si="39"/>
        <v>4327694.2059693616</v>
      </c>
      <c r="CC58" s="117">
        <f t="shared" si="40"/>
        <v>1418479.1412844798</v>
      </c>
      <c r="CD58" s="118">
        <f t="shared" si="41"/>
        <v>5746173.3472538413</v>
      </c>
      <c r="CE58" s="32"/>
      <c r="CF58" s="35">
        <v>5529016.4107999997</v>
      </c>
      <c r="CG58" s="39">
        <v>43.552365958519424</v>
      </c>
      <c r="CH58" s="36">
        <v>1151933.5154000001</v>
      </c>
      <c r="CI58" s="39">
        <v>44.172617355625434</v>
      </c>
      <c r="CJ58" s="36">
        <v>6680949.9261999996</v>
      </c>
      <c r="CK58" s="40">
        <v>43.658064328983393</v>
      </c>
      <c r="CL58" s="38">
        <v>1798553.6343999999</v>
      </c>
      <c r="CM58" s="39">
        <v>2.8849651591295156</v>
      </c>
      <c r="CN58" s="36">
        <v>868579.08719999995</v>
      </c>
      <c r="CO58" s="39">
        <v>2.6735875668720794</v>
      </c>
      <c r="CP58" s="36">
        <v>2667132.7215999998</v>
      </c>
      <c r="CQ58" s="40">
        <v>2.8125499939364986</v>
      </c>
      <c r="CR58" s="116">
        <f t="shared" si="42"/>
        <v>7327570.0451999996</v>
      </c>
      <c r="CS58" s="117">
        <f t="shared" si="43"/>
        <v>2020512.6026000001</v>
      </c>
      <c r="CT58" s="118">
        <f t="shared" si="44"/>
        <v>9348082.6478000004</v>
      </c>
      <c r="CU58" s="32"/>
      <c r="CV58" s="38">
        <f t="shared" si="45"/>
        <v>26763269.632641234</v>
      </c>
      <c r="CW58" s="39">
        <f t="shared" si="46"/>
        <v>38.429838405674218</v>
      </c>
      <c r="CX58" s="39">
        <f t="shared" si="47"/>
        <v>6553556.8383879745</v>
      </c>
      <c r="CY58" s="39">
        <f t="shared" si="48"/>
        <v>33.341694784261364</v>
      </c>
      <c r="CZ58" s="36">
        <f t="shared" si="49"/>
        <v>33316826.471029207</v>
      </c>
      <c r="DA58" s="40">
        <f t="shared" si="50"/>
        <v>37.309862243872523</v>
      </c>
      <c r="DB58" s="38">
        <f t="shared" si="51"/>
        <v>6702604.0734615568</v>
      </c>
      <c r="DC58" s="39">
        <f t="shared" si="52"/>
        <v>2.1823776008674405</v>
      </c>
      <c r="DD58" s="36">
        <f t="shared" si="53"/>
        <v>6590614.4724009987</v>
      </c>
      <c r="DE58" s="39">
        <f t="shared" si="54"/>
        <v>3.748141372398746</v>
      </c>
      <c r="DF58" s="36">
        <f t="shared" si="55"/>
        <v>13293218.545862556</v>
      </c>
      <c r="DG58" s="40">
        <f t="shared" si="56"/>
        <v>2.7524424902845754</v>
      </c>
      <c r="DH58" s="152"/>
      <c r="DI58" s="161" t="s">
        <v>58</v>
      </c>
      <c r="DJ58" s="38">
        <f t="shared" si="57"/>
        <v>33316826.471029207</v>
      </c>
      <c r="DK58" s="36">
        <f t="shared" si="58"/>
        <v>13293218.545862556</v>
      </c>
      <c r="DL58" s="37">
        <f t="shared" si="59"/>
        <v>46610045.016891763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2706492.0412277877</v>
      </c>
      <c r="E59" s="39">
        <v>24.57654520978695</v>
      </c>
      <c r="F59" s="36">
        <v>2719821.6457723975</v>
      </c>
      <c r="G59" s="39">
        <v>91.241626548102843</v>
      </c>
      <c r="H59" s="36">
        <v>5426313.6870001853</v>
      </c>
      <c r="I59" s="40">
        <v>38.777664377493572</v>
      </c>
      <c r="J59" s="38">
        <v>10557009.403250843</v>
      </c>
      <c r="K59" s="39">
        <v>29.960947224991681</v>
      </c>
      <c r="L59" s="36">
        <v>-979133.54655078053</v>
      </c>
      <c r="M59" s="39">
        <v>-3.1589640609599505</v>
      </c>
      <c r="N59" s="36">
        <v>9577875.8567000628</v>
      </c>
      <c r="O59" s="40">
        <v>14.461252997751913</v>
      </c>
      <c r="P59" s="116">
        <f t="shared" si="27"/>
        <v>13263501.444478631</v>
      </c>
      <c r="Q59" s="117">
        <f t="shared" si="28"/>
        <v>1740688.099221617</v>
      </c>
      <c r="R59" s="118">
        <f t="shared" si="29"/>
        <v>15004189.543700248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6830.4700000000103</v>
      </c>
      <c r="AA59" s="39">
        <v>6.7284333088709816E-3</v>
      </c>
      <c r="AB59" s="36">
        <v>0</v>
      </c>
      <c r="AC59" s="39">
        <v>0</v>
      </c>
      <c r="AD59" s="36">
        <v>6830.4700000000103</v>
      </c>
      <c r="AE59" s="40">
        <v>4.6809144904424839E-3</v>
      </c>
      <c r="AF59" s="116">
        <f t="shared" si="30"/>
        <v>6830.4700000000103</v>
      </c>
      <c r="AG59" s="117">
        <f t="shared" si="31"/>
        <v>0</v>
      </c>
      <c r="AH59" s="118">
        <f t="shared" si="32"/>
        <v>6830.4700000000103</v>
      </c>
      <c r="AI59" s="32"/>
      <c r="AJ59" s="35">
        <v>5273068.9598000012</v>
      </c>
      <c r="AK59" s="39">
        <v>83.967403299415622</v>
      </c>
      <c r="AL59" s="36">
        <v>5942026.3864999972</v>
      </c>
      <c r="AM59" s="39">
        <v>224.57147125407215</v>
      </c>
      <c r="AN59" s="36">
        <v>11215095.346299998</v>
      </c>
      <c r="AO59" s="40">
        <v>125.64750596358436</v>
      </c>
      <c r="AP59" s="38">
        <v>5783491.9219999965</v>
      </c>
      <c r="AQ59" s="39">
        <v>36.069410540128224</v>
      </c>
      <c r="AR59" s="36">
        <v>9274850.2082000002</v>
      </c>
      <c r="AS59" s="39">
        <v>59.879968314430755</v>
      </c>
      <c r="AT59" s="36">
        <v>15058342.130199997</v>
      </c>
      <c r="AU59" s="40">
        <v>47.768760201386826</v>
      </c>
      <c r="AV59" s="116">
        <f t="shared" si="33"/>
        <v>11056560.881799998</v>
      </c>
      <c r="AW59" s="117">
        <f t="shared" si="34"/>
        <v>15216876.594699997</v>
      </c>
      <c r="AX59" s="118">
        <f t="shared" si="35"/>
        <v>26273437.476499997</v>
      </c>
      <c r="AY59" s="32"/>
      <c r="AZ59" s="35">
        <v>608035.81002904417</v>
      </c>
      <c r="BA59" s="39">
        <v>5.5002967997851044</v>
      </c>
      <c r="BB59" s="36">
        <v>151392.79997095605</v>
      </c>
      <c r="BC59" s="39">
        <v>4.2506963154468789</v>
      </c>
      <c r="BD59" s="36">
        <v>759428.61000000022</v>
      </c>
      <c r="BE59" s="40">
        <v>5.1958006184918117</v>
      </c>
      <c r="BF59" s="38">
        <v>634818.64530488336</v>
      </c>
      <c r="BG59" s="39">
        <v>1.0372616399377848</v>
      </c>
      <c r="BH59" s="36">
        <v>567738.93469511613</v>
      </c>
      <c r="BI59" s="39">
        <v>1.8060036985867125</v>
      </c>
      <c r="BJ59" s="36">
        <v>1202557.5799999996</v>
      </c>
      <c r="BK59" s="40">
        <v>1.29813119079078</v>
      </c>
      <c r="BL59" s="116">
        <f t="shared" si="36"/>
        <v>1242854.4553339276</v>
      </c>
      <c r="BM59" s="117">
        <f t="shared" si="37"/>
        <v>719131.73466607218</v>
      </c>
      <c r="BN59" s="118">
        <f t="shared" si="38"/>
        <v>1961986.19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8587596.8110568337</v>
      </c>
      <c r="CW59" s="39">
        <f t="shared" si="46"/>
        <v>12.331077714790712</v>
      </c>
      <c r="CX59" s="39">
        <f t="shared" si="47"/>
        <v>8813240.8322433513</v>
      </c>
      <c r="CY59" s="39">
        <f t="shared" si="48"/>
        <v>44.838000666692537</v>
      </c>
      <c r="CZ59" s="36">
        <f t="shared" si="49"/>
        <v>17400837.643300183</v>
      </c>
      <c r="DA59" s="40">
        <f t="shared" si="50"/>
        <v>19.486335409648209</v>
      </c>
      <c r="DB59" s="38">
        <f t="shared" si="51"/>
        <v>16982150.440555725</v>
      </c>
      <c r="DC59" s="39">
        <f t="shared" si="52"/>
        <v>5.5294127968518918</v>
      </c>
      <c r="DD59" s="36">
        <f t="shared" si="53"/>
        <v>8863455.596344335</v>
      </c>
      <c r="DE59" s="39">
        <f t="shared" si="54"/>
        <v>5.0407264394232767</v>
      </c>
      <c r="DF59" s="36">
        <f t="shared" si="55"/>
        <v>25845606.036900058</v>
      </c>
      <c r="DG59" s="40">
        <f t="shared" si="56"/>
        <v>5.3514913636367432</v>
      </c>
      <c r="DH59" s="152"/>
      <c r="DI59" s="161" t="s">
        <v>6</v>
      </c>
      <c r="DJ59" s="38">
        <f t="shared" si="57"/>
        <v>17400837.643300183</v>
      </c>
      <c r="DK59" s="36">
        <f t="shared" si="58"/>
        <v>25845606.036900058</v>
      </c>
      <c r="DL59" s="37">
        <f t="shared" si="59"/>
        <v>43246443.680200242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4330572</v>
      </c>
      <c r="E60" s="39">
        <v>39.324149829738936</v>
      </c>
      <c r="F60" s="36">
        <v>148991</v>
      </c>
      <c r="G60" s="39">
        <v>4.9981884665704985</v>
      </c>
      <c r="H60" s="36">
        <v>4479563</v>
      </c>
      <c r="I60" s="40">
        <v>32.011969928680664</v>
      </c>
      <c r="J60" s="38">
        <v>229231</v>
      </c>
      <c r="K60" s="39">
        <v>0.65056093359329548</v>
      </c>
      <c r="L60" s="36">
        <v>5032152</v>
      </c>
      <c r="M60" s="39">
        <v>16.235157474980159</v>
      </c>
      <c r="N60" s="36">
        <v>5261383</v>
      </c>
      <c r="O60" s="40">
        <v>7.943952481681622</v>
      </c>
      <c r="P60" s="116">
        <f t="shared" si="27"/>
        <v>4559803</v>
      </c>
      <c r="Q60" s="117">
        <f t="shared" si="28"/>
        <v>5181143</v>
      </c>
      <c r="R60" s="118">
        <f t="shared" si="29"/>
        <v>9740946</v>
      </c>
      <c r="S60" s="32"/>
      <c r="T60" s="35">
        <v>12883.550000000017</v>
      </c>
      <c r="U60" s="39">
        <v>6.7600020988010684E-2</v>
      </c>
      <c r="V60" s="36">
        <v>2227.5200000000041</v>
      </c>
      <c r="W60" s="39">
        <v>3.929507647255992E-2</v>
      </c>
      <c r="X60" s="36">
        <v>15111.070000000022</v>
      </c>
      <c r="Y60" s="40">
        <v>6.1111124591543005E-2</v>
      </c>
      <c r="Z60" s="38">
        <v>2190185.4000000018</v>
      </c>
      <c r="AA60" s="39">
        <v>2.1574674067762403</v>
      </c>
      <c r="AB60" s="36">
        <v>12402.98000000004</v>
      </c>
      <c r="AC60" s="39">
        <v>2.7931368398295783E-2</v>
      </c>
      <c r="AD60" s="36">
        <v>2202588.3800000018</v>
      </c>
      <c r="AE60" s="40">
        <v>1.5094316883643775</v>
      </c>
      <c r="AF60" s="116">
        <f t="shared" si="30"/>
        <v>2203068.9500000016</v>
      </c>
      <c r="AG60" s="117">
        <f t="shared" si="31"/>
        <v>14630.500000000044</v>
      </c>
      <c r="AH60" s="118">
        <f t="shared" si="32"/>
        <v>2217699.4500000016</v>
      </c>
      <c r="AI60" s="32"/>
      <c r="AJ60" s="35">
        <v>-30782.909999999989</v>
      </c>
      <c r="AK60" s="39">
        <v>-0.49018153155305005</v>
      </c>
      <c r="AL60" s="36">
        <v>147882.46000000002</v>
      </c>
      <c r="AM60" s="39">
        <v>5.5890330090629421</v>
      </c>
      <c r="AN60" s="36">
        <v>117099.55000000003</v>
      </c>
      <c r="AO60" s="40">
        <v>1.3119163014349353</v>
      </c>
      <c r="AP60" s="38">
        <v>87909.099999999991</v>
      </c>
      <c r="AQ60" s="39">
        <v>0.5482551823149564</v>
      </c>
      <c r="AR60" s="36">
        <v>59806.569999999978</v>
      </c>
      <c r="AS60" s="39">
        <v>0.38612111637432056</v>
      </c>
      <c r="AT60" s="36">
        <v>147715.66999999998</v>
      </c>
      <c r="AU60" s="40">
        <v>0.46859039044316581</v>
      </c>
      <c r="AV60" s="116">
        <f t="shared" si="33"/>
        <v>57126.19</v>
      </c>
      <c r="AW60" s="117">
        <f t="shared" si="34"/>
        <v>207689.03</v>
      </c>
      <c r="AX60" s="118">
        <f t="shared" si="35"/>
        <v>264815.21999999997</v>
      </c>
      <c r="AY60" s="32"/>
      <c r="AZ60" s="35">
        <v>88049.301360146608</v>
      </c>
      <c r="BA60" s="39">
        <v>0.7964946842051871</v>
      </c>
      <c r="BB60" s="36">
        <v>-48327.551360143581</v>
      </c>
      <c r="BC60" s="39">
        <v>-1.3569056424119379</v>
      </c>
      <c r="BD60" s="36">
        <v>39721.750000003027</v>
      </c>
      <c r="BE60" s="40">
        <v>0.27176523309754264</v>
      </c>
      <c r="BF60" s="38">
        <v>-792521.03388136672</v>
      </c>
      <c r="BG60" s="39">
        <v>-1.2949393868136461</v>
      </c>
      <c r="BH60" s="36">
        <v>1211757.4138813661</v>
      </c>
      <c r="BI60" s="39">
        <v>3.8546561412682392</v>
      </c>
      <c r="BJ60" s="36">
        <v>419236.37999999942</v>
      </c>
      <c r="BK60" s="40">
        <v>0.45255531231378987</v>
      </c>
      <c r="BL60" s="116">
        <f t="shared" si="36"/>
        <v>-704471.73252122011</v>
      </c>
      <c r="BM60" s="117">
        <f t="shared" si="37"/>
        <v>1163429.8625212226</v>
      </c>
      <c r="BN60" s="118">
        <f t="shared" si="38"/>
        <v>458958.13000000245</v>
      </c>
      <c r="BO60" s="32"/>
      <c r="BP60" s="35">
        <v>883110.17999999737</v>
      </c>
      <c r="BQ60" s="39">
        <v>9.2556588724806623</v>
      </c>
      <c r="BR60" s="36">
        <v>82482.749999999767</v>
      </c>
      <c r="BS60" s="39">
        <v>3.7649602884790836</v>
      </c>
      <c r="BT60" s="36">
        <v>965592.92999999714</v>
      </c>
      <c r="BU60" s="40">
        <v>8.2303503209143898</v>
      </c>
      <c r="BV60" s="38">
        <v>1317369.2199999997</v>
      </c>
      <c r="BW60" s="39">
        <v>4.278075632844593</v>
      </c>
      <c r="BX60" s="36">
        <v>907310.51999999955</v>
      </c>
      <c r="BY60" s="39">
        <v>4.3156762876005992</v>
      </c>
      <c r="BZ60" s="36">
        <v>2224679.7399999993</v>
      </c>
      <c r="CA60" s="40">
        <v>4.2933312362135263</v>
      </c>
      <c r="CB60" s="116">
        <f t="shared" si="39"/>
        <v>2200479.3999999971</v>
      </c>
      <c r="CC60" s="117">
        <f t="shared" si="40"/>
        <v>989793.26999999932</v>
      </c>
      <c r="CD60" s="118">
        <f t="shared" si="41"/>
        <v>3190272.6699999962</v>
      </c>
      <c r="CE60" s="32"/>
      <c r="CF60" s="35">
        <v>203946</v>
      </c>
      <c r="CG60" s="39">
        <v>1.6064938440815748</v>
      </c>
      <c r="CH60" s="36">
        <v>43731</v>
      </c>
      <c r="CI60" s="39">
        <v>1.6769307462228698</v>
      </c>
      <c r="CJ60" s="36">
        <v>247677</v>
      </c>
      <c r="CK60" s="40">
        <v>1.6184971475994747</v>
      </c>
      <c r="CL60" s="38">
        <v>1142477</v>
      </c>
      <c r="CM60" s="39">
        <v>1.8325871839826249</v>
      </c>
      <c r="CN60" s="36">
        <v>801861</v>
      </c>
      <c r="CO60" s="39">
        <v>2.4682215258838811</v>
      </c>
      <c r="CP60" s="36">
        <v>1944338</v>
      </c>
      <c r="CQ60" s="40">
        <v>2.0503470958992804</v>
      </c>
      <c r="CR60" s="116">
        <f t="shared" si="42"/>
        <v>1346423</v>
      </c>
      <c r="CS60" s="117">
        <f t="shared" si="43"/>
        <v>845592</v>
      </c>
      <c r="CT60" s="118">
        <f t="shared" si="44"/>
        <v>2192015</v>
      </c>
      <c r="CU60" s="32"/>
      <c r="CV60" s="38">
        <f t="shared" si="45"/>
        <v>5487778.1213601436</v>
      </c>
      <c r="CW60" s="39">
        <f t="shared" si="46"/>
        <v>7.8799948326512395</v>
      </c>
      <c r="CX60" s="39">
        <f t="shared" si="47"/>
        <v>376987.17863985623</v>
      </c>
      <c r="CY60" s="39">
        <f t="shared" si="48"/>
        <v>1.9179495589576188</v>
      </c>
      <c r="CZ60" s="36">
        <f t="shared" si="49"/>
        <v>5864765.2999999998</v>
      </c>
      <c r="DA60" s="40">
        <f t="shared" si="50"/>
        <v>6.567659906801568</v>
      </c>
      <c r="DB60" s="38">
        <f t="shared" si="51"/>
        <v>4174650.6861186349</v>
      </c>
      <c r="DC60" s="39">
        <f t="shared" si="52"/>
        <v>1.3592723140106353</v>
      </c>
      <c r="DD60" s="36">
        <f t="shared" si="53"/>
        <v>8025290.4838813664</v>
      </c>
      <c r="DE60" s="39">
        <f t="shared" si="54"/>
        <v>4.5640544465340893</v>
      </c>
      <c r="DF60" s="36">
        <f t="shared" si="55"/>
        <v>12199941.170000002</v>
      </c>
      <c r="DG60" s="40">
        <f t="shared" si="56"/>
        <v>2.5260726993562899</v>
      </c>
      <c r="DH60" s="152"/>
      <c r="DI60" s="161" t="s">
        <v>7</v>
      </c>
      <c r="DJ60" s="38">
        <f t="shared" si="57"/>
        <v>5864765.2999999998</v>
      </c>
      <c r="DK60" s="36">
        <f t="shared" si="58"/>
        <v>12199941.170000002</v>
      </c>
      <c r="DL60" s="37">
        <f t="shared" si="59"/>
        <v>18064706.470000003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>
        <v>225607655</v>
      </c>
      <c r="E61" s="46">
        <v>2048.6506696935303</v>
      </c>
      <c r="F61" s="43">
        <v>63883133</v>
      </c>
      <c r="G61" s="46">
        <v>2143.0820557549732</v>
      </c>
      <c r="H61" s="43">
        <v>289490787.99999988</v>
      </c>
      <c r="I61" s="47">
        <v>2068.7666185487437</v>
      </c>
      <c r="J61" s="45">
        <v>135898800</v>
      </c>
      <c r="K61" s="46">
        <v>385.68278375179858</v>
      </c>
      <c r="L61" s="43">
        <v>184272171</v>
      </c>
      <c r="M61" s="46">
        <v>594.5145763564916</v>
      </c>
      <c r="N61" s="43">
        <v>320170971</v>
      </c>
      <c r="O61" s="47">
        <v>483.413387627904</v>
      </c>
      <c r="P61" s="122">
        <f t="shared" si="27"/>
        <v>361506455</v>
      </c>
      <c r="Q61" s="123">
        <f t="shared" si="28"/>
        <v>248155304</v>
      </c>
      <c r="R61" s="124">
        <f t="shared" si="29"/>
        <v>609661759</v>
      </c>
      <c r="S61" s="32"/>
      <c r="T61" s="42">
        <v>417677533.07000005</v>
      </c>
      <c r="U61" s="46">
        <v>2191.5551227536271</v>
      </c>
      <c r="V61" s="43">
        <v>105855285.82999998</v>
      </c>
      <c r="W61" s="46">
        <v>1867.3644015382713</v>
      </c>
      <c r="X61" s="36">
        <v>523532818.90000004</v>
      </c>
      <c r="Y61" s="47">
        <v>2117.23453888835</v>
      </c>
      <c r="Z61" s="45">
        <v>276682089.1499998</v>
      </c>
      <c r="AA61" s="46">
        <v>272.5488853043592</v>
      </c>
      <c r="AB61" s="43">
        <v>167933404.24000007</v>
      </c>
      <c r="AC61" s="46">
        <v>378.18409609685369</v>
      </c>
      <c r="AD61" s="43">
        <v>444615493.38999987</v>
      </c>
      <c r="AE61" s="47">
        <v>304.69456797035662</v>
      </c>
      <c r="AF61" s="122">
        <f t="shared" si="30"/>
        <v>694359622.21999979</v>
      </c>
      <c r="AG61" s="123">
        <f t="shared" si="31"/>
        <v>273788690.07000005</v>
      </c>
      <c r="AH61" s="124">
        <f t="shared" si="32"/>
        <v>968148312.28999984</v>
      </c>
      <c r="AI61" s="32"/>
      <c r="AJ61" s="42">
        <v>106441690.73212451</v>
      </c>
      <c r="AK61" s="46">
        <v>1694.9583708677608</v>
      </c>
      <c r="AL61" s="43">
        <v>45122769.789851166</v>
      </c>
      <c r="AM61" s="46">
        <v>1705.3587681448244</v>
      </c>
      <c r="AN61" s="43">
        <v>151122678.35523194</v>
      </c>
      <c r="AO61" s="47">
        <v>1693.0919482674119</v>
      </c>
      <c r="AP61" s="45">
        <v>48196446.462221563</v>
      </c>
      <c r="AQ61" s="46">
        <v>300.58266484446227</v>
      </c>
      <c r="AR61" s="43">
        <v>59239751.402599953</v>
      </c>
      <c r="AS61" s="46">
        <v>382.46164167764721</v>
      </c>
      <c r="AT61" s="43">
        <v>107229196.25115626</v>
      </c>
      <c r="AU61" s="47">
        <v>340.15735052507404</v>
      </c>
      <c r="AV61" s="122">
        <f t="shared" si="33"/>
        <v>154638137.19434607</v>
      </c>
      <c r="AW61" s="123">
        <f t="shared" si="34"/>
        <v>104362521.19245112</v>
      </c>
      <c r="AX61" s="124">
        <f t="shared" si="35"/>
        <v>259000658.38679719</v>
      </c>
      <c r="AY61" s="32"/>
      <c r="AZ61" s="42">
        <v>240417874.08451512</v>
      </c>
      <c r="BA61" s="46">
        <v>2174.8220115111822</v>
      </c>
      <c r="BB61" s="43">
        <v>58853964.868605062</v>
      </c>
      <c r="BC61" s="46">
        <v>1652.4585823395403</v>
      </c>
      <c r="BD61" s="36">
        <v>299271838.95312023</v>
      </c>
      <c r="BE61" s="47">
        <v>2047.5351935052902</v>
      </c>
      <c r="BF61" s="45">
        <v>176916184.97427547</v>
      </c>
      <c r="BG61" s="46">
        <v>289.07212085716253</v>
      </c>
      <c r="BH61" s="43">
        <v>158496498.11007467</v>
      </c>
      <c r="BI61" s="46">
        <v>504.18466007365606</v>
      </c>
      <c r="BJ61" s="43">
        <v>335412683.08435017</v>
      </c>
      <c r="BK61" s="47">
        <v>362.06970288991744</v>
      </c>
      <c r="BL61" s="122">
        <f t="shared" si="36"/>
        <v>417334059.05879056</v>
      </c>
      <c r="BM61" s="123">
        <f t="shared" si="37"/>
        <v>217350462.97867972</v>
      </c>
      <c r="BN61" s="124">
        <f t="shared" si="38"/>
        <v>634684522.03747034</v>
      </c>
      <c r="BO61" s="32"/>
      <c r="BP61" s="42">
        <v>166001000.33000028</v>
      </c>
      <c r="BQ61" s="46">
        <v>1739.8153326066708</v>
      </c>
      <c r="BR61" s="43">
        <v>38431542.649999999</v>
      </c>
      <c r="BS61" s="46">
        <v>1754.224148712799</v>
      </c>
      <c r="BT61" s="36">
        <v>204432542.98000026</v>
      </c>
      <c r="BU61" s="47">
        <v>1742.5059706275965</v>
      </c>
      <c r="BV61" s="45">
        <v>85889984.620000109</v>
      </c>
      <c r="BW61" s="46">
        <v>278.92244993261602</v>
      </c>
      <c r="BX61" s="43">
        <v>94536213.680000111</v>
      </c>
      <c r="BY61" s="46">
        <v>449.66710591906292</v>
      </c>
      <c r="BZ61" s="43">
        <v>180426198.30000022</v>
      </c>
      <c r="CA61" s="47">
        <v>348.19817840056703</v>
      </c>
      <c r="CB61" s="122">
        <f t="shared" si="39"/>
        <v>251890984.95000041</v>
      </c>
      <c r="CC61" s="123">
        <f t="shared" si="40"/>
        <v>132967756.3300001</v>
      </c>
      <c r="CD61" s="124">
        <f t="shared" si="41"/>
        <v>384858741.28000051</v>
      </c>
      <c r="CE61" s="32"/>
      <c r="CF61" s="42">
        <v>242870806.90080002</v>
      </c>
      <c r="CG61" s="46">
        <v>1913.1066860505236</v>
      </c>
      <c r="CH61" s="43">
        <v>58055810.665400006</v>
      </c>
      <c r="CI61" s="46">
        <v>2226.23708357236</v>
      </c>
      <c r="CJ61" s="43">
        <v>300926617.56620002</v>
      </c>
      <c r="CK61" s="47">
        <v>1966.4679084761713</v>
      </c>
      <c r="CL61" s="45">
        <v>174052771.4244</v>
      </c>
      <c r="CM61" s="46">
        <v>279.18888367031695</v>
      </c>
      <c r="CN61" s="43">
        <v>124728000.54720001</v>
      </c>
      <c r="CO61" s="46">
        <v>383.92730888652221</v>
      </c>
      <c r="CP61" s="43">
        <v>298780771.9716</v>
      </c>
      <c r="CQ61" s="47">
        <v>315.07088177184994</v>
      </c>
      <c r="CR61" s="122">
        <f t="shared" si="42"/>
        <v>416923578.32520002</v>
      </c>
      <c r="CS61" s="123">
        <f t="shared" si="43"/>
        <v>182783811.21260002</v>
      </c>
      <c r="CT61" s="124">
        <f t="shared" si="44"/>
        <v>599707389.53780007</v>
      </c>
      <c r="CU61" s="32"/>
      <c r="CV61" s="45">
        <f>SUM(CV20:CV60)</f>
        <v>1399016560.1174397</v>
      </c>
      <c r="CW61" s="46">
        <f t="shared" si="46"/>
        <v>2008.8719005619314</v>
      </c>
      <c r="CX61" s="46">
        <f>SUM(CX20:CX60)</f>
        <v>370202506.80385619</v>
      </c>
      <c r="CY61" s="46">
        <f t="shared" si="48"/>
        <v>1883.4320498941083</v>
      </c>
      <c r="CZ61" s="43">
        <f t="shared" si="49"/>
        <v>1769219066.9212959</v>
      </c>
      <c r="DA61" s="47">
        <f t="shared" si="50"/>
        <v>1981.2607219197459</v>
      </c>
      <c r="DB61" s="45">
        <f>SUM(DB20:DB60)</f>
        <v>897636276.63089705</v>
      </c>
      <c r="DC61" s="46">
        <f t="shared" si="52"/>
        <v>292.27167267745295</v>
      </c>
      <c r="DD61" s="43">
        <f>SUM(DD20:DD60)</f>
        <v>789206038.97987497</v>
      </c>
      <c r="DE61" s="46">
        <f t="shared" si="54"/>
        <v>448.82853009148477</v>
      </c>
      <c r="DF61" s="43">
        <f>SUM(DF20:DF60)</f>
        <v>1686842315.6107721</v>
      </c>
      <c r="DG61" s="47">
        <f t="shared" si="56"/>
        <v>349.27105485241594</v>
      </c>
      <c r="DH61" s="153"/>
      <c r="DI61" s="161" t="s">
        <v>172</v>
      </c>
      <c r="DJ61" s="45">
        <f>SUM(DJ20:DJ60)</f>
        <v>1769219066.9212968</v>
      </c>
      <c r="DK61" s="43">
        <f>SUM(DK20:DK60)</f>
        <v>1686842315.6107721</v>
      </c>
      <c r="DL61" s="44">
        <f t="shared" si="59"/>
        <v>3456061382.5320692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650347.1399999999</v>
      </c>
      <c r="U62" s="39">
        <v>3.4123731668284485</v>
      </c>
      <c r="V62" s="36">
        <v>813720.95000000007</v>
      </c>
      <c r="W62" s="39">
        <v>14.354630691340168</v>
      </c>
      <c r="X62" s="36">
        <v>1464068.0899999999</v>
      </c>
      <c r="Y62" s="40">
        <v>5.9208810136206278</v>
      </c>
      <c r="Z62" s="38">
        <v>2677743.1500000027</v>
      </c>
      <c r="AA62" s="39">
        <v>2.6377417956686871</v>
      </c>
      <c r="AB62" s="36">
        <v>951398.07999999949</v>
      </c>
      <c r="AC62" s="39">
        <v>2.1425375406483913</v>
      </c>
      <c r="AD62" s="36">
        <v>3629141.2300000023</v>
      </c>
      <c r="AE62" s="40">
        <v>2.487046977934058</v>
      </c>
      <c r="AF62" s="116">
        <f t="shared" si="30"/>
        <v>3328090.2900000028</v>
      </c>
      <c r="AG62" s="117">
        <f t="shared" si="31"/>
        <v>1765119.0299999996</v>
      </c>
      <c r="AH62" s="118">
        <f t="shared" si="32"/>
        <v>5093209.3200000022</v>
      </c>
      <c r="AI62" s="32"/>
      <c r="AJ62" s="35">
        <v>504031.25</v>
      </c>
      <c r="AK62" s="39">
        <v>8.0261031226611887</v>
      </c>
      <c r="AL62" s="36">
        <v>0</v>
      </c>
      <c r="AM62" s="39">
        <v>0</v>
      </c>
      <c r="AN62" s="36">
        <v>504031.25</v>
      </c>
      <c r="AO62" s="40">
        <v>5.6468774927625862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504031.25</v>
      </c>
      <c r="AW62" s="117">
        <f t="shared" si="34"/>
        <v>0</v>
      </c>
      <c r="AX62" s="118">
        <f t="shared" si="35"/>
        <v>504031.25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0</v>
      </c>
      <c r="BG62" s="39">
        <v>0</v>
      </c>
      <c r="BH62" s="36">
        <v>0</v>
      </c>
      <c r="BI62" s="39">
        <v>0</v>
      </c>
      <c r="BJ62" s="36">
        <v>0</v>
      </c>
      <c r="BK62" s="40">
        <v>0</v>
      </c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5799.05</v>
      </c>
      <c r="CG62" s="39">
        <v>4.5679435372702852E-2</v>
      </c>
      <c r="CH62" s="36">
        <v>0</v>
      </c>
      <c r="CI62" s="39">
        <v>0</v>
      </c>
      <c r="CJ62" s="36">
        <v>5799.05</v>
      </c>
      <c r="CK62" s="40">
        <v>3.7895104849407626E-2</v>
      </c>
      <c r="CL62" s="38">
        <v>186.76</v>
      </c>
      <c r="CM62" s="39">
        <v>2.9957187976702816E-4</v>
      </c>
      <c r="CN62" s="36">
        <v>-0.03</v>
      </c>
      <c r="CO62" s="39">
        <v>-9.2343493169659624E-8</v>
      </c>
      <c r="CP62" s="36">
        <v>186.73</v>
      </c>
      <c r="CQ62" s="40">
        <v>1.9691088340467174E-4</v>
      </c>
      <c r="CR62" s="116">
        <f t="shared" si="42"/>
        <v>5985.81</v>
      </c>
      <c r="CS62" s="117">
        <f t="shared" si="43"/>
        <v>-0.03</v>
      </c>
      <c r="CT62" s="118">
        <f t="shared" si="44"/>
        <v>5985.7800000000007</v>
      </c>
      <c r="CU62" s="32"/>
      <c r="CV62" s="38">
        <f>+D62+T62+AJ62+AZ62+BP62+CF62</f>
        <v>1160177.44</v>
      </c>
      <c r="CW62" s="39">
        <f t="shared" si="46"/>
        <v>1.6659187069853061</v>
      </c>
      <c r="CX62" s="39">
        <f>+F62+V62+AL62+BB62+BR62+CH62</f>
        <v>813720.95000000007</v>
      </c>
      <c r="CY62" s="39">
        <f t="shared" si="48"/>
        <v>4.1398642330433759</v>
      </c>
      <c r="CZ62" s="36">
        <f t="shared" si="49"/>
        <v>1973898.3900000001</v>
      </c>
      <c r="DA62" s="40">
        <f t="shared" si="50"/>
        <v>2.2104709486163352</v>
      </c>
      <c r="DB62" s="38">
        <f t="shared" ref="DB62" si="60">+J62+Z62+AP62+BF62+BV62+CL62</f>
        <v>2677929.9100000025</v>
      </c>
      <c r="DC62" s="39">
        <f t="shared" si="52"/>
        <v>0.87193786000531337</v>
      </c>
      <c r="DD62" s="36">
        <f>+L62+AB62+AR62+BH62+BX62+CN62</f>
        <v>951398.04999999946</v>
      </c>
      <c r="DE62" s="39">
        <f t="shared" si="54"/>
        <v>0.54106857680075826</v>
      </c>
      <c r="DF62" s="36">
        <f>+DB62+DD62</f>
        <v>3629327.9600000018</v>
      </c>
      <c r="DG62" s="40">
        <f t="shared" si="56"/>
        <v>0.75147463000155279</v>
      </c>
      <c r="DH62" s="152"/>
      <c r="DI62" s="161" t="s">
        <v>8</v>
      </c>
      <c r="DJ62" s="38">
        <f t="shared" ref="DJ62" si="61">+CZ62</f>
        <v>1973898.3900000001</v>
      </c>
      <c r="DK62" s="36">
        <f t="shared" ref="DK62" si="62">+DF62</f>
        <v>3629327.9600000018</v>
      </c>
      <c r="DL62" s="37">
        <f t="shared" si="59"/>
        <v>5603226.3500000015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>
        <v>225607655</v>
      </c>
      <c r="E63" s="46">
        <v>2048.6506696935303</v>
      </c>
      <c r="F63" s="43">
        <v>63883133</v>
      </c>
      <c r="G63" s="46">
        <v>2143.0820557549732</v>
      </c>
      <c r="H63" s="43">
        <v>289490787.99999988</v>
      </c>
      <c r="I63" s="47">
        <v>2068.7666185487437</v>
      </c>
      <c r="J63" s="45">
        <v>135898800</v>
      </c>
      <c r="K63" s="46">
        <v>385.68278375179858</v>
      </c>
      <c r="L63" s="43">
        <v>184272171</v>
      </c>
      <c r="M63" s="46">
        <v>594.5145763564916</v>
      </c>
      <c r="N63" s="43">
        <v>320170971</v>
      </c>
      <c r="O63" s="47">
        <v>483.413387627904</v>
      </c>
      <c r="P63" s="122">
        <f t="shared" si="27"/>
        <v>361506455</v>
      </c>
      <c r="Q63" s="123">
        <f t="shared" si="28"/>
        <v>248155304</v>
      </c>
      <c r="R63" s="124">
        <f t="shared" si="29"/>
        <v>609661759</v>
      </c>
      <c r="S63" s="32"/>
      <c r="T63" s="42">
        <v>417027185.93000007</v>
      </c>
      <c r="U63" s="46">
        <v>2188.1427495867988</v>
      </c>
      <c r="V63" s="43">
        <v>105041564.87999998</v>
      </c>
      <c r="W63" s="46">
        <v>1853.0097708469311</v>
      </c>
      <c r="X63" s="36">
        <v>522068750.81000006</v>
      </c>
      <c r="Y63" s="47">
        <v>2111.3136578747294</v>
      </c>
      <c r="Z63" s="45">
        <v>274004345.99999982</v>
      </c>
      <c r="AA63" s="46">
        <v>269.91114350869054</v>
      </c>
      <c r="AB63" s="43">
        <v>166982006.16000006</v>
      </c>
      <c r="AC63" s="46">
        <v>376.04155855620525</v>
      </c>
      <c r="AD63" s="43">
        <v>440986352.15999985</v>
      </c>
      <c r="AE63" s="47">
        <v>302.20752099242253</v>
      </c>
      <c r="AF63" s="122">
        <f t="shared" si="30"/>
        <v>691031531.92999983</v>
      </c>
      <c r="AG63" s="123">
        <f t="shared" si="31"/>
        <v>272023571.04000002</v>
      </c>
      <c r="AH63" s="124">
        <f t="shared" si="32"/>
        <v>963055102.96999979</v>
      </c>
      <c r="AI63" s="32"/>
      <c r="AJ63" s="42">
        <v>105937659.48212451</v>
      </c>
      <c r="AK63" s="46">
        <v>1686.9322677450996</v>
      </c>
      <c r="AL63" s="43">
        <v>45122769.789851166</v>
      </c>
      <c r="AM63" s="46">
        <v>1705.3587681448244</v>
      </c>
      <c r="AN63" s="43">
        <v>151060429.27197567</v>
      </c>
      <c r="AO63" s="47">
        <v>1692.3945451853906</v>
      </c>
      <c r="AP63" s="45">
        <v>48196446.462221563</v>
      </c>
      <c r="AQ63" s="46">
        <v>300.58266484446227</v>
      </c>
      <c r="AR63" s="43">
        <v>59239751.402599953</v>
      </c>
      <c r="AS63" s="46">
        <v>382.46164167764721</v>
      </c>
      <c r="AT63" s="43">
        <v>107436197.86482152</v>
      </c>
      <c r="AU63" s="47">
        <v>340.81401049195347</v>
      </c>
      <c r="AV63" s="122">
        <f t="shared" si="33"/>
        <v>154134105.94434607</v>
      </c>
      <c r="AW63" s="123">
        <f t="shared" si="34"/>
        <v>104362521.19245112</v>
      </c>
      <c r="AX63" s="124">
        <f t="shared" si="35"/>
        <v>258496627.13679719</v>
      </c>
      <c r="AY63" s="32"/>
      <c r="AZ63" s="42">
        <v>240417874.08451512</v>
      </c>
      <c r="BA63" s="46">
        <v>2174.8220115111822</v>
      </c>
      <c r="BB63" s="43">
        <v>58853964.868605062</v>
      </c>
      <c r="BC63" s="46">
        <v>1652.4585823395403</v>
      </c>
      <c r="BD63" s="36">
        <v>299271838.95312023</v>
      </c>
      <c r="BE63" s="47">
        <v>2047.5351935052902</v>
      </c>
      <c r="BF63" s="45">
        <v>176916184.97427547</v>
      </c>
      <c r="BG63" s="46">
        <v>289.07212085716253</v>
      </c>
      <c r="BH63" s="43">
        <v>158496498.11007467</v>
      </c>
      <c r="BI63" s="46">
        <v>504.18466007365606</v>
      </c>
      <c r="BJ63" s="43">
        <v>335412683.08435017</v>
      </c>
      <c r="BK63" s="47">
        <v>362.06970288991744</v>
      </c>
      <c r="BL63" s="122">
        <f t="shared" si="36"/>
        <v>417334059.05879056</v>
      </c>
      <c r="BM63" s="123">
        <f t="shared" si="37"/>
        <v>217350462.97867972</v>
      </c>
      <c r="BN63" s="124">
        <f t="shared" si="38"/>
        <v>634684522.03747034</v>
      </c>
      <c r="BO63" s="32"/>
      <c r="BP63" s="42">
        <v>166001000.33000028</v>
      </c>
      <c r="BQ63" s="46">
        <v>1739.8153326066708</v>
      </c>
      <c r="BR63" s="43">
        <v>38431542.649999999</v>
      </c>
      <c r="BS63" s="46">
        <v>1754.224148712799</v>
      </c>
      <c r="BT63" s="36">
        <v>204432542.98000026</v>
      </c>
      <c r="BU63" s="47">
        <v>1742.5059706275965</v>
      </c>
      <c r="BV63" s="45">
        <v>85889984.620000109</v>
      </c>
      <c r="BW63" s="46">
        <v>278.92244993261602</v>
      </c>
      <c r="BX63" s="43">
        <v>94536213.680000111</v>
      </c>
      <c r="BY63" s="46">
        <v>449.66710591906292</v>
      </c>
      <c r="BZ63" s="43">
        <v>180426198.30000022</v>
      </c>
      <c r="CA63" s="47">
        <v>348.19817840056703</v>
      </c>
      <c r="CB63" s="122">
        <f t="shared" si="39"/>
        <v>251890984.95000041</v>
      </c>
      <c r="CC63" s="123">
        <f t="shared" si="40"/>
        <v>132967756.3300001</v>
      </c>
      <c r="CD63" s="124">
        <f t="shared" si="41"/>
        <v>384858741.28000051</v>
      </c>
      <c r="CE63" s="32"/>
      <c r="CF63" s="42">
        <v>242865007.85080001</v>
      </c>
      <c r="CG63" s="46">
        <v>1913.0610066151507</v>
      </c>
      <c r="CH63" s="43">
        <v>58055810.665400006</v>
      </c>
      <c r="CI63" s="46">
        <v>2226.23708357236</v>
      </c>
      <c r="CJ63" s="43">
        <v>300920818.51620001</v>
      </c>
      <c r="CK63" s="47">
        <v>1966.4300133713218</v>
      </c>
      <c r="CL63" s="45">
        <v>174052584.66440001</v>
      </c>
      <c r="CM63" s="46">
        <v>279.18858409843722</v>
      </c>
      <c r="CN63" s="43">
        <v>124728000.57720001</v>
      </c>
      <c r="CO63" s="46">
        <v>383.92730897886571</v>
      </c>
      <c r="CP63" s="43">
        <v>298780585.24159998</v>
      </c>
      <c r="CQ63" s="47">
        <v>315.07068486096654</v>
      </c>
      <c r="CR63" s="122">
        <f t="shared" si="42"/>
        <v>416917592.51520002</v>
      </c>
      <c r="CS63" s="123">
        <f t="shared" si="43"/>
        <v>182783811.24260002</v>
      </c>
      <c r="CT63" s="124">
        <f t="shared" si="44"/>
        <v>599701403.7578001</v>
      </c>
      <c r="CU63" s="32"/>
      <c r="CV63" s="45">
        <f>+CV61-CV62</f>
        <v>1397856382.6774397</v>
      </c>
      <c r="CW63" s="46">
        <f t="shared" si="46"/>
        <v>2007.205981854946</v>
      </c>
      <c r="CX63" s="46">
        <f>+CX61-CX62</f>
        <v>369388785.85385621</v>
      </c>
      <c r="CY63" s="46">
        <f t="shared" si="48"/>
        <v>1879.2921856610651</v>
      </c>
      <c r="CZ63" s="43">
        <f t="shared" si="49"/>
        <v>1767245168.5312958</v>
      </c>
      <c r="DA63" s="47">
        <f t="shared" si="50"/>
        <v>1979.0502509711296</v>
      </c>
      <c r="DB63" s="45">
        <f>+DB61-DB62</f>
        <v>894958346.72089708</v>
      </c>
      <c r="DC63" s="46">
        <f t="shared" si="52"/>
        <v>291.39973481744767</v>
      </c>
      <c r="DD63" s="43">
        <f>+DD61-DD62</f>
        <v>788254640.92987502</v>
      </c>
      <c r="DE63" s="46">
        <f t="shared" si="54"/>
        <v>448.28746151468408</v>
      </c>
      <c r="DF63" s="43">
        <f>+DF61-DF62</f>
        <v>1683212987.6507721</v>
      </c>
      <c r="DG63" s="47">
        <f t="shared" si="56"/>
        <v>348.51958022241439</v>
      </c>
      <c r="DH63" s="153"/>
      <c r="DI63" s="161" t="s">
        <v>173</v>
      </c>
      <c r="DJ63" s="45">
        <f>+DJ61-DJ62</f>
        <v>1767245168.5312967</v>
      </c>
      <c r="DK63" s="43">
        <f t="shared" ref="DK63:DL63" si="63">+DK61-DK62</f>
        <v>1683212987.6507721</v>
      </c>
      <c r="DL63" s="44">
        <f t="shared" si="63"/>
        <v>3450458156.1820693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6083854.5320726018</v>
      </c>
      <c r="E66" s="39">
        <v>55.244990075574137</v>
      </c>
      <c r="F66" s="36">
        <v>56664.851057339954</v>
      </c>
      <c r="G66" s="39">
        <v>1.9009309623717654</v>
      </c>
      <c r="H66" s="36">
        <v>6140519.3831299422</v>
      </c>
      <c r="I66" s="40">
        <v>43.88153974823804</v>
      </c>
      <c r="J66" s="38">
        <v>835262.48259068129</v>
      </c>
      <c r="K66" s="39">
        <v>2.3704871525650866</v>
      </c>
      <c r="L66" s="36">
        <v>589201.15551097819</v>
      </c>
      <c r="M66" s="39">
        <v>1.9009309623717654</v>
      </c>
      <c r="N66" s="36">
        <v>1424463.6381016595</v>
      </c>
      <c r="O66" s="40">
        <v>2.1507408704066799</v>
      </c>
      <c r="P66" s="116">
        <f t="shared" ref="P66:P73" si="64">+D66+J66</f>
        <v>6919117.0146632828</v>
      </c>
      <c r="Q66" s="117">
        <f t="shared" ref="Q66:Q73" si="65">+F66+L66</f>
        <v>645866.00656831812</v>
      </c>
      <c r="R66" s="118">
        <f t="shared" ref="R66:R73" si="66">+P66+Q66</f>
        <v>7564983.021231601</v>
      </c>
      <c r="S66" s="32"/>
      <c r="T66" s="35">
        <v>2873906.3739079172</v>
      </c>
      <c r="U66" s="39">
        <v>15.079394358988992</v>
      </c>
      <c r="V66" s="36">
        <v>815944.46620014892</v>
      </c>
      <c r="W66" s="39">
        <v>14.393855137864923</v>
      </c>
      <c r="X66" s="36">
        <v>3689850.8401080659</v>
      </c>
      <c r="Y66" s="40">
        <v>14.922234786421697</v>
      </c>
      <c r="Z66" s="38">
        <v>1802053.6959180599</v>
      </c>
      <c r="AA66" s="39">
        <v>1.775133791962942</v>
      </c>
      <c r="AB66" s="36">
        <v>785572.44245062303</v>
      </c>
      <c r="AC66" s="39">
        <v>1.7691001109118369</v>
      </c>
      <c r="AD66" s="36">
        <v>2587626.1383686829</v>
      </c>
      <c r="AE66" s="40">
        <v>1.7732976920969827</v>
      </c>
      <c r="AF66" s="116">
        <f t="shared" ref="AF66:AF73" si="67">+T66+Z66</f>
        <v>4675960.0698259771</v>
      </c>
      <c r="AG66" s="117">
        <f t="shared" ref="AG66:AG73" si="68">+V66+AB66</f>
        <v>1601516.9086507719</v>
      </c>
      <c r="AH66" s="118">
        <f t="shared" ref="AH66:AH73" si="69">+AF66+AG66</f>
        <v>6277476.9784767488</v>
      </c>
      <c r="AI66" s="32"/>
      <c r="AJ66" s="35">
        <v>2078613.1931619402</v>
      </c>
      <c r="AK66" s="39">
        <v>33.099463258363038</v>
      </c>
      <c r="AL66" s="36">
        <v>902277.05592287739</v>
      </c>
      <c r="AM66" s="39">
        <v>34.10043522993255</v>
      </c>
      <c r="AN66" s="36">
        <v>2980890.2490848177</v>
      </c>
      <c r="AO66" s="40">
        <v>33.396187351384498</v>
      </c>
      <c r="AP66" s="38">
        <v>249795.79123057803</v>
      </c>
      <c r="AQ66" s="39">
        <v>1.557880095037139</v>
      </c>
      <c r="AR66" s="36">
        <v>416243.90554018645</v>
      </c>
      <c r="AS66" s="39">
        <v>2.6873395597036258</v>
      </c>
      <c r="AT66" s="36">
        <v>666039.69677076442</v>
      </c>
      <c r="AU66" s="40">
        <v>2.1128415256178323</v>
      </c>
      <c r="AV66" s="116">
        <f t="shared" ref="AV66:AV73" si="70">+AJ66+AP66</f>
        <v>2328408.9843925182</v>
      </c>
      <c r="AW66" s="117">
        <f t="shared" ref="AW66:AW73" si="71">+AL66+AR66</f>
        <v>1318520.961463064</v>
      </c>
      <c r="AX66" s="118">
        <f t="shared" ref="AX66:AX73" si="72">+AV66+AW66</f>
        <v>3646929.9458555821</v>
      </c>
      <c r="AY66" s="32"/>
      <c r="AZ66" s="35">
        <v>1551230.7610737535</v>
      </c>
      <c r="BA66" s="39">
        <v>14.032445869355323</v>
      </c>
      <c r="BB66" s="36">
        <v>442215.77482624672</v>
      </c>
      <c r="BC66" s="39">
        <v>12.416211108104411</v>
      </c>
      <c r="BD66" s="36">
        <v>1993446.5359000002</v>
      </c>
      <c r="BE66" s="40">
        <v>13.638610144223534</v>
      </c>
      <c r="BF66" s="38">
        <v>962442.96625321684</v>
      </c>
      <c r="BG66" s="39">
        <v>1.5725832517772744</v>
      </c>
      <c r="BH66" s="36">
        <v>923347.69564678334</v>
      </c>
      <c r="BI66" s="39">
        <v>2.9372115448011633</v>
      </c>
      <c r="BJ66" s="36">
        <v>1885790.6619000002</v>
      </c>
      <c r="BK66" s="40">
        <v>2.0356644190911686</v>
      </c>
      <c r="BL66" s="116">
        <f t="shared" ref="BL66:BL73" si="73">+AZ66+BF66</f>
        <v>2513673.7273269705</v>
      </c>
      <c r="BM66" s="117">
        <f t="shared" ref="BM66:BM73" si="74">+BB66+BH66</f>
        <v>1365563.4704730301</v>
      </c>
      <c r="BN66" s="118">
        <f t="shared" ref="BN66:BN73" si="75">+BL66+BM66</f>
        <v>3879237.1978000007</v>
      </c>
      <c r="BO66" s="32"/>
      <c r="BP66" s="35">
        <v>323258.95000000088</v>
      </c>
      <c r="BQ66" s="39">
        <v>3.3879969186588923</v>
      </c>
      <c r="BR66" s="36">
        <v>76546.799999999756</v>
      </c>
      <c r="BS66" s="39">
        <v>3.4940113200657184</v>
      </c>
      <c r="BT66" s="36">
        <v>399805.75000000064</v>
      </c>
      <c r="BU66" s="40">
        <v>3.4077935748928208</v>
      </c>
      <c r="BV66" s="38">
        <v>172839.23000000019</v>
      </c>
      <c r="BW66" s="39">
        <v>0.56128478412652083</v>
      </c>
      <c r="BX66" s="36">
        <v>50418.760000000126</v>
      </c>
      <c r="BY66" s="39">
        <v>0.23981982153389583</v>
      </c>
      <c r="BZ66" s="36">
        <v>223257.99000000031</v>
      </c>
      <c r="CA66" s="40">
        <v>0.43085774773192692</v>
      </c>
      <c r="CB66" s="116">
        <f t="shared" ref="CB66:CB73" si="76">+BP66+BV66</f>
        <v>496098.1800000011</v>
      </c>
      <c r="CC66" s="117">
        <f t="shared" ref="CC66:CC73" si="77">+BR66+BX66</f>
        <v>126965.55999999988</v>
      </c>
      <c r="CD66" s="118">
        <f t="shared" ref="CD66:CD73" si="78">+CB66+CC66</f>
        <v>623063.74000000092</v>
      </c>
      <c r="CE66" s="32"/>
      <c r="CF66" s="35">
        <v>2251263.2151371068</v>
      </c>
      <c r="CG66" s="39">
        <v>17.733324000103242</v>
      </c>
      <c r="CH66" s="36">
        <v>499747.76559259911</v>
      </c>
      <c r="CI66" s="39">
        <v>19.163577175880018</v>
      </c>
      <c r="CJ66" s="36">
        <v>2751010.9807297061</v>
      </c>
      <c r="CK66" s="40">
        <v>17.977056510398068</v>
      </c>
      <c r="CL66" s="38">
        <v>804641.92681193596</v>
      </c>
      <c r="CM66" s="39">
        <v>1.2906837361020302</v>
      </c>
      <c r="CN66" s="36">
        <v>895978.51225524244</v>
      </c>
      <c r="CO66" s="39">
        <v>2.7579261875534589</v>
      </c>
      <c r="CP66" s="36">
        <v>1700620.4390671784</v>
      </c>
      <c r="CQ66" s="40">
        <v>1.7933415787112881</v>
      </c>
      <c r="CR66" s="116">
        <f t="shared" ref="CR66:CR73" si="79">+CF66+CL66</f>
        <v>3055905.1419490427</v>
      </c>
      <c r="CS66" s="117">
        <f t="shared" ref="CS66:CS73" si="80">+CH66+CN66</f>
        <v>1395726.2778478416</v>
      </c>
      <c r="CT66" s="118">
        <f t="shared" ref="CT66:CT73" si="81">+CR66+CS66</f>
        <v>4451631.4197968841</v>
      </c>
      <c r="CU66" s="32"/>
      <c r="CV66" s="38">
        <f t="shared" ref="CV66:CV72" si="82">+D66+T66+AJ66+AZ66+BP66+CF66</f>
        <v>15162127.025353322</v>
      </c>
      <c r="CW66" s="39">
        <f>+CV66/$CV$111</f>
        <v>21.771558537824674</v>
      </c>
      <c r="CX66" s="39">
        <f t="shared" ref="CX66:CX72" si="83">+F66+V66+AL66+BB66+BR66+CH66</f>
        <v>2793396.713599212</v>
      </c>
      <c r="CY66" s="39">
        <f t="shared" ref="CY66:CY73" si="84">+CX66/$CX$111</f>
        <v>14.211607976088471</v>
      </c>
      <c r="CZ66" s="36">
        <f t="shared" ref="CZ66:CZ73" si="85">+CV66+CX66</f>
        <v>17955523.738952532</v>
      </c>
      <c r="DA66" s="40">
        <f t="shared" ref="DA66:DA73" si="86">+CZ66/$CZ$111</f>
        <v>20.107500868950773</v>
      </c>
      <c r="DB66" s="38">
        <f t="shared" ref="DB66:DB72" si="87">+J66+Z66+AP66+BF66+BV66+CL66</f>
        <v>4827036.092804472</v>
      </c>
      <c r="DC66" s="39">
        <f t="shared" ref="DC66:DC102" si="88">+DB66/$DB$111</f>
        <v>1.5716899479749029</v>
      </c>
      <c r="DD66" s="36">
        <f t="shared" ref="DD66:DD72" si="89">+L66+AB66+AR66+BH66+BX66+CN66</f>
        <v>3660762.4714038139</v>
      </c>
      <c r="DE66" s="39">
        <f t="shared" ref="DE66:DE73" si="90">+DD66/$DD$111</f>
        <v>2.0819083457319354</v>
      </c>
      <c r="DF66" s="36">
        <f t="shared" ref="DF66:DF72" si="91">+DB66+DD66</f>
        <v>8487798.5642082859</v>
      </c>
      <c r="DG66" s="40">
        <f t="shared" ref="DG66:DG73" si="92">+DF66/$DF$111</f>
        <v>1.7574507886485213</v>
      </c>
      <c r="DH66" s="152"/>
      <c r="DI66" s="161" t="s">
        <v>66</v>
      </c>
      <c r="DJ66" s="38">
        <f t="shared" ref="DJ66:DJ72" si="93">+CZ66</f>
        <v>17955523.738952532</v>
      </c>
      <c r="DK66" s="36">
        <f t="shared" ref="DK66:DK72" si="94">+DF66</f>
        <v>8487798.5642082859</v>
      </c>
      <c r="DL66" s="37">
        <f t="shared" ref="DL66:DL72" si="95">+DJ66+DK66</f>
        <v>26443322.303160816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166002.86969062145</v>
      </c>
      <c r="E67" s="39">
        <v>1.5074040380533162</v>
      </c>
      <c r="F67" s="36">
        <v>3171.1066775108497</v>
      </c>
      <c r="G67" s="39">
        <v>0.10638084731157871</v>
      </c>
      <c r="H67" s="36">
        <v>169173.97636813231</v>
      </c>
      <c r="I67" s="40">
        <v>1.2089554816422907</v>
      </c>
      <c r="J67" s="38">
        <v>32736.651764186136</v>
      </c>
      <c r="K67" s="39">
        <v>9.2907096921566179E-2</v>
      </c>
      <c r="L67" s="36">
        <v>32973.169147613065</v>
      </c>
      <c r="M67" s="39">
        <v>0.10638084731157871</v>
      </c>
      <c r="N67" s="36">
        <v>65709.820911799208</v>
      </c>
      <c r="O67" s="40">
        <v>9.9212639510018991E-2</v>
      </c>
      <c r="P67" s="116">
        <f t="shared" si="64"/>
        <v>198739.52145480757</v>
      </c>
      <c r="Q67" s="117">
        <f t="shared" si="65"/>
        <v>36144.275825123914</v>
      </c>
      <c r="R67" s="118">
        <f t="shared" si="66"/>
        <v>234883.79727993149</v>
      </c>
      <c r="S67" s="32"/>
      <c r="T67" s="35">
        <v>2849446.2207648931</v>
      </c>
      <c r="U67" s="39">
        <v>14.951051870634588</v>
      </c>
      <c r="V67" s="36">
        <v>788778.86835395778</v>
      </c>
      <c r="W67" s="39">
        <v>13.914634190448565</v>
      </c>
      <c r="X67" s="36">
        <v>3638225.0891188509</v>
      </c>
      <c r="Y67" s="40">
        <v>14.713453561741122</v>
      </c>
      <c r="Z67" s="38">
        <v>643649.08792100148</v>
      </c>
      <c r="AA67" s="39">
        <v>0.63403396287401703</v>
      </c>
      <c r="AB67" s="36">
        <v>281043.34963573678</v>
      </c>
      <c r="AC67" s="39">
        <v>0.63290639302544927</v>
      </c>
      <c r="AD67" s="36">
        <v>924692.43755673827</v>
      </c>
      <c r="AE67" s="40">
        <v>0.63369083389018788</v>
      </c>
      <c r="AF67" s="116">
        <f t="shared" si="67"/>
        <v>3493095.3086858946</v>
      </c>
      <c r="AG67" s="117">
        <f t="shared" si="68"/>
        <v>1069822.2179896946</v>
      </c>
      <c r="AH67" s="118">
        <f t="shared" si="69"/>
        <v>4562917.5266755894</v>
      </c>
      <c r="AI67" s="32"/>
      <c r="AJ67" s="35">
        <v>546925.9838954322</v>
      </c>
      <c r="AK67" s="39">
        <v>8.7091511631623462</v>
      </c>
      <c r="AL67" s="36">
        <v>237319.59783927532</v>
      </c>
      <c r="AM67" s="39">
        <v>8.9691980105095084</v>
      </c>
      <c r="AN67" s="36">
        <v>784245.58173470758</v>
      </c>
      <c r="AO67" s="40">
        <v>8.7862384014805066</v>
      </c>
      <c r="AP67" s="38">
        <v>117846.20563273104</v>
      </c>
      <c r="AQ67" s="39">
        <v>0.73496137435485975</v>
      </c>
      <c r="AR67" s="36">
        <v>196365.70906065099</v>
      </c>
      <c r="AS67" s="39">
        <v>1.2677695243203819</v>
      </c>
      <c r="AT67" s="36">
        <v>314211.91469338204</v>
      </c>
      <c r="AU67" s="40">
        <v>0.99675737711555323</v>
      </c>
      <c r="AV67" s="116">
        <f t="shared" si="70"/>
        <v>664772.18952816329</v>
      </c>
      <c r="AW67" s="117">
        <f t="shared" si="71"/>
        <v>433685.30689992628</v>
      </c>
      <c r="AX67" s="118">
        <f t="shared" si="72"/>
        <v>1098457.4964280897</v>
      </c>
      <c r="AY67" s="32"/>
      <c r="AZ67" s="35">
        <v>1160464.799599557</v>
      </c>
      <c r="BA67" s="39">
        <v>10.497573857032881</v>
      </c>
      <c r="BB67" s="36">
        <v>330818.50450044306</v>
      </c>
      <c r="BC67" s="39">
        <v>9.2884800230358007</v>
      </c>
      <c r="BD67" s="36">
        <v>1491283.3041000001</v>
      </c>
      <c r="BE67" s="40">
        <v>10.202948126736088</v>
      </c>
      <c r="BF67" s="38">
        <v>740001.44833824562</v>
      </c>
      <c r="BG67" s="39">
        <v>1.2091250336401547</v>
      </c>
      <c r="BH67" s="36">
        <v>709941.94571175438</v>
      </c>
      <c r="BI67" s="39">
        <v>2.2583580258165883</v>
      </c>
      <c r="BJ67" s="36">
        <v>1449943.39405</v>
      </c>
      <c r="BK67" s="40">
        <v>1.565178063820738</v>
      </c>
      <c r="BL67" s="116">
        <f t="shared" si="73"/>
        <v>1900466.2479378027</v>
      </c>
      <c r="BM67" s="117">
        <f t="shared" si="74"/>
        <v>1040760.4502121974</v>
      </c>
      <c r="BN67" s="118">
        <f t="shared" si="75"/>
        <v>2941226.6981500001</v>
      </c>
      <c r="BO67" s="32"/>
      <c r="BP67" s="35">
        <v>512967.57000000007</v>
      </c>
      <c r="BQ67" s="39">
        <v>5.3762859358787596</v>
      </c>
      <c r="BR67" s="36">
        <v>115385.43000000005</v>
      </c>
      <c r="BS67" s="39">
        <v>5.2668171444221317</v>
      </c>
      <c r="BT67" s="36">
        <v>628353.00000000012</v>
      </c>
      <c r="BU67" s="40">
        <v>5.3558442222620002</v>
      </c>
      <c r="BV67" s="38">
        <v>-98946.270000000106</v>
      </c>
      <c r="BW67" s="39">
        <v>-0.32132193482390797</v>
      </c>
      <c r="BX67" s="36">
        <v>-97464.149999999965</v>
      </c>
      <c r="BY67" s="39">
        <v>-0.4635940086379115</v>
      </c>
      <c r="BZ67" s="36">
        <v>-196410.42000000007</v>
      </c>
      <c r="CA67" s="40">
        <v>-0.37904556603901041</v>
      </c>
      <c r="CB67" s="116">
        <f t="shared" si="76"/>
        <v>414021.29999999993</v>
      </c>
      <c r="CC67" s="117">
        <f t="shared" si="77"/>
        <v>17921.280000000086</v>
      </c>
      <c r="CD67" s="118">
        <f t="shared" si="78"/>
        <v>431942.58</v>
      </c>
      <c r="CE67" s="32"/>
      <c r="CF67" s="35">
        <v>1618245.9516035025</v>
      </c>
      <c r="CG67" s="39">
        <v>12.747012245697178</v>
      </c>
      <c r="CH67" s="36">
        <v>359227.11882620404</v>
      </c>
      <c r="CI67" s="39">
        <v>13.77510234014127</v>
      </c>
      <c r="CJ67" s="36">
        <v>1977473.0704297065</v>
      </c>
      <c r="CK67" s="40">
        <v>12.922211283022868</v>
      </c>
      <c r="CL67" s="38">
        <v>618153.46936114773</v>
      </c>
      <c r="CM67" s="39">
        <v>0.9915474234366517</v>
      </c>
      <c r="CN67" s="36">
        <v>688321.36055603076</v>
      </c>
      <c r="CO67" s="39">
        <v>2.1187332952345548</v>
      </c>
      <c r="CP67" s="36">
        <v>1306474.8299171785</v>
      </c>
      <c r="CQ67" s="40">
        <v>1.377706383039468</v>
      </c>
      <c r="CR67" s="116">
        <f t="shared" si="79"/>
        <v>2236399.4209646503</v>
      </c>
      <c r="CS67" s="117">
        <f t="shared" si="80"/>
        <v>1047548.4793822349</v>
      </c>
      <c r="CT67" s="118">
        <f t="shared" si="81"/>
        <v>3283947.9003468854</v>
      </c>
      <c r="CU67" s="32"/>
      <c r="CV67" s="38">
        <f t="shared" si="82"/>
        <v>6854053.3955540061</v>
      </c>
      <c r="CW67" s="39">
        <f t="shared" ref="CW67:CW102" si="96">+CV67/$CV$111</f>
        <v>9.8418529585694898</v>
      </c>
      <c r="CX67" s="39">
        <f t="shared" si="83"/>
        <v>1834700.6261973912</v>
      </c>
      <c r="CY67" s="39">
        <f t="shared" si="84"/>
        <v>9.3341722377147409</v>
      </c>
      <c r="CZ67" s="36">
        <f t="shared" si="85"/>
        <v>8688754.0217513964</v>
      </c>
      <c r="DA67" s="40">
        <f t="shared" si="86"/>
        <v>9.7301048737137918</v>
      </c>
      <c r="DB67" s="38">
        <f t="shared" si="87"/>
        <v>2053440.5930173122</v>
      </c>
      <c r="DC67" s="39">
        <f t="shared" si="88"/>
        <v>0.66860323328012539</v>
      </c>
      <c r="DD67" s="36">
        <f t="shared" si="89"/>
        <v>1811181.3841117858</v>
      </c>
      <c r="DE67" s="39">
        <f t="shared" si="90"/>
        <v>1.0300350456146006</v>
      </c>
      <c r="DF67" s="36">
        <f t="shared" si="91"/>
        <v>3864621.977129098</v>
      </c>
      <c r="DG67" s="40">
        <f t="shared" si="92"/>
        <v>0.80019370042242111</v>
      </c>
      <c r="DH67" s="152"/>
      <c r="DI67" s="161" t="s">
        <v>67</v>
      </c>
      <c r="DJ67" s="38">
        <f t="shared" si="93"/>
        <v>8688754.0217513964</v>
      </c>
      <c r="DK67" s="36">
        <f t="shared" si="94"/>
        <v>3864621.977129098</v>
      </c>
      <c r="DL67" s="37">
        <f t="shared" si="95"/>
        <v>12553375.998880494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189391.05606354994</v>
      </c>
      <c r="E68" s="39">
        <v>1.7197825749244036</v>
      </c>
      <c r="F68" s="36">
        <v>1655.821240537523</v>
      </c>
      <c r="G68" s="39">
        <v>5.5547695009477774E-2</v>
      </c>
      <c r="H68" s="36">
        <v>191046.87730408745</v>
      </c>
      <c r="I68" s="40">
        <v>1.3652641767125033</v>
      </c>
      <c r="J68" s="38">
        <v>24073.549956650593</v>
      </c>
      <c r="K68" s="39">
        <v>6.832108717714204E-2</v>
      </c>
      <c r="L68" s="36">
        <v>17217.230258967676</v>
      </c>
      <c r="M68" s="39">
        <v>5.5547695009477781E-2</v>
      </c>
      <c r="N68" s="36">
        <v>41290.780215618273</v>
      </c>
      <c r="O68" s="40">
        <v>6.234330326540212E-2</v>
      </c>
      <c r="P68" s="116">
        <f t="shared" si="64"/>
        <v>213464.60602020053</v>
      </c>
      <c r="Q68" s="117">
        <f t="shared" si="65"/>
        <v>18873.0514995052</v>
      </c>
      <c r="R68" s="118">
        <f t="shared" si="66"/>
        <v>232337.65751970574</v>
      </c>
      <c r="S68" s="32"/>
      <c r="T68" s="35">
        <v>2360349.1398507161</v>
      </c>
      <c r="U68" s="39">
        <v>12.384758191099595</v>
      </c>
      <c r="V68" s="36">
        <v>679794.78013761505</v>
      </c>
      <c r="W68" s="39">
        <v>11.99207543418447</v>
      </c>
      <c r="X68" s="36">
        <v>3040143.9199883314</v>
      </c>
      <c r="Y68" s="40">
        <v>12.294735837411157</v>
      </c>
      <c r="Z68" s="38">
        <v>1018765.490424098</v>
      </c>
      <c r="AA68" s="39">
        <v>1.0035467046481095</v>
      </c>
      <c r="AB68" s="36">
        <v>436306.08660128945</v>
      </c>
      <c r="AC68" s="39">
        <v>0.98255629205878914</v>
      </c>
      <c r="AD68" s="36">
        <v>1455071.5770253874</v>
      </c>
      <c r="AE68" s="40">
        <v>0.99715914564138675</v>
      </c>
      <c r="AF68" s="116">
        <f t="shared" si="67"/>
        <v>3379114.6302748141</v>
      </c>
      <c r="AG68" s="117">
        <f t="shared" si="68"/>
        <v>1116100.8667389045</v>
      </c>
      <c r="AH68" s="118">
        <f t="shared" si="69"/>
        <v>4495215.4970137188</v>
      </c>
      <c r="AI68" s="32"/>
      <c r="AJ68" s="35">
        <v>73172.426216742024</v>
      </c>
      <c r="AK68" s="39">
        <v>1.165184576454116</v>
      </c>
      <c r="AL68" s="36">
        <v>31662.871136244157</v>
      </c>
      <c r="AM68" s="39">
        <v>1.1966586973341857</v>
      </c>
      <c r="AN68" s="36">
        <v>104835.29735298618</v>
      </c>
      <c r="AO68" s="40">
        <v>1.1745146378714628</v>
      </c>
      <c r="AP68" s="38">
        <v>67976.528490229466</v>
      </c>
      <c r="AQ68" s="39">
        <v>0.42394341451054085</v>
      </c>
      <c r="AR68" s="36">
        <v>113209.4199798897</v>
      </c>
      <c r="AS68" s="39">
        <v>0.73089875621899636</v>
      </c>
      <c r="AT68" s="36">
        <v>181185.94847011915</v>
      </c>
      <c r="AU68" s="40">
        <v>0.57476633546345124</v>
      </c>
      <c r="AV68" s="116">
        <f t="shared" si="70"/>
        <v>141148.95470697148</v>
      </c>
      <c r="AW68" s="117">
        <f t="shared" si="71"/>
        <v>144872.29111613386</v>
      </c>
      <c r="AX68" s="118">
        <f t="shared" si="72"/>
        <v>286021.24582310533</v>
      </c>
      <c r="AY68" s="32"/>
      <c r="AZ68" s="35">
        <v>1200578.2295597086</v>
      </c>
      <c r="BA68" s="39">
        <v>10.860440265226318</v>
      </c>
      <c r="BB68" s="36">
        <v>342253.80604029138</v>
      </c>
      <c r="BC68" s="39">
        <v>9.6095520563873364</v>
      </c>
      <c r="BD68" s="36">
        <v>1542832.0356000001</v>
      </c>
      <c r="BE68" s="40">
        <v>10.555630297888644</v>
      </c>
      <c r="BF68" s="38">
        <v>754911.05304546421</v>
      </c>
      <c r="BG68" s="39">
        <v>1.2334865755447819</v>
      </c>
      <c r="BH68" s="36">
        <v>724245.90930453595</v>
      </c>
      <c r="BI68" s="39">
        <v>2.303859592776913</v>
      </c>
      <c r="BJ68" s="36">
        <v>1479156.9623500002</v>
      </c>
      <c r="BK68" s="40">
        <v>1.5967133888939267</v>
      </c>
      <c r="BL68" s="116">
        <f t="shared" si="73"/>
        <v>1955489.2826051728</v>
      </c>
      <c r="BM68" s="117">
        <f t="shared" si="74"/>
        <v>1066499.7153448274</v>
      </c>
      <c r="BN68" s="118">
        <f t="shared" si="75"/>
        <v>3021988.9979500002</v>
      </c>
      <c r="BO68" s="32"/>
      <c r="BP68" s="35">
        <v>-239343.56000000029</v>
      </c>
      <c r="BQ68" s="39">
        <v>-2.508500518797232</v>
      </c>
      <c r="BR68" s="36">
        <v>-17477.749999999825</v>
      </c>
      <c r="BS68" s="39">
        <v>-0.79777935000912115</v>
      </c>
      <c r="BT68" s="36">
        <v>-256821.31000000011</v>
      </c>
      <c r="BU68" s="40">
        <v>-2.1890480817585951</v>
      </c>
      <c r="BV68" s="38">
        <v>85872.510000000009</v>
      </c>
      <c r="BW68" s="39">
        <v>0.27886570217740758</v>
      </c>
      <c r="BX68" s="36">
        <v>179832.96000000008</v>
      </c>
      <c r="BY68" s="39">
        <v>0.85538613748359027</v>
      </c>
      <c r="BZ68" s="36">
        <v>265705.47000000009</v>
      </c>
      <c r="CA68" s="40">
        <v>0.51277564742141124</v>
      </c>
      <c r="CB68" s="116">
        <f t="shared" si="76"/>
        <v>-153471.05000000028</v>
      </c>
      <c r="CC68" s="117">
        <f t="shared" si="77"/>
        <v>162355.21000000025</v>
      </c>
      <c r="CD68" s="118">
        <f t="shared" si="78"/>
        <v>8884.1599999999744</v>
      </c>
      <c r="CE68" s="32"/>
      <c r="CF68" s="35">
        <v>1627329.3620042559</v>
      </c>
      <c r="CG68" s="39">
        <v>12.818562768345707</v>
      </c>
      <c r="CH68" s="36">
        <v>361243.50412545062</v>
      </c>
      <c r="CI68" s="39">
        <v>13.852423656931153</v>
      </c>
      <c r="CJ68" s="36">
        <v>1988572.8661297066</v>
      </c>
      <c r="CK68" s="40">
        <v>12.994745219074206</v>
      </c>
      <c r="CL68" s="38">
        <v>644526.97259714222</v>
      </c>
      <c r="CM68" s="39">
        <v>1.033851770943873</v>
      </c>
      <c r="CN68" s="36">
        <v>717688.57522003632</v>
      </c>
      <c r="CO68" s="39">
        <v>2.2091290014591389</v>
      </c>
      <c r="CP68" s="36">
        <v>1362215.5478171785</v>
      </c>
      <c r="CQ68" s="40">
        <v>1.4364861934786026</v>
      </c>
      <c r="CR68" s="116">
        <f t="shared" si="79"/>
        <v>2271856.3346013981</v>
      </c>
      <c r="CS68" s="117">
        <f t="shared" si="80"/>
        <v>1078932.0793454871</v>
      </c>
      <c r="CT68" s="118">
        <f t="shared" si="81"/>
        <v>3350788.4139468851</v>
      </c>
      <c r="CU68" s="32"/>
      <c r="CV68" s="38">
        <f t="shared" si="82"/>
        <v>5211476.6536949724</v>
      </c>
      <c r="CW68" s="39">
        <f t="shared" si="96"/>
        <v>7.4832488109815678</v>
      </c>
      <c r="CX68" s="39">
        <f t="shared" si="83"/>
        <v>1399133.0326801389</v>
      </c>
      <c r="CY68" s="39">
        <f t="shared" si="84"/>
        <v>7.1181905778166525</v>
      </c>
      <c r="CZ68" s="36">
        <f t="shared" si="85"/>
        <v>6610609.6863751113</v>
      </c>
      <c r="DA68" s="40">
        <f t="shared" si="86"/>
        <v>7.4028940589864538</v>
      </c>
      <c r="DB68" s="38">
        <f t="shared" si="87"/>
        <v>2596126.1045135846</v>
      </c>
      <c r="DC68" s="39">
        <f t="shared" si="88"/>
        <v>0.84530242237501407</v>
      </c>
      <c r="DD68" s="36">
        <f t="shared" si="89"/>
        <v>2188500.1813647193</v>
      </c>
      <c r="DE68" s="39">
        <f t="shared" si="90"/>
        <v>1.2446196189483578</v>
      </c>
      <c r="DF68" s="36">
        <f t="shared" si="91"/>
        <v>4784626.2858783044</v>
      </c>
      <c r="DG68" s="40">
        <f t="shared" si="92"/>
        <v>0.99068623929927246</v>
      </c>
      <c r="DH68" s="152"/>
      <c r="DI68" s="161" t="s">
        <v>68</v>
      </c>
      <c r="DJ68" s="38">
        <f t="shared" si="93"/>
        <v>6610609.6863751113</v>
      </c>
      <c r="DK68" s="36">
        <f t="shared" si="94"/>
        <v>4784626.2858783044</v>
      </c>
      <c r="DL68" s="37">
        <f t="shared" si="95"/>
        <v>11395235.972253416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321064.13937295176</v>
      </c>
      <c r="E69" s="39">
        <v>2.9154518898792441</v>
      </c>
      <c r="F69" s="36">
        <v>5319.8116031342943</v>
      </c>
      <c r="G69" s="39">
        <v>0.17846326958751699</v>
      </c>
      <c r="H69" s="36">
        <v>326383.95097608608</v>
      </c>
      <c r="I69" s="40">
        <v>2.3324135019086576</v>
      </c>
      <c r="J69" s="38">
        <v>58403.11684309633</v>
      </c>
      <c r="K69" s="39">
        <v>0.16574890053353633</v>
      </c>
      <c r="L69" s="36">
        <v>55315.404261729251</v>
      </c>
      <c r="M69" s="39">
        <v>0.17846326958751701</v>
      </c>
      <c r="N69" s="36">
        <v>113718.52110482557</v>
      </c>
      <c r="O69" s="40">
        <v>0.17169906238413798</v>
      </c>
      <c r="P69" s="116">
        <f t="shared" si="64"/>
        <v>379467.25621604809</v>
      </c>
      <c r="Q69" s="117">
        <f t="shared" si="65"/>
        <v>60635.215864863545</v>
      </c>
      <c r="R69" s="118">
        <f t="shared" si="66"/>
        <v>440102.47208091163</v>
      </c>
      <c r="S69" s="32"/>
      <c r="T69" s="35">
        <v>1713560.8453532951</v>
      </c>
      <c r="U69" s="39">
        <v>8.9910582960531791</v>
      </c>
      <c r="V69" s="36">
        <v>461869.15325915557</v>
      </c>
      <c r="W69" s="39">
        <v>8.1477085268078326</v>
      </c>
      <c r="X69" s="36">
        <v>2175429.9986124504</v>
      </c>
      <c r="Y69" s="40">
        <v>8.7977207229789478</v>
      </c>
      <c r="Z69" s="38">
        <v>521625.07368911989</v>
      </c>
      <c r="AA69" s="39">
        <v>0.51383279928791858</v>
      </c>
      <c r="AB69" s="36">
        <v>248642.01243606192</v>
      </c>
      <c r="AC69" s="39">
        <v>0.55993895407758987</v>
      </c>
      <c r="AD69" s="36">
        <v>770267.08612518176</v>
      </c>
      <c r="AE69" s="40">
        <v>0.52786328978156216</v>
      </c>
      <c r="AF69" s="116">
        <f t="shared" si="67"/>
        <v>2235185.919042415</v>
      </c>
      <c r="AG69" s="117">
        <f t="shared" si="68"/>
        <v>710511.16569521744</v>
      </c>
      <c r="AH69" s="118">
        <f t="shared" si="69"/>
        <v>2945697.0847376324</v>
      </c>
      <c r="AI69" s="32"/>
      <c r="AJ69" s="35">
        <v>61351.041263370906</v>
      </c>
      <c r="AK69" s="39">
        <v>0.97694296506904421</v>
      </c>
      <c r="AL69" s="36">
        <v>26769.127424882805</v>
      </c>
      <c r="AM69" s="39">
        <v>1.0117057614640848</v>
      </c>
      <c r="AN69" s="36">
        <v>88120.168688253703</v>
      </c>
      <c r="AO69" s="40">
        <v>0.9872479081885146</v>
      </c>
      <c r="AP69" s="38">
        <v>10511.751330819472</v>
      </c>
      <c r="AQ69" s="39">
        <v>6.5557742512753689E-2</v>
      </c>
      <c r="AR69" s="36">
        <v>18261.433508229326</v>
      </c>
      <c r="AS69" s="39">
        <v>0.11789883774964749</v>
      </c>
      <c r="AT69" s="36">
        <v>28773.184839048798</v>
      </c>
      <c r="AU69" s="40">
        <v>9.1275610218084891E-2</v>
      </c>
      <c r="AV69" s="116">
        <f t="shared" si="70"/>
        <v>71862.792594190381</v>
      </c>
      <c r="AW69" s="117">
        <f t="shared" si="71"/>
        <v>45030.56093311213</v>
      </c>
      <c r="AX69" s="118">
        <f t="shared" si="72"/>
        <v>116893.3535273025</v>
      </c>
      <c r="AY69" s="32"/>
      <c r="AZ69" s="35">
        <v>1167439.7452641525</v>
      </c>
      <c r="BA69" s="39">
        <v>10.560669271291159</v>
      </c>
      <c r="BB69" s="36">
        <v>332806.88113584771</v>
      </c>
      <c r="BC69" s="39">
        <v>9.34430820799213</v>
      </c>
      <c r="BD69" s="36">
        <v>1500246.6264000002</v>
      </c>
      <c r="BE69" s="40">
        <v>10.264272700154624</v>
      </c>
      <c r="BF69" s="38">
        <v>778365.76282886451</v>
      </c>
      <c r="BG69" s="39">
        <v>1.2718103880448233</v>
      </c>
      <c r="BH69" s="36">
        <v>746747.86837113567</v>
      </c>
      <c r="BI69" s="39">
        <v>2.3754393608996498</v>
      </c>
      <c r="BJ69" s="36">
        <v>1525113.6312000002</v>
      </c>
      <c r="BK69" s="40">
        <v>1.6463224772662506</v>
      </c>
      <c r="BL69" s="116">
        <f t="shared" si="73"/>
        <v>1945805.5080930172</v>
      </c>
      <c r="BM69" s="117">
        <f t="shared" si="74"/>
        <v>1079554.7495069834</v>
      </c>
      <c r="BN69" s="118">
        <f t="shared" si="75"/>
        <v>3025360.2576000006</v>
      </c>
      <c r="BO69" s="32"/>
      <c r="BP69" s="35">
        <v>270842.51</v>
      </c>
      <c r="BQ69" s="39">
        <v>2.8386332051187995</v>
      </c>
      <c r="BR69" s="36">
        <v>62784.310000000056</v>
      </c>
      <c r="BS69" s="39">
        <v>2.8658165966770155</v>
      </c>
      <c r="BT69" s="36">
        <v>333626.82000000007</v>
      </c>
      <c r="BU69" s="40">
        <v>2.8437093103536455</v>
      </c>
      <c r="BV69" s="38">
        <v>-374079.95000000007</v>
      </c>
      <c r="BW69" s="39">
        <v>-1.2148016626885547</v>
      </c>
      <c r="BX69" s="36">
        <v>-411456.84999999992</v>
      </c>
      <c r="BY69" s="39">
        <v>-1.9571189044692627</v>
      </c>
      <c r="BZ69" s="36">
        <v>-785536.8</v>
      </c>
      <c r="CA69" s="40">
        <v>-1.5159798599304091</v>
      </c>
      <c r="CB69" s="116">
        <f t="shared" si="76"/>
        <v>-103237.44000000006</v>
      </c>
      <c r="CC69" s="117">
        <f t="shared" si="77"/>
        <v>-348672.53999999986</v>
      </c>
      <c r="CD69" s="118">
        <f t="shared" si="78"/>
        <v>-451909.97999999992</v>
      </c>
      <c r="CE69" s="32"/>
      <c r="CF69" s="35">
        <v>1625046.7696779172</v>
      </c>
      <c r="CG69" s="39">
        <v>12.800582663215865</v>
      </c>
      <c r="CH69" s="36">
        <v>360736.80175178923</v>
      </c>
      <c r="CI69" s="39">
        <v>13.832993394884165</v>
      </c>
      <c r="CJ69" s="36">
        <v>1985783.5714297064</v>
      </c>
      <c r="CK69" s="40">
        <v>12.976517989594825</v>
      </c>
      <c r="CL69" s="38">
        <v>640710.38697425055</v>
      </c>
      <c r="CM69" s="39">
        <v>1.0277297869572515</v>
      </c>
      <c r="CN69" s="36">
        <v>713438.76099292783</v>
      </c>
      <c r="CO69" s="39">
        <v>2.1960475784240283</v>
      </c>
      <c r="CP69" s="36">
        <v>1354149.1479671784</v>
      </c>
      <c r="CQ69" s="40">
        <v>1.4279799977930736</v>
      </c>
      <c r="CR69" s="116">
        <f t="shared" si="79"/>
        <v>2265757.1566521679</v>
      </c>
      <c r="CS69" s="117">
        <f t="shared" si="80"/>
        <v>1074175.5627447171</v>
      </c>
      <c r="CT69" s="118">
        <f t="shared" si="81"/>
        <v>3339932.719396885</v>
      </c>
      <c r="CU69" s="32"/>
      <c r="CV69" s="38">
        <f t="shared" si="82"/>
        <v>5159305.0509316875</v>
      </c>
      <c r="CW69" s="39">
        <f t="shared" si="96"/>
        <v>7.4083347107584476</v>
      </c>
      <c r="CX69" s="39">
        <f t="shared" si="83"/>
        <v>1250286.0851748097</v>
      </c>
      <c r="CY69" s="39">
        <f t="shared" si="84"/>
        <v>6.3609209583297792</v>
      </c>
      <c r="CZ69" s="36">
        <f t="shared" si="85"/>
        <v>6409591.1361064967</v>
      </c>
      <c r="DA69" s="40">
        <f t="shared" si="86"/>
        <v>7.1777833502727466</v>
      </c>
      <c r="DB69" s="38">
        <f t="shared" si="87"/>
        <v>1635536.1416661507</v>
      </c>
      <c r="DC69" s="39">
        <f t="shared" si="88"/>
        <v>0.53253293822231851</v>
      </c>
      <c r="DD69" s="36">
        <f t="shared" si="89"/>
        <v>1370948.6295700842</v>
      </c>
      <c r="DE69" s="39">
        <f t="shared" si="90"/>
        <v>0.77967074230227384</v>
      </c>
      <c r="DF69" s="36">
        <f t="shared" si="91"/>
        <v>3006484.7712362348</v>
      </c>
      <c r="DG69" s="40">
        <f t="shared" si="92"/>
        <v>0.62251112491637473</v>
      </c>
      <c r="DH69" s="152"/>
      <c r="DI69" s="161" t="s">
        <v>69</v>
      </c>
      <c r="DJ69" s="38">
        <f t="shared" si="93"/>
        <v>6409591.1361064967</v>
      </c>
      <c r="DK69" s="36">
        <f t="shared" si="94"/>
        <v>3006484.7712362348</v>
      </c>
      <c r="DL69" s="37">
        <f t="shared" si="95"/>
        <v>9416075.907342732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112561.42241867882</v>
      </c>
      <c r="E70" s="39">
        <v>1.0221241536315897</v>
      </c>
      <c r="F70" s="36">
        <v>4198.6739895153378</v>
      </c>
      <c r="G70" s="39">
        <v>0.14085256095525975</v>
      </c>
      <c r="H70" s="36">
        <v>116760.09640819416</v>
      </c>
      <c r="I70" s="40">
        <v>0.83439404582298915</v>
      </c>
      <c r="J70" s="38">
        <v>37204.315080279084</v>
      </c>
      <c r="K70" s="39">
        <v>0.10558639081243586</v>
      </c>
      <c r="L70" s="36">
        <v>43657.814678326584</v>
      </c>
      <c r="M70" s="39">
        <v>0.14085256095525975</v>
      </c>
      <c r="N70" s="36">
        <v>80862.129758605675</v>
      </c>
      <c r="O70" s="40">
        <v>0.1220905066918597</v>
      </c>
      <c r="P70" s="116">
        <f t="shared" si="64"/>
        <v>149765.7374989579</v>
      </c>
      <c r="Q70" s="117">
        <f t="shared" si="65"/>
        <v>47856.488667841921</v>
      </c>
      <c r="R70" s="118">
        <f t="shared" si="66"/>
        <v>197622.22616679981</v>
      </c>
      <c r="S70" s="32"/>
      <c r="T70" s="35">
        <v>162289.24084031256</v>
      </c>
      <c r="U70" s="39">
        <v>0.85153207671281872</v>
      </c>
      <c r="V70" s="36">
        <v>51890.340196162811</v>
      </c>
      <c r="W70" s="39">
        <v>0.91538342470342071</v>
      </c>
      <c r="X70" s="36">
        <v>214179.58103647537</v>
      </c>
      <c r="Y70" s="40">
        <v>0.86616997086801328</v>
      </c>
      <c r="Z70" s="38">
        <v>-773767.50937359617</v>
      </c>
      <c r="AA70" s="39">
        <v>-0.76220861571625909</v>
      </c>
      <c r="AB70" s="36">
        <v>-299355.58219269302</v>
      </c>
      <c r="AC70" s="39">
        <v>-0.67414533026017909</v>
      </c>
      <c r="AD70" s="36">
        <v>-1073123.0915662893</v>
      </c>
      <c r="AE70" s="40">
        <v>-0.73541021764843018</v>
      </c>
      <c r="AF70" s="116">
        <f t="shared" si="67"/>
        <v>-611478.26853328361</v>
      </c>
      <c r="AG70" s="117">
        <f t="shared" si="68"/>
        <v>-247465.24199653021</v>
      </c>
      <c r="AH70" s="118">
        <f t="shared" si="69"/>
        <v>-858943.51052981382</v>
      </c>
      <c r="AI70" s="32"/>
      <c r="AJ70" s="35">
        <v>184806.83368005825</v>
      </c>
      <c r="AK70" s="39">
        <v>2.9428308361607391</v>
      </c>
      <c r="AL70" s="36">
        <v>78926.466617281723</v>
      </c>
      <c r="AM70" s="39">
        <v>2.982927300591915</v>
      </c>
      <c r="AN70" s="36">
        <v>263733.30029733997</v>
      </c>
      <c r="AO70" s="40">
        <v>2.9547168703151745</v>
      </c>
      <c r="AP70" s="38">
        <v>66955.353246201281</v>
      </c>
      <c r="AQ70" s="39">
        <v>0.41757473800730976</v>
      </c>
      <c r="AR70" s="36">
        <v>110653.97827161738</v>
      </c>
      <c r="AS70" s="39">
        <v>0.714400401519377</v>
      </c>
      <c r="AT70" s="36">
        <v>177609.33151781867</v>
      </c>
      <c r="AU70" s="40">
        <v>0.56342042792267288</v>
      </c>
      <c r="AV70" s="116">
        <f t="shared" si="70"/>
        <v>251762.18692625954</v>
      </c>
      <c r="AW70" s="117">
        <f t="shared" si="71"/>
        <v>189580.4448888991</v>
      </c>
      <c r="AX70" s="118">
        <f t="shared" si="72"/>
        <v>441342.63181515865</v>
      </c>
      <c r="AY70" s="32"/>
      <c r="AZ70" s="35">
        <v>1051331.3346439057</v>
      </c>
      <c r="BA70" s="39">
        <v>9.510351660339639</v>
      </c>
      <c r="BB70" s="36">
        <v>299707.37585609441</v>
      </c>
      <c r="BC70" s="39">
        <v>8.4149645062919589</v>
      </c>
      <c r="BD70" s="36">
        <v>1351038.7105</v>
      </c>
      <c r="BE70" s="40">
        <v>9.2434333855584896</v>
      </c>
      <c r="BF70" s="38">
        <v>838630.83582649787</v>
      </c>
      <c r="BG70" s="39">
        <v>1.3702804769604908</v>
      </c>
      <c r="BH70" s="36">
        <v>804564.92167350219</v>
      </c>
      <c r="BI70" s="39">
        <v>2.5593580702295511</v>
      </c>
      <c r="BJ70" s="36">
        <v>1643195.7575000001</v>
      </c>
      <c r="BK70" s="40">
        <v>1.7737892146385486</v>
      </c>
      <c r="BL70" s="116">
        <f t="shared" si="73"/>
        <v>1889962.1704704035</v>
      </c>
      <c r="BM70" s="117">
        <f t="shared" si="74"/>
        <v>1104272.2975295966</v>
      </c>
      <c r="BN70" s="118">
        <f t="shared" si="75"/>
        <v>2994234.4680000003</v>
      </c>
      <c r="BO70" s="32"/>
      <c r="BP70" s="35">
        <v>-313634.82999999996</v>
      </c>
      <c r="BQ70" s="39">
        <v>-3.2871289027700623</v>
      </c>
      <c r="BR70" s="36">
        <v>-57903.340000000026</v>
      </c>
      <c r="BS70" s="39">
        <v>-2.64302264013146</v>
      </c>
      <c r="BT70" s="36">
        <v>-371538.17</v>
      </c>
      <c r="BU70" s="40">
        <v>-3.1668513735818822</v>
      </c>
      <c r="BV70" s="38">
        <v>555802.66999999993</v>
      </c>
      <c r="BW70" s="39">
        <v>1.8049350349911504</v>
      </c>
      <c r="BX70" s="36">
        <v>689397.01</v>
      </c>
      <c r="BY70" s="39">
        <v>3.2791577560455871</v>
      </c>
      <c r="BZ70" s="36">
        <v>1245199.68</v>
      </c>
      <c r="CA70" s="40">
        <v>2.4030670956112941</v>
      </c>
      <c r="CB70" s="116">
        <f t="shared" si="76"/>
        <v>242167.83999999997</v>
      </c>
      <c r="CC70" s="117">
        <f t="shared" si="77"/>
        <v>631493.66999999993</v>
      </c>
      <c r="CD70" s="118">
        <f t="shared" si="78"/>
        <v>873661.50999999989</v>
      </c>
      <c r="CE70" s="32"/>
      <c r="CF70" s="35">
        <v>2177407.480723741</v>
      </c>
      <c r="CG70" s="39">
        <v>17.151558323477097</v>
      </c>
      <c r="CH70" s="36">
        <v>483352.86427625874</v>
      </c>
      <c r="CI70" s="39">
        <v>18.534890109527524</v>
      </c>
      <c r="CJ70" s="36">
        <v>2660760.3449999997</v>
      </c>
      <c r="CK70" s="40">
        <v>17.387294859144344</v>
      </c>
      <c r="CL70" s="38">
        <v>792554.15347548423</v>
      </c>
      <c r="CM70" s="39">
        <v>1.2712943755291097</v>
      </c>
      <c r="CN70" s="36">
        <v>882518.63052451599</v>
      </c>
      <c r="CO70" s="39">
        <v>2.7164951043312668</v>
      </c>
      <c r="CP70" s="36">
        <v>1675072.7840000002</v>
      </c>
      <c r="CQ70" s="40">
        <v>1.7664010157155408</v>
      </c>
      <c r="CR70" s="116">
        <f t="shared" si="79"/>
        <v>2969961.6341992253</v>
      </c>
      <c r="CS70" s="117">
        <f t="shared" si="80"/>
        <v>1365871.4948007748</v>
      </c>
      <c r="CT70" s="118">
        <f t="shared" si="81"/>
        <v>4335833.1290000007</v>
      </c>
      <c r="CU70" s="32"/>
      <c r="CV70" s="38">
        <f t="shared" si="82"/>
        <v>3374761.4823066965</v>
      </c>
      <c r="CW70" s="39">
        <f t="shared" si="96"/>
        <v>4.8458779589682308</v>
      </c>
      <c r="CX70" s="39">
        <f t="shared" si="83"/>
        <v>860172.38093531295</v>
      </c>
      <c r="CY70" s="39">
        <f t="shared" si="84"/>
        <v>4.3761892502409623</v>
      </c>
      <c r="CZ70" s="36">
        <f t="shared" si="85"/>
        <v>4234933.8632420097</v>
      </c>
      <c r="DA70" s="40">
        <f t="shared" si="86"/>
        <v>4.7424924815952689</v>
      </c>
      <c r="DB70" s="38">
        <f t="shared" si="87"/>
        <v>1517379.8182548662</v>
      </c>
      <c r="DC70" s="39">
        <f t="shared" si="88"/>
        <v>0.49406106806746042</v>
      </c>
      <c r="DD70" s="36">
        <f t="shared" si="89"/>
        <v>2231436.7729552691</v>
      </c>
      <c r="DE70" s="39">
        <f t="shared" si="90"/>
        <v>1.2690380424510908</v>
      </c>
      <c r="DF70" s="36">
        <f t="shared" si="91"/>
        <v>3748816.5912101353</v>
      </c>
      <c r="DG70" s="40">
        <f t="shared" si="92"/>
        <v>0.77621548448416255</v>
      </c>
      <c r="DH70" s="152"/>
      <c r="DI70" s="161" t="s">
        <v>70</v>
      </c>
      <c r="DJ70" s="38">
        <f t="shared" si="93"/>
        <v>4234933.8632420097</v>
      </c>
      <c r="DK70" s="36">
        <f t="shared" si="94"/>
        <v>3748816.5912101353</v>
      </c>
      <c r="DL70" s="37">
        <f t="shared" si="95"/>
        <v>7983750.4544521449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>
        <f t="shared" si="96"/>
        <v>0</v>
      </c>
      <c r="CX71" s="39">
        <f t="shared" si="83"/>
        <v>0</v>
      </c>
      <c r="CY71" s="39">
        <f t="shared" si="84"/>
        <v>0</v>
      </c>
      <c r="CZ71" s="36">
        <f t="shared" si="85"/>
        <v>0</v>
      </c>
      <c r="DA71" s="40">
        <f t="shared" si="86"/>
        <v>0</v>
      </c>
      <c r="DB71" s="38">
        <f t="shared" si="87"/>
        <v>0</v>
      </c>
      <c r="DC71" s="39">
        <f t="shared" si="88"/>
        <v>0</v>
      </c>
      <c r="DD71" s="36">
        <f t="shared" si="89"/>
        <v>0</v>
      </c>
      <c r="DE71" s="39">
        <f t="shared" si="90"/>
        <v>0</v>
      </c>
      <c r="DF71" s="36">
        <f t="shared" si="91"/>
        <v>0</v>
      </c>
      <c r="DG71" s="40">
        <f t="shared" si="92"/>
        <v>0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>
        <v>749524.16376433801</v>
      </c>
      <c r="BA72" s="39">
        <v>6.7802015791103978</v>
      </c>
      <c r="BB72" s="36">
        <v>213669.95623566187</v>
      </c>
      <c r="BC72" s="39">
        <v>5.9992687622321954</v>
      </c>
      <c r="BD72" s="36">
        <v>963194.11999999988</v>
      </c>
      <c r="BE72" s="40">
        <v>6.5899079104007869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73"/>
        <v>749524.16376433801</v>
      </c>
      <c r="BM72" s="117">
        <f t="shared" si="74"/>
        <v>213669.95623566187</v>
      </c>
      <c r="BN72" s="118">
        <f t="shared" si="75"/>
        <v>963194.11999999988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749524.16376433801</v>
      </c>
      <c r="CW72" s="39">
        <f t="shared" si="96"/>
        <v>1.0762546164942914</v>
      </c>
      <c r="CX72" s="39">
        <f t="shared" si="83"/>
        <v>213669.95623566187</v>
      </c>
      <c r="CY72" s="39">
        <f t="shared" si="84"/>
        <v>1.0870613685145503</v>
      </c>
      <c r="CZ72" s="36">
        <f t="shared" si="85"/>
        <v>963194.11999999988</v>
      </c>
      <c r="DA72" s="40">
        <f t="shared" si="86"/>
        <v>1.0786333435015749</v>
      </c>
      <c r="DB72" s="38">
        <f t="shared" si="87"/>
        <v>0</v>
      </c>
      <c r="DC72" s="39">
        <f t="shared" si="88"/>
        <v>0</v>
      </c>
      <c r="DD72" s="36">
        <f t="shared" si="89"/>
        <v>0</v>
      </c>
      <c r="DE72" s="39">
        <f t="shared" si="90"/>
        <v>0</v>
      </c>
      <c r="DF72" s="36">
        <f t="shared" si="91"/>
        <v>0</v>
      </c>
      <c r="DG72" s="40">
        <f t="shared" si="92"/>
        <v>0</v>
      </c>
      <c r="DH72" s="152"/>
      <c r="DI72" s="161" t="s">
        <v>72</v>
      </c>
      <c r="DJ72" s="38">
        <f t="shared" si="93"/>
        <v>963194.11999999988</v>
      </c>
      <c r="DK72" s="36">
        <f t="shared" si="94"/>
        <v>0</v>
      </c>
      <c r="DL72" s="37">
        <f t="shared" si="95"/>
        <v>963194.11999999988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>
        <v>6872874.0196184032</v>
      </c>
      <c r="E73" s="46">
        <v>62.409752732062685</v>
      </c>
      <c r="F73" s="43">
        <v>71010.264568037965</v>
      </c>
      <c r="G73" s="46">
        <v>2.382175335235599</v>
      </c>
      <c r="H73" s="43">
        <v>6943884.2841864415</v>
      </c>
      <c r="I73" s="47">
        <v>49.622566954324476</v>
      </c>
      <c r="J73" s="45">
        <v>987680.11623489344</v>
      </c>
      <c r="K73" s="46">
        <v>2.8030506280097667</v>
      </c>
      <c r="L73" s="43">
        <v>738364.77385761484</v>
      </c>
      <c r="M73" s="46">
        <v>2.382175335235599</v>
      </c>
      <c r="N73" s="43">
        <v>1726044.8900925084</v>
      </c>
      <c r="O73" s="47">
        <v>2.6060863822580993</v>
      </c>
      <c r="P73" s="122">
        <f t="shared" si="64"/>
        <v>7860554.1358532961</v>
      </c>
      <c r="Q73" s="123">
        <f t="shared" si="65"/>
        <v>809375.03842565278</v>
      </c>
      <c r="R73" s="124">
        <f t="shared" si="66"/>
        <v>8669929.1742789485</v>
      </c>
      <c r="S73" s="32"/>
      <c r="T73" s="42">
        <v>9959551.8207171336</v>
      </c>
      <c r="U73" s="46">
        <v>52.257794793489168</v>
      </c>
      <c r="V73" s="43">
        <v>2798277.6081470405</v>
      </c>
      <c r="W73" s="46">
        <v>49.363656714009217</v>
      </c>
      <c r="X73" s="36">
        <v>12757829.428864174</v>
      </c>
      <c r="Y73" s="47">
        <v>51.594314879420935</v>
      </c>
      <c r="Z73" s="45">
        <v>3212325.8385786833</v>
      </c>
      <c r="AA73" s="46">
        <v>3.1643386430567282</v>
      </c>
      <c r="AB73" s="43">
        <v>1452208.3089310182</v>
      </c>
      <c r="AC73" s="46">
        <v>3.2703564198134862</v>
      </c>
      <c r="AD73" s="43">
        <v>4664534.1475097016</v>
      </c>
      <c r="AE73" s="47">
        <v>3.1966007437616897</v>
      </c>
      <c r="AF73" s="122">
        <f t="shared" si="67"/>
        <v>13171877.659295816</v>
      </c>
      <c r="AG73" s="123">
        <f t="shared" si="68"/>
        <v>4250485.9170780592</v>
      </c>
      <c r="AH73" s="124">
        <f t="shared" si="69"/>
        <v>17422363.576373875</v>
      </c>
      <c r="AI73" s="32"/>
      <c r="AJ73" s="42">
        <v>2944869.4782175436</v>
      </c>
      <c r="AK73" s="46">
        <v>46.893572799209281</v>
      </c>
      <c r="AL73" s="43">
        <v>1276955.1189405613</v>
      </c>
      <c r="AM73" s="46">
        <v>48.260924999832241</v>
      </c>
      <c r="AN73" s="43">
        <v>4221824.5971581051</v>
      </c>
      <c r="AO73" s="47">
        <v>47.298905169240157</v>
      </c>
      <c r="AP73" s="45">
        <v>513085.62993055925</v>
      </c>
      <c r="AQ73" s="46">
        <v>3.1999173644226029</v>
      </c>
      <c r="AR73" s="43">
        <v>854734.44636057387</v>
      </c>
      <c r="AS73" s="46">
        <v>5.518307079512029</v>
      </c>
      <c r="AT73" s="43">
        <v>1367820.0762911332</v>
      </c>
      <c r="AU73" s="47">
        <v>4.3390612763375946</v>
      </c>
      <c r="AV73" s="122">
        <f t="shared" si="70"/>
        <v>3457955.1081481026</v>
      </c>
      <c r="AW73" s="123">
        <f t="shared" si="71"/>
        <v>2131689.5653011352</v>
      </c>
      <c r="AX73" s="124">
        <f t="shared" si="72"/>
        <v>5589644.6734492378</v>
      </c>
      <c r="AY73" s="32"/>
      <c r="AZ73" s="42">
        <v>6880569.0339054158</v>
      </c>
      <c r="BA73" s="46">
        <v>62.241682502355722</v>
      </c>
      <c r="BB73" s="43">
        <v>1961472.2985945849</v>
      </c>
      <c r="BC73" s="46">
        <v>55.072784664043823</v>
      </c>
      <c r="BD73" s="36">
        <v>8842041.3325000014</v>
      </c>
      <c r="BE73" s="47">
        <v>60.494802564962178</v>
      </c>
      <c r="BF73" s="45">
        <v>4074352.0662922892</v>
      </c>
      <c r="BG73" s="46">
        <v>6.6572857259675251</v>
      </c>
      <c r="BH73" s="43">
        <v>3908848.3407077114</v>
      </c>
      <c r="BI73" s="46">
        <v>12.434226594523865</v>
      </c>
      <c r="BJ73" s="43">
        <v>7983200.4070000015</v>
      </c>
      <c r="BK73" s="47">
        <v>8.6176675637106328</v>
      </c>
      <c r="BL73" s="122">
        <f t="shared" si="73"/>
        <v>10954921.100197705</v>
      </c>
      <c r="BM73" s="123">
        <f t="shared" si="74"/>
        <v>5870320.6393022966</v>
      </c>
      <c r="BN73" s="124">
        <f t="shared" si="75"/>
        <v>16825241.739500001</v>
      </c>
      <c r="BO73" s="32"/>
      <c r="BP73" s="42">
        <v>554090.64000000071</v>
      </c>
      <c r="BQ73" s="46">
        <v>5.807286638089157</v>
      </c>
      <c r="BR73" s="43">
        <v>179335.45</v>
      </c>
      <c r="BS73" s="46">
        <v>8.1858430710242835</v>
      </c>
      <c r="BT73" s="36">
        <v>733426.09000000078</v>
      </c>
      <c r="BU73" s="47">
        <v>6.2514476521679905</v>
      </c>
      <c r="BV73" s="45">
        <v>341488.18999999994</v>
      </c>
      <c r="BW73" s="46">
        <v>1.1089619237826163</v>
      </c>
      <c r="BX73" s="43">
        <v>410727.73000000033</v>
      </c>
      <c r="BY73" s="46">
        <v>1.9536508019558987</v>
      </c>
      <c r="BZ73" s="43">
        <v>752215.92000000016</v>
      </c>
      <c r="CA73" s="47">
        <v>1.4516750647952128</v>
      </c>
      <c r="CB73" s="122">
        <f t="shared" si="76"/>
        <v>895578.83000000066</v>
      </c>
      <c r="CC73" s="123">
        <f t="shared" si="77"/>
        <v>590063.1800000004</v>
      </c>
      <c r="CD73" s="124">
        <f t="shared" si="78"/>
        <v>1485642.0100000012</v>
      </c>
      <c r="CE73" s="32"/>
      <c r="CF73" s="42">
        <v>9299292.7791465241</v>
      </c>
      <c r="CG73" s="46">
        <v>73.251040000839097</v>
      </c>
      <c r="CH73" s="43">
        <v>2064308.0545723017</v>
      </c>
      <c r="CI73" s="46">
        <v>79.158986677364126</v>
      </c>
      <c r="CJ73" s="36">
        <v>11363600.833718825</v>
      </c>
      <c r="CK73" s="47">
        <v>74.257825861234309</v>
      </c>
      <c r="CL73" s="45">
        <v>3500586.9092199607</v>
      </c>
      <c r="CM73" s="46">
        <v>5.6151070929689162</v>
      </c>
      <c r="CN73" s="43">
        <v>3897945.8395487536</v>
      </c>
      <c r="CO73" s="46">
        <v>11.99833116700245</v>
      </c>
      <c r="CP73" s="43">
        <v>7398532.7487687143</v>
      </c>
      <c r="CQ73" s="47">
        <v>7.801915168737974</v>
      </c>
      <c r="CR73" s="122">
        <f t="shared" si="79"/>
        <v>12799879.688366484</v>
      </c>
      <c r="CS73" s="123">
        <f t="shared" si="80"/>
        <v>5962253.8941210555</v>
      </c>
      <c r="CT73" s="124">
        <f t="shared" si="81"/>
        <v>18762133.582487538</v>
      </c>
      <c r="CU73" s="32"/>
      <c r="CV73" s="45">
        <f>SUM(CV66:CV72)</f>
        <v>36511247.771605022</v>
      </c>
      <c r="CW73" s="46">
        <f t="shared" si="96"/>
        <v>52.427127593596701</v>
      </c>
      <c r="CX73" s="46">
        <f>SUM(CX66:CX72)</f>
        <v>8351358.7948225271</v>
      </c>
      <c r="CY73" s="46">
        <f t="shared" si="84"/>
        <v>42.488142368705155</v>
      </c>
      <c r="CZ73" s="43">
        <f t="shared" si="85"/>
        <v>44862606.566427551</v>
      </c>
      <c r="DA73" s="47">
        <f t="shared" si="86"/>
        <v>50.239408977020616</v>
      </c>
      <c r="DB73" s="45">
        <f>SUM(DB66:DB72)</f>
        <v>12629518.750256386</v>
      </c>
      <c r="DC73" s="46">
        <f t="shared" si="88"/>
        <v>4.1121896099198212</v>
      </c>
      <c r="DD73" s="43">
        <f>SUM(DD66:DD72)</f>
        <v>11262829.43940567</v>
      </c>
      <c r="DE73" s="46">
        <f t="shared" si="90"/>
        <v>6.4052717950482574</v>
      </c>
      <c r="DF73" s="43">
        <f>SUM(DF66:DF72)</f>
        <v>23892348.189662054</v>
      </c>
      <c r="DG73" s="47">
        <f t="shared" si="92"/>
        <v>4.947057337770751</v>
      </c>
      <c r="DH73" s="153"/>
      <c r="DI73" s="161" t="s">
        <v>174</v>
      </c>
      <c r="DJ73" s="45">
        <f t="shared" ref="DJ73:DK73" si="97">SUM(DJ66:DJ72)</f>
        <v>44862606.566427544</v>
      </c>
      <c r="DK73" s="43">
        <f t="shared" si="97"/>
        <v>23892348.189662054</v>
      </c>
      <c r="DL73" s="44">
        <f>SUM(DL66:DL72)</f>
        <v>68754954.756089598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2385382.5887254449</v>
      </c>
      <c r="E75" s="39">
        <v>21.660681849947284</v>
      </c>
      <c r="F75" s="39">
        <v>524967.06390355458</v>
      </c>
      <c r="G75" s="39">
        <v>17.611025660154805</v>
      </c>
      <c r="H75" s="36">
        <f>+D75+F75</f>
        <v>2910349.6526289992</v>
      </c>
      <c r="I75" s="40">
        <v>20.798016583739471</v>
      </c>
      <c r="J75" s="38">
        <v>453771.24506804359</v>
      </c>
      <c r="K75" s="39">
        <v>1.2878094360241787</v>
      </c>
      <c r="L75" s="36">
        <v>718278.24997050921</v>
      </c>
      <c r="M75" s="39">
        <v>2.3173704806858733</v>
      </c>
      <c r="N75" s="36">
        <v>1172049.4950385527</v>
      </c>
      <c r="O75" s="40">
        <v>1.7696308166056725</v>
      </c>
      <c r="P75" s="116">
        <f t="shared" ref="P75:P96" si="98">+D75+J75</f>
        <v>2839153.8337934883</v>
      </c>
      <c r="Q75" s="117">
        <f t="shared" ref="Q75:Q96" si="99">+F75+L75</f>
        <v>1243245.3138740638</v>
      </c>
      <c r="R75" s="118">
        <f t="shared" ref="R75:R96" si="100">+P75+Q75</f>
        <v>4082399.1476675523</v>
      </c>
      <c r="S75" s="32"/>
      <c r="T75" s="35">
        <v>1453681.9015236595</v>
      </c>
      <c r="U75" s="39">
        <v>7.6274727891684</v>
      </c>
      <c r="V75" s="39">
        <v>425172.67711652856</v>
      </c>
      <c r="W75" s="39">
        <v>7.500355939042965</v>
      </c>
      <c r="X75" s="36">
        <v>1878854.5786401881</v>
      </c>
      <c r="Y75" s="40">
        <v>7.5983313057693067</v>
      </c>
      <c r="Z75" s="38">
        <v>418481.25180635625</v>
      </c>
      <c r="AA75" s="39">
        <v>0.41222978708520908</v>
      </c>
      <c r="AB75" s="36">
        <v>277410.4612257469</v>
      </c>
      <c r="AC75" s="39">
        <v>0.6247251700831139</v>
      </c>
      <c r="AD75" s="36">
        <v>695891.71303210314</v>
      </c>
      <c r="AE75" s="40">
        <v>0.47689391847278584</v>
      </c>
      <c r="AF75" s="116">
        <f t="shared" ref="AF75:AF96" si="101">+T75+Z75</f>
        <v>1872163.1533300157</v>
      </c>
      <c r="AG75" s="117">
        <f t="shared" ref="AG75:AG96" si="102">+V75+AB75</f>
        <v>702583.13834227552</v>
      </c>
      <c r="AH75" s="118">
        <f t="shared" ref="AH75:AH96" si="103">+AF75+AG75</f>
        <v>2574746.2916722912</v>
      </c>
      <c r="AI75" s="32"/>
      <c r="AJ75" s="35">
        <v>700448.73775814613</v>
      </c>
      <c r="AK75" s="39">
        <v>11.153819929587193</v>
      </c>
      <c r="AL75" s="36">
        <v>303582.73587808525</v>
      </c>
      <c r="AM75" s="39">
        <v>11.473530612110828</v>
      </c>
      <c r="AN75" s="36">
        <v>1004031.4736362314</v>
      </c>
      <c r="AO75" s="40">
        <v>11.248593674502697</v>
      </c>
      <c r="AP75" s="38">
        <v>206490.58607093734</v>
      </c>
      <c r="AQ75" s="39">
        <v>1.2878022174341901</v>
      </c>
      <c r="AR75" s="36">
        <v>344490.21282635472</v>
      </c>
      <c r="AS75" s="39">
        <v>2.2240858413471867</v>
      </c>
      <c r="AT75" s="36">
        <v>550980.798897292</v>
      </c>
      <c r="AU75" s="40">
        <v>1.7478464382415859</v>
      </c>
      <c r="AV75" s="116">
        <f t="shared" ref="AV75:AV96" si="104">+AJ75+AP75</f>
        <v>906939.32382908347</v>
      </c>
      <c r="AW75" s="117">
        <f t="shared" ref="AW75:AW96" si="105">+AL75+AR75</f>
        <v>648072.94870443991</v>
      </c>
      <c r="AX75" s="118">
        <f t="shared" ref="AX75:AX96" si="106">+AV75+AW75</f>
        <v>1555012.2725335234</v>
      </c>
      <c r="AY75" s="32"/>
      <c r="AZ75" s="35">
        <v>771781.97101016226</v>
      </c>
      <c r="BA75" s="39">
        <v>6.9815458814444868</v>
      </c>
      <c r="BB75" s="39">
        <v>220015.08148983892</v>
      </c>
      <c r="BC75" s="39">
        <v>6.1774225485691519</v>
      </c>
      <c r="BD75" s="36">
        <v>991797.05250000115</v>
      </c>
      <c r="BE75" s="40">
        <v>6.7856012677713853</v>
      </c>
      <c r="BF75" s="38">
        <v>80074.295779255306</v>
      </c>
      <c r="BG75" s="39">
        <v>0.13083735956898912</v>
      </c>
      <c r="BH75" s="36">
        <v>76821.608220742928</v>
      </c>
      <c r="BI75" s="39">
        <v>0.2443730737835455</v>
      </c>
      <c r="BJ75" s="36">
        <v>156895.90399999823</v>
      </c>
      <c r="BK75" s="40">
        <v>0.16936525125866628</v>
      </c>
      <c r="BL75" s="116">
        <f t="shared" ref="BL75:BL96" si="107">+AZ75+BF75</f>
        <v>851856.2667894176</v>
      </c>
      <c r="BM75" s="117">
        <f t="shared" ref="BM75:BM96" si="108">+BB75+BH75</f>
        <v>296836.68971058185</v>
      </c>
      <c r="BN75" s="118">
        <f t="shared" ref="BN75:BN96" si="109">+BL75+BM75</f>
        <v>1148692.9564999994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>
        <v>-9413.1107306378017</v>
      </c>
      <c r="CG75" s="39">
        <v>-7.4147590256380819E-2</v>
      </c>
      <c r="CH75" s="39">
        <v>-2089.5739881866562</v>
      </c>
      <c r="CI75" s="39">
        <v>-8.0127846774547748E-2</v>
      </c>
      <c r="CJ75" s="36">
        <v>-11502.684718824457</v>
      </c>
      <c r="CK75" s="40">
        <v>-7.5166698591930009E-2</v>
      </c>
      <c r="CL75" s="38">
        <v>60142.643581348653</v>
      </c>
      <c r="CM75" s="39">
        <v>9.6471646989842619E-2</v>
      </c>
      <c r="CN75" s="36">
        <v>66969.560649936961</v>
      </c>
      <c r="CO75" s="39">
        <v>0.20614010554841866</v>
      </c>
      <c r="CP75" s="36">
        <v>127112.20423128561</v>
      </c>
      <c r="CQ75" s="40">
        <v>0.13404260925773845</v>
      </c>
      <c r="CR75" s="116">
        <f t="shared" ref="CR75:CR96" si="113">+CF75+CL75</f>
        <v>50729.53285071085</v>
      </c>
      <c r="CS75" s="117">
        <f t="shared" ref="CS75:CS96" si="114">+CH75+CN75</f>
        <v>64879.986661750307</v>
      </c>
      <c r="CT75" s="118">
        <f t="shared" ref="CT75:CT96" si="115">+CR75+CS75</f>
        <v>115609.51951246115</v>
      </c>
      <c r="CU75" s="32"/>
      <c r="CV75" s="38">
        <f t="shared" ref="CV75:CV94" si="116">+D75+T75+AJ75+AZ75+BP75+CF75</f>
        <v>5301882.0882867752</v>
      </c>
      <c r="CW75" s="39">
        <f t="shared" si="96"/>
        <v>7.6130635268233275</v>
      </c>
      <c r="CX75" s="39">
        <f t="shared" ref="CX75:CX94" si="117">+F75+V75+AL75+BB75+BR75+CH75</f>
        <v>1471647.9843998207</v>
      </c>
      <c r="CY75" s="39">
        <f t="shared" ref="CY75:CY96" si="118">+CX75/$CX$111</f>
        <v>7.4871156435719071</v>
      </c>
      <c r="CZ75" s="36">
        <f t="shared" ref="CZ75:CZ96" si="119">+CV75+CX75</f>
        <v>6773530.0726865958</v>
      </c>
      <c r="DA75" s="40">
        <f t="shared" ref="DA75:DA96" si="120">+CZ75/$CZ$111</f>
        <v>7.5853405226460584</v>
      </c>
      <c r="DB75" s="38">
        <f t="shared" ref="DB75:DB94" si="121">+J75+Z75+AP75+BF75+BV75+CL75</f>
        <v>1218960.022305941</v>
      </c>
      <c r="DC75" s="39">
        <f t="shared" si="88"/>
        <v>0.39689514998600922</v>
      </c>
      <c r="DD75" s="36">
        <f t="shared" ref="DD75:DD94" si="122">+L75+AB75+AR75+BH75+BX75+CN75</f>
        <v>1483970.0928932908</v>
      </c>
      <c r="DE75" s="39">
        <f t="shared" ref="DE75:DE96" si="123">+DD75/$DD$111</f>
        <v>0.84394705893780464</v>
      </c>
      <c r="DF75" s="36">
        <f t="shared" ref="DF75:DF94" si="124">+DB75+DD75</f>
        <v>2702930.1151992315</v>
      </c>
      <c r="DG75" s="40">
        <f t="shared" ref="DG75:DG96" si="125">+DF75/$DF$111</f>
        <v>0.55965827024334169</v>
      </c>
      <c r="DH75" s="152"/>
      <c r="DI75" s="161" t="s">
        <v>74</v>
      </c>
      <c r="DJ75" s="38">
        <f t="shared" ref="DJ75:DJ94" si="126">+CZ75</f>
        <v>6773530.0726865958</v>
      </c>
      <c r="DK75" s="36">
        <f t="shared" ref="DK75:DK94" si="127">+DF75</f>
        <v>2702930.1151992315</v>
      </c>
      <c r="DL75" s="37">
        <f t="shared" ref="DL75:DL94" si="128">+DJ75+DK75</f>
        <v>9476460.1878858283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2051911.5574005754</v>
      </c>
      <c r="E76" s="39">
        <v>18.632568058121002</v>
      </c>
      <c r="F76" s="39">
        <v>451577.86879542493</v>
      </c>
      <c r="G76" s="39">
        <v>15.149044543440738</v>
      </c>
      <c r="H76" s="36">
        <f t="shared" ref="H76:H94" si="129">+D76+F76</f>
        <v>2503489.4261960005</v>
      </c>
      <c r="I76" s="40">
        <v>17.890501423499654</v>
      </c>
      <c r="J76" s="38">
        <v>356480.27889550274</v>
      </c>
      <c r="K76" s="39">
        <v>1.0116962498346933</v>
      </c>
      <c r="L76" s="36">
        <v>1852406.3204730568</v>
      </c>
      <c r="M76" s="39">
        <v>5.9763910789118926</v>
      </c>
      <c r="N76" s="36">
        <v>2208886.5993685597</v>
      </c>
      <c r="O76" s="40">
        <v>3.3351098338226182</v>
      </c>
      <c r="P76" s="116">
        <f t="shared" si="98"/>
        <v>2408391.8362960783</v>
      </c>
      <c r="Q76" s="117">
        <f t="shared" si="99"/>
        <v>2303984.1892684819</v>
      </c>
      <c r="R76" s="118">
        <f t="shared" si="100"/>
        <v>4712376.0255645607</v>
      </c>
      <c r="S76" s="32"/>
      <c r="T76" s="35">
        <v>247254.88476149319</v>
      </c>
      <c r="U76" s="39">
        <v>1.2973470355038077</v>
      </c>
      <c r="V76" s="39">
        <v>70479.102349962021</v>
      </c>
      <c r="W76" s="39">
        <v>1.243302738722494</v>
      </c>
      <c r="X76" s="36">
        <v>317733.98711145518</v>
      </c>
      <c r="Y76" s="40">
        <v>1.2849574036342779</v>
      </c>
      <c r="Z76" s="38">
        <v>1292734.0507046552</v>
      </c>
      <c r="AA76" s="39">
        <v>1.2734225970208344</v>
      </c>
      <c r="AB76" s="36">
        <v>548308.81294944091</v>
      </c>
      <c r="AC76" s="39">
        <v>1.2347851444187639</v>
      </c>
      <c r="AD76" s="36">
        <v>1841042.8636540961</v>
      </c>
      <c r="AE76" s="40">
        <v>1.261664895388483</v>
      </c>
      <c r="AF76" s="116">
        <f t="shared" si="101"/>
        <v>1539988.9354661484</v>
      </c>
      <c r="AG76" s="117">
        <f t="shared" si="102"/>
        <v>618787.9152994029</v>
      </c>
      <c r="AH76" s="118">
        <f t="shared" si="103"/>
        <v>2158776.8507655514</v>
      </c>
      <c r="AI76" s="32"/>
      <c r="AJ76" s="35">
        <v>191578.41181975947</v>
      </c>
      <c r="AK76" s="39">
        <v>3.0506602305730897</v>
      </c>
      <c r="AL76" s="36">
        <v>82912.718302669193</v>
      </c>
      <c r="AM76" s="39">
        <v>3.1335827079476175</v>
      </c>
      <c r="AN76" s="36">
        <v>274491.13012242864</v>
      </c>
      <c r="AO76" s="40">
        <v>3.0752414352310669</v>
      </c>
      <c r="AP76" s="38">
        <v>68438.954704085874</v>
      </c>
      <c r="AQ76" s="39">
        <v>0.42682738861771585</v>
      </c>
      <c r="AR76" s="36">
        <v>114061.58394475067</v>
      </c>
      <c r="AS76" s="39">
        <v>0.73640046784442614</v>
      </c>
      <c r="AT76" s="36">
        <v>182500.53864883655</v>
      </c>
      <c r="AU76" s="40">
        <v>0.57893653842917547</v>
      </c>
      <c r="AV76" s="116">
        <f t="shared" si="104"/>
        <v>260017.36652384535</v>
      </c>
      <c r="AW76" s="117">
        <f t="shared" si="105"/>
        <v>196974.30224741987</v>
      </c>
      <c r="AX76" s="118">
        <f t="shared" si="106"/>
        <v>456991.66877126519</v>
      </c>
      <c r="AY76" s="32"/>
      <c r="AZ76" s="35">
        <v>530065.93853971432</v>
      </c>
      <c r="BA76" s="39">
        <v>4.7949807187932114</v>
      </c>
      <c r="BB76" s="39">
        <v>151108.09146028574</v>
      </c>
      <c r="BC76" s="39">
        <v>4.2427024781077529</v>
      </c>
      <c r="BD76" s="36">
        <v>681174.03</v>
      </c>
      <c r="BE76" s="40">
        <v>4.6604044142800456</v>
      </c>
      <c r="BF76" s="38">
        <v>701798.6049458714</v>
      </c>
      <c r="BG76" s="39">
        <v>1.1467035148638289</v>
      </c>
      <c r="BH76" s="36">
        <v>673290.93505412864</v>
      </c>
      <c r="BI76" s="39">
        <v>2.1417694729456125</v>
      </c>
      <c r="BJ76" s="36">
        <v>1375089.54</v>
      </c>
      <c r="BK76" s="40">
        <v>1.4843751781134227</v>
      </c>
      <c r="BL76" s="116">
        <f t="shared" si="107"/>
        <v>1231864.5434855856</v>
      </c>
      <c r="BM76" s="117">
        <f t="shared" si="108"/>
        <v>824399.02651441435</v>
      </c>
      <c r="BN76" s="118">
        <f t="shared" si="109"/>
        <v>2056263.5699999998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>
        <v>489073.79457348905</v>
      </c>
      <c r="CG76" s="39">
        <v>3.852461143066924</v>
      </c>
      <c r="CH76" s="39">
        <v>108567.28542651092</v>
      </c>
      <c r="CI76" s="39">
        <v>4.1631752982019679</v>
      </c>
      <c r="CJ76" s="36">
        <v>597641.07999999996</v>
      </c>
      <c r="CK76" s="40">
        <v>3.9054106084467648</v>
      </c>
      <c r="CL76" s="38">
        <v>601813.18907204142</v>
      </c>
      <c r="CM76" s="39">
        <v>0.96533684043104184</v>
      </c>
      <c r="CN76" s="36">
        <v>670126.26092795853</v>
      </c>
      <c r="CO76" s="39">
        <v>2.0627266599603495</v>
      </c>
      <c r="CP76" s="36">
        <v>1271939.45</v>
      </c>
      <c r="CQ76" s="40">
        <v>1.3412880669241809</v>
      </c>
      <c r="CR76" s="116">
        <f t="shared" si="113"/>
        <v>1090886.9836455304</v>
      </c>
      <c r="CS76" s="117">
        <f t="shared" si="114"/>
        <v>778693.54635446949</v>
      </c>
      <c r="CT76" s="118">
        <f t="shared" si="115"/>
        <v>1869580.5299999998</v>
      </c>
      <c r="CU76" s="32"/>
      <c r="CV76" s="38">
        <f t="shared" si="116"/>
        <v>3509884.587095031</v>
      </c>
      <c r="CW76" s="39">
        <f t="shared" si="96"/>
        <v>5.0399035452723595</v>
      </c>
      <c r="CX76" s="39">
        <f t="shared" si="117"/>
        <v>864645.06633485283</v>
      </c>
      <c r="CY76" s="39">
        <f t="shared" si="118"/>
        <v>4.3989443609594598</v>
      </c>
      <c r="CZ76" s="36">
        <f t="shared" si="119"/>
        <v>4374529.6534298835</v>
      </c>
      <c r="DA76" s="40">
        <f t="shared" si="120"/>
        <v>4.8988188864004503</v>
      </c>
      <c r="DB76" s="38">
        <f t="shared" si="121"/>
        <v>3021265.0783221563</v>
      </c>
      <c r="DC76" s="39">
        <f t="shared" si="88"/>
        <v>0.98372828843044813</v>
      </c>
      <c r="DD76" s="36">
        <f t="shared" si="122"/>
        <v>3858193.9133493351</v>
      </c>
      <c r="DE76" s="39">
        <f t="shared" si="123"/>
        <v>2.1941893718588914</v>
      </c>
      <c r="DF76" s="36">
        <f t="shared" si="124"/>
        <v>6879458.9916714914</v>
      </c>
      <c r="DG76" s="40">
        <f t="shared" si="125"/>
        <v>1.4244342085792618</v>
      </c>
      <c r="DH76" s="152"/>
      <c r="DI76" s="161" t="s">
        <v>75</v>
      </c>
      <c r="DJ76" s="38">
        <f t="shared" si="126"/>
        <v>4374529.6534298835</v>
      </c>
      <c r="DK76" s="36">
        <f t="shared" si="127"/>
        <v>6879458.9916714914</v>
      </c>
      <c r="DL76" s="37">
        <f t="shared" si="128"/>
        <v>11253988.645101376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240146.18456160263</v>
      </c>
      <c r="E77" s="39">
        <v>2.1806690993108071</v>
      </c>
      <c r="F77" s="39">
        <v>52850.573326397345</v>
      </c>
      <c r="G77" s="39">
        <v>1.772973710167981</v>
      </c>
      <c r="H77" s="36">
        <f t="shared" si="129"/>
        <v>292996.75788799999</v>
      </c>
      <c r="I77" s="40">
        <v>2.0938210719910813</v>
      </c>
      <c r="J77" s="38">
        <v>217494.60563737317</v>
      </c>
      <c r="K77" s="39">
        <v>0.6172528745891922</v>
      </c>
      <c r="L77" s="36">
        <v>671048.41728407179</v>
      </c>
      <c r="M77" s="39">
        <v>2.1649935709301116</v>
      </c>
      <c r="N77" s="36">
        <v>888543.02292144496</v>
      </c>
      <c r="O77" s="40">
        <v>1.3415756944548045</v>
      </c>
      <c r="P77" s="116">
        <f t="shared" si="98"/>
        <v>457640.79019897582</v>
      </c>
      <c r="Q77" s="117">
        <f t="shared" si="99"/>
        <v>723898.99061046913</v>
      </c>
      <c r="R77" s="118">
        <f t="shared" si="100"/>
        <v>1181539.7808094448</v>
      </c>
      <c r="S77" s="32"/>
      <c r="T77" s="35">
        <v>269360.16771253664</v>
      </c>
      <c r="U77" s="39">
        <v>1.4133335137211043</v>
      </c>
      <c r="V77" s="39">
        <v>75042.324614432931</v>
      </c>
      <c r="W77" s="39">
        <v>1.3238013056685471</v>
      </c>
      <c r="X77" s="36">
        <v>344402.49232696957</v>
      </c>
      <c r="Y77" s="40">
        <v>1.3928082934055193</v>
      </c>
      <c r="Z77" s="38">
        <v>1251294.8942028601</v>
      </c>
      <c r="AA77" s="39">
        <v>1.2326024776296072</v>
      </c>
      <c r="AB77" s="36">
        <v>528945.17315941327</v>
      </c>
      <c r="AC77" s="39">
        <v>1.191178450180189</v>
      </c>
      <c r="AD77" s="36">
        <v>1780240.0673622733</v>
      </c>
      <c r="AE77" s="40">
        <v>1.2199967978458812</v>
      </c>
      <c r="AF77" s="116">
        <f t="shared" si="101"/>
        <v>1520655.0619153967</v>
      </c>
      <c r="AG77" s="117">
        <f t="shared" si="102"/>
        <v>603987.49777384615</v>
      </c>
      <c r="AH77" s="118">
        <f t="shared" si="103"/>
        <v>2124642.5596892429</v>
      </c>
      <c r="AI77" s="32"/>
      <c r="AJ77" s="35">
        <v>141839.47399456665</v>
      </c>
      <c r="AK77" s="39">
        <v>2.2586263156191446</v>
      </c>
      <c r="AL77" s="36">
        <v>61563.952311009547</v>
      </c>
      <c r="AM77" s="39">
        <v>2.3267327418992698</v>
      </c>
      <c r="AN77" s="36">
        <v>203403.4263055762</v>
      </c>
      <c r="AO77" s="40">
        <v>2.278815509863231</v>
      </c>
      <c r="AP77" s="38">
        <v>50454.143314682515</v>
      </c>
      <c r="AQ77" s="39">
        <v>0.31466305014539114</v>
      </c>
      <c r="AR77" s="36">
        <v>84246.894791210274</v>
      </c>
      <c r="AS77" s="39">
        <v>0.5439118991082762</v>
      </c>
      <c r="AT77" s="36">
        <v>134701.03810589277</v>
      </c>
      <c r="AU77" s="40">
        <v>0.42730478113215786</v>
      </c>
      <c r="AV77" s="116">
        <f t="shared" si="104"/>
        <v>192293.61730924918</v>
      </c>
      <c r="AW77" s="117">
        <f t="shared" si="105"/>
        <v>145810.84710221982</v>
      </c>
      <c r="AX77" s="118">
        <f t="shared" si="106"/>
        <v>338104.464411469</v>
      </c>
      <c r="AY77" s="32"/>
      <c r="AZ77" s="35">
        <v>471261.67374262708</v>
      </c>
      <c r="BA77" s="39">
        <v>4.2630368692003966</v>
      </c>
      <c r="BB77" s="39">
        <v>134344.51625737283</v>
      </c>
      <c r="BC77" s="39">
        <v>3.7720270737132982</v>
      </c>
      <c r="BD77" s="36">
        <v>605606.18999999994</v>
      </c>
      <c r="BE77" s="40">
        <v>4.1433901424446846</v>
      </c>
      <c r="BF77" s="38">
        <v>711544.77387639252</v>
      </c>
      <c r="BG77" s="39">
        <v>1.1626282632037708</v>
      </c>
      <c r="BH77" s="36">
        <v>682641.20612360747</v>
      </c>
      <c r="BI77" s="39">
        <v>2.1715131158460865</v>
      </c>
      <c r="BJ77" s="36">
        <v>1394185.98</v>
      </c>
      <c r="BK77" s="40">
        <v>1.5049893131946424</v>
      </c>
      <c r="BL77" s="116">
        <f t="shared" si="107"/>
        <v>1182806.4476190195</v>
      </c>
      <c r="BM77" s="117">
        <f t="shared" si="108"/>
        <v>816985.72238098027</v>
      </c>
      <c r="BN77" s="118">
        <f t="shared" si="109"/>
        <v>1999792.17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538.59</v>
      </c>
      <c r="BY77" s="39">
        <v>2.5618352708384863E-3</v>
      </c>
      <c r="BZ77" s="36">
        <v>538.59</v>
      </c>
      <c r="CA77" s="40">
        <v>1.0394059104040945E-3</v>
      </c>
      <c r="CB77" s="116">
        <f t="shared" si="110"/>
        <v>0</v>
      </c>
      <c r="CC77" s="117">
        <f t="shared" si="111"/>
        <v>538.59</v>
      </c>
      <c r="CD77" s="118">
        <f t="shared" si="112"/>
        <v>538.59</v>
      </c>
      <c r="CE77" s="32"/>
      <c r="CF77" s="35">
        <v>310679.65489731845</v>
      </c>
      <c r="CG77" s="39">
        <v>2.4472407062356218</v>
      </c>
      <c r="CH77" s="39">
        <v>68966.375102681588</v>
      </c>
      <c r="CI77" s="39">
        <v>2.6446190314702656</v>
      </c>
      <c r="CJ77" s="36">
        <v>379646.03</v>
      </c>
      <c r="CK77" s="40">
        <v>2.4808763698383967</v>
      </c>
      <c r="CL77" s="38">
        <v>583726.68736160593</v>
      </c>
      <c r="CM77" s="39">
        <v>0.93632523561306835</v>
      </c>
      <c r="CN77" s="36">
        <v>649986.72263839399</v>
      </c>
      <c r="CO77" s="39">
        <v>2.0007348160775993</v>
      </c>
      <c r="CP77" s="36">
        <v>1233713.4099999999</v>
      </c>
      <c r="CQ77" s="40">
        <v>1.300977868747871</v>
      </c>
      <c r="CR77" s="116">
        <f t="shared" si="113"/>
        <v>894406.34225892439</v>
      </c>
      <c r="CS77" s="117">
        <f t="shared" si="114"/>
        <v>718953.09774107556</v>
      </c>
      <c r="CT77" s="118">
        <f t="shared" si="115"/>
        <v>1613359.44</v>
      </c>
      <c r="CU77" s="32"/>
      <c r="CV77" s="38">
        <f t="shared" si="116"/>
        <v>1433287.1549086515</v>
      </c>
      <c r="CW77" s="39">
        <f t="shared" si="96"/>
        <v>2.0580816360677288</v>
      </c>
      <c r="CX77" s="39">
        <f t="shared" si="117"/>
        <v>392767.74161189422</v>
      </c>
      <c r="CY77" s="39">
        <f t="shared" si="118"/>
        <v>1.9982343153292332</v>
      </c>
      <c r="CZ77" s="36">
        <f t="shared" si="119"/>
        <v>1826054.8965205457</v>
      </c>
      <c r="DA77" s="40">
        <f t="shared" si="120"/>
        <v>2.0449083497845471</v>
      </c>
      <c r="DB77" s="38">
        <f t="shared" si="121"/>
        <v>2814515.1043929141</v>
      </c>
      <c r="DC77" s="39">
        <f t="shared" si="88"/>
        <v>0.91641019726202855</v>
      </c>
      <c r="DD77" s="36">
        <f t="shared" si="122"/>
        <v>2617407.0039966968</v>
      </c>
      <c r="DE77" s="39">
        <f t="shared" si="123"/>
        <v>1.4885427635266124</v>
      </c>
      <c r="DF77" s="36">
        <f t="shared" si="124"/>
        <v>5431922.1083896104</v>
      </c>
      <c r="DG77" s="40">
        <f t="shared" si="125"/>
        <v>1.1247128122858687</v>
      </c>
      <c r="DH77" s="152"/>
      <c r="DI77" s="161" t="s">
        <v>76</v>
      </c>
      <c r="DJ77" s="38">
        <f t="shared" si="126"/>
        <v>1826054.8965205457</v>
      </c>
      <c r="DK77" s="36">
        <f t="shared" si="127"/>
        <v>5431922.1083896104</v>
      </c>
      <c r="DL77" s="37">
        <f t="shared" si="128"/>
        <v>7257977.0049101561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268080.50451941666</v>
      </c>
      <c r="E78" s="39">
        <v>2.4343292124351117</v>
      </c>
      <c r="F78" s="39">
        <v>58998.26552458333</v>
      </c>
      <c r="G78" s="39">
        <v>1.9792098200068211</v>
      </c>
      <c r="H78" s="36">
        <f t="shared" si="129"/>
        <v>327078.770044</v>
      </c>
      <c r="I78" s="40">
        <v>2.3373788360512813</v>
      </c>
      <c r="J78" s="38">
        <v>242721.92916202344</v>
      </c>
      <c r="K78" s="39">
        <v>0.68884838804180804</v>
      </c>
      <c r="L78" s="36">
        <v>353930.34463944496</v>
      </c>
      <c r="M78" s="39">
        <v>1.1418802294516119</v>
      </c>
      <c r="N78" s="36">
        <v>596652.27380146843</v>
      </c>
      <c r="O78" s="40">
        <v>0.90086148664070975</v>
      </c>
      <c r="P78" s="116">
        <f t="shared" si="98"/>
        <v>510802.43368144007</v>
      </c>
      <c r="Q78" s="117">
        <f t="shared" si="99"/>
        <v>412928.6101640283</v>
      </c>
      <c r="R78" s="118">
        <f t="shared" si="100"/>
        <v>923731.04384546843</v>
      </c>
      <c r="S78" s="32"/>
      <c r="T78" s="35">
        <v>1655642.2937259278</v>
      </c>
      <c r="U78" s="39">
        <v>8.6871595021954917</v>
      </c>
      <c r="V78" s="39">
        <v>428613.05432362529</v>
      </c>
      <c r="W78" s="39">
        <v>7.5610467007184239</v>
      </c>
      <c r="X78" s="36">
        <v>2084255.3480495531</v>
      </c>
      <c r="Y78" s="40">
        <v>8.4289986251963551</v>
      </c>
      <c r="Z78" s="38">
        <v>1462966.2215455845</v>
      </c>
      <c r="AA78" s="39">
        <v>1.4411117616797118</v>
      </c>
      <c r="AB78" s="36">
        <v>899901.56681300886</v>
      </c>
      <c r="AC78" s="39">
        <v>2.0265679848599012</v>
      </c>
      <c r="AD78" s="36">
        <v>2362867.7883585934</v>
      </c>
      <c r="AE78" s="40">
        <v>1.61927101202809</v>
      </c>
      <c r="AF78" s="116">
        <f t="shared" si="101"/>
        <v>3118608.5152715123</v>
      </c>
      <c r="AG78" s="117">
        <f t="shared" si="102"/>
        <v>1328514.6211366341</v>
      </c>
      <c r="AH78" s="118">
        <f t="shared" si="103"/>
        <v>4447123.1364081465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>
        <v>975205.83536639635</v>
      </c>
      <c r="BA78" s="39">
        <v>8.8217197851247118</v>
      </c>
      <c r="BB78" s="39">
        <v>278005.96463360375</v>
      </c>
      <c r="BC78" s="39">
        <v>7.8056481534592246</v>
      </c>
      <c r="BD78" s="36">
        <v>1253211.8</v>
      </c>
      <c r="BE78" s="40">
        <v>8.5741287065037426</v>
      </c>
      <c r="BF78" s="38">
        <v>833513.05267446605</v>
      </c>
      <c r="BG78" s="39">
        <v>1.3619182774813421</v>
      </c>
      <c r="BH78" s="36">
        <v>799655.02732553403</v>
      </c>
      <c r="BI78" s="39">
        <v>2.5437394701825728</v>
      </c>
      <c r="BJ78" s="36">
        <v>1633168.08</v>
      </c>
      <c r="BK78" s="40">
        <v>1.7629645845747299</v>
      </c>
      <c r="BL78" s="116">
        <f t="shared" si="107"/>
        <v>1808718.8880408625</v>
      </c>
      <c r="BM78" s="117">
        <f t="shared" si="108"/>
        <v>1077660.9919591378</v>
      </c>
      <c r="BN78" s="118">
        <f t="shared" si="109"/>
        <v>2886379.8800000004</v>
      </c>
      <c r="BO78" s="32"/>
      <c r="BP78" s="35">
        <v>26763.789999999994</v>
      </c>
      <c r="BQ78" s="39">
        <v>0.28050464821355575</v>
      </c>
      <c r="BR78" s="39">
        <v>9409.510000000002</v>
      </c>
      <c r="BS78" s="39">
        <v>0.42950109549023197</v>
      </c>
      <c r="BT78" s="36">
        <v>36173.299999999996</v>
      </c>
      <c r="BU78" s="40">
        <v>0.30832757988765863</v>
      </c>
      <c r="BV78" s="38">
        <v>89645.690000000017</v>
      </c>
      <c r="BW78" s="39">
        <v>0.29111887248932411</v>
      </c>
      <c r="BX78" s="36">
        <v>56194.009999999995</v>
      </c>
      <c r="BY78" s="39">
        <v>0.26729014060389272</v>
      </c>
      <c r="BZ78" s="36">
        <v>145839.70000000001</v>
      </c>
      <c r="CA78" s="40">
        <v>0.2814509109927032</v>
      </c>
      <c r="CB78" s="116">
        <f t="shared" si="110"/>
        <v>116409.48000000001</v>
      </c>
      <c r="CC78" s="117">
        <f t="shared" si="111"/>
        <v>65603.51999999999</v>
      </c>
      <c r="CD78" s="118">
        <f t="shared" si="112"/>
        <v>182013</v>
      </c>
      <c r="CE78" s="32"/>
      <c r="CF78" s="35">
        <v>109709.44517022453</v>
      </c>
      <c r="CG78" s="39">
        <v>0.86418732558407996</v>
      </c>
      <c r="CH78" s="39">
        <v>24353.904829775482</v>
      </c>
      <c r="CI78" s="39">
        <v>0.93388698634003686</v>
      </c>
      <c r="CJ78" s="36">
        <v>134063.35</v>
      </c>
      <c r="CK78" s="40">
        <v>0.87606499421678252</v>
      </c>
      <c r="CL78" s="38">
        <v>207353.82230684871</v>
      </c>
      <c r="CM78" s="39">
        <v>0.33260534549872034</v>
      </c>
      <c r="CN78" s="36">
        <v>230890.98769315128</v>
      </c>
      <c r="CO78" s="39">
        <v>0.71070934483261594</v>
      </c>
      <c r="CP78" s="36">
        <v>438244.81</v>
      </c>
      <c r="CQ78" s="40">
        <v>0.46213877087030752</v>
      </c>
      <c r="CR78" s="116">
        <f t="shared" si="113"/>
        <v>317063.26747707324</v>
      </c>
      <c r="CS78" s="117">
        <f t="shared" si="114"/>
        <v>255244.89252292676</v>
      </c>
      <c r="CT78" s="118">
        <f t="shared" si="115"/>
        <v>572308.16</v>
      </c>
      <c r="CU78" s="32"/>
      <c r="CV78" s="38">
        <f t="shared" si="116"/>
        <v>3035401.8687819657</v>
      </c>
      <c r="CW78" s="39">
        <f t="shared" si="96"/>
        <v>4.3585856629155231</v>
      </c>
      <c r="CX78" s="39">
        <f t="shared" si="117"/>
        <v>799380.69931158784</v>
      </c>
      <c r="CY78" s="39">
        <f t="shared" si="118"/>
        <v>4.0669071696694594</v>
      </c>
      <c r="CZ78" s="36">
        <f t="shared" si="119"/>
        <v>3834782.5680935537</v>
      </c>
      <c r="DA78" s="40">
        <f t="shared" si="120"/>
        <v>4.2943828841317124</v>
      </c>
      <c r="DB78" s="38">
        <f t="shared" si="121"/>
        <v>2836200.7156889224</v>
      </c>
      <c r="DC78" s="39">
        <f t="shared" si="88"/>
        <v>0.92347106373046739</v>
      </c>
      <c r="DD78" s="36">
        <f t="shared" si="122"/>
        <v>2340571.9364711391</v>
      </c>
      <c r="DE78" s="39">
        <f t="shared" si="123"/>
        <v>1.3311041856415775</v>
      </c>
      <c r="DF78" s="36">
        <f t="shared" si="124"/>
        <v>5176772.6521600615</v>
      </c>
      <c r="DG78" s="40">
        <f t="shared" si="125"/>
        <v>1.0718825513316623</v>
      </c>
      <c r="DH78" s="152"/>
      <c r="DI78" s="161" t="s">
        <v>77</v>
      </c>
      <c r="DJ78" s="38">
        <f t="shared" si="126"/>
        <v>3834782.5680935537</v>
      </c>
      <c r="DK78" s="36">
        <f t="shared" si="127"/>
        <v>5176772.6521600615</v>
      </c>
      <c r="DL78" s="37">
        <f t="shared" si="128"/>
        <v>9011555.2202536147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729700.56139324862</v>
      </c>
      <c r="E79" s="39">
        <v>6.626111794717354</v>
      </c>
      <c r="F79" s="39">
        <v>160590.07182075141</v>
      </c>
      <c r="G79" s="39">
        <v>5.3873015472089438</v>
      </c>
      <c r="H79" s="36">
        <f t="shared" si="129"/>
        <v>890290.63321400003</v>
      </c>
      <c r="I79" s="40">
        <v>6.3622181400803237</v>
      </c>
      <c r="J79" s="38">
        <v>660763.33462686499</v>
      </c>
      <c r="K79" s="39">
        <v>1.8752560162415746</v>
      </c>
      <c r="L79" s="36">
        <v>3466263.0294360989</v>
      </c>
      <c r="M79" s="39">
        <v>11.183153078960423</v>
      </c>
      <c r="N79" s="36">
        <v>4127026.364062964</v>
      </c>
      <c r="O79" s="40">
        <v>6.23123261065835</v>
      </c>
      <c r="P79" s="116">
        <f t="shared" si="98"/>
        <v>1390463.8960201135</v>
      </c>
      <c r="Q79" s="117">
        <f t="shared" si="99"/>
        <v>3626853.1012568502</v>
      </c>
      <c r="R79" s="118">
        <f t="shared" si="100"/>
        <v>5017316.9972769637</v>
      </c>
      <c r="S79" s="32"/>
      <c r="T79" s="35">
        <v>1070478.5726954485</v>
      </c>
      <c r="U79" s="39">
        <v>5.6168039074189915</v>
      </c>
      <c r="V79" s="39">
        <v>294539.94742123433</v>
      </c>
      <c r="W79" s="39">
        <v>5.1958993670724212</v>
      </c>
      <c r="X79" s="36">
        <v>1365018.5201166829</v>
      </c>
      <c r="Y79" s="40">
        <v>5.5203117219769435</v>
      </c>
      <c r="Z79" s="38">
        <v>3893589.2612092067</v>
      </c>
      <c r="AA79" s="39">
        <v>3.8354250404704722</v>
      </c>
      <c r="AB79" s="36">
        <v>1643345.1523142043</v>
      </c>
      <c r="AC79" s="39">
        <v>3.7007943941570001</v>
      </c>
      <c r="AD79" s="36">
        <v>5536934.4135234114</v>
      </c>
      <c r="AE79" s="40">
        <v>3.7944558030254658</v>
      </c>
      <c r="AF79" s="116">
        <f t="shared" si="101"/>
        <v>4964067.8339046557</v>
      </c>
      <c r="AG79" s="117">
        <f t="shared" si="102"/>
        <v>1937885.0997354386</v>
      </c>
      <c r="AH79" s="118">
        <f t="shared" si="103"/>
        <v>6901952.9336400945</v>
      </c>
      <c r="AI79" s="32"/>
      <c r="AJ79" s="35">
        <v>597384.2458809464</v>
      </c>
      <c r="AK79" s="39">
        <v>9.5126394668855614</v>
      </c>
      <c r="AL79" s="36">
        <v>259019.04352385568</v>
      </c>
      <c r="AM79" s="39">
        <v>9.7893014778814216</v>
      </c>
      <c r="AN79" s="36">
        <v>856403.28940480202</v>
      </c>
      <c r="AO79" s="40">
        <v>9.5946520372850301</v>
      </c>
      <c r="AP79" s="38">
        <v>133646.72096676403</v>
      </c>
      <c r="AQ79" s="39">
        <v>0.83350310001387029</v>
      </c>
      <c r="AR79" s="36">
        <v>224140.65538554708</v>
      </c>
      <c r="AS79" s="39">
        <v>1.447089175693228</v>
      </c>
      <c r="AT79" s="36">
        <v>357787.37635231111</v>
      </c>
      <c r="AU79" s="40">
        <v>1.1349894454702427</v>
      </c>
      <c r="AV79" s="116">
        <f t="shared" si="104"/>
        <v>731030.96684771043</v>
      </c>
      <c r="AW79" s="117">
        <f t="shared" si="105"/>
        <v>483159.69890940277</v>
      </c>
      <c r="AX79" s="118">
        <f t="shared" si="106"/>
        <v>1214190.6657571131</v>
      </c>
      <c r="AY79" s="32"/>
      <c r="AZ79" s="35">
        <v>1961640.6259760887</v>
      </c>
      <c r="BA79" s="39">
        <v>17.745016789174539</v>
      </c>
      <c r="BB79" s="39">
        <v>559213.01402391144</v>
      </c>
      <c r="BC79" s="39">
        <v>15.70117402358242</v>
      </c>
      <c r="BD79" s="36">
        <v>2520853.64</v>
      </c>
      <c r="BE79" s="40">
        <v>17.246983757748254</v>
      </c>
      <c r="BF79" s="38">
        <v>2160469.3319264348</v>
      </c>
      <c r="BG79" s="39">
        <v>3.530097893065248</v>
      </c>
      <c r="BH79" s="36">
        <v>2072709.188073565</v>
      </c>
      <c r="BI79" s="39">
        <v>6.5933833862666766</v>
      </c>
      <c r="BJ79" s="36">
        <v>4233178.5199999996</v>
      </c>
      <c r="BK79" s="40">
        <v>4.5696116047911426</v>
      </c>
      <c r="BL79" s="116">
        <f t="shared" si="107"/>
        <v>4122109.9579025237</v>
      </c>
      <c r="BM79" s="117">
        <f t="shared" si="108"/>
        <v>2631922.2020974765</v>
      </c>
      <c r="BN79" s="118">
        <f t="shared" si="109"/>
        <v>6754032.1600000001</v>
      </c>
      <c r="BO79" s="32"/>
      <c r="BP79" s="35">
        <v>10907.709999999997</v>
      </c>
      <c r="BQ79" s="39">
        <v>0.11432100447528112</v>
      </c>
      <c r="BR79" s="39">
        <v>2340.420000000001</v>
      </c>
      <c r="BS79" s="39">
        <v>0.10682946868723758</v>
      </c>
      <c r="BT79" s="36">
        <v>13248.129999999997</v>
      </c>
      <c r="BU79" s="40">
        <v>0.11292206851288343</v>
      </c>
      <c r="BV79" s="38">
        <v>114159.65000000001</v>
      </c>
      <c r="BW79" s="39">
        <v>0.37072645201097637</v>
      </c>
      <c r="BX79" s="36">
        <v>169195.67</v>
      </c>
      <c r="BY79" s="39">
        <v>0.80478923685762671</v>
      </c>
      <c r="BZ79" s="36">
        <v>283355.32</v>
      </c>
      <c r="CA79" s="40">
        <v>0.54683747257179582</v>
      </c>
      <c r="CB79" s="116">
        <f t="shared" si="110"/>
        <v>125067.36</v>
      </c>
      <c r="CC79" s="117">
        <f t="shared" si="111"/>
        <v>171536.09000000003</v>
      </c>
      <c r="CD79" s="118">
        <f t="shared" si="112"/>
        <v>296603.45</v>
      </c>
      <c r="CE79" s="32"/>
      <c r="CF79" s="35">
        <v>2303700.6048190133</v>
      </c>
      <c r="CG79" s="39">
        <v>18.146376198840603</v>
      </c>
      <c r="CH79" s="39">
        <v>511388.10518098663</v>
      </c>
      <c r="CI79" s="39">
        <v>19.609943445854231</v>
      </c>
      <c r="CJ79" s="36">
        <v>2815088.71</v>
      </c>
      <c r="CK79" s="40">
        <v>18.395785831443714</v>
      </c>
      <c r="CL79" s="38">
        <v>2536862.1498264805</v>
      </c>
      <c r="CM79" s="39">
        <v>4.0692469636610786</v>
      </c>
      <c r="CN79" s="36">
        <v>2824826.6701735198</v>
      </c>
      <c r="CO79" s="39">
        <v>8.6951454107546926</v>
      </c>
      <c r="CP79" s="36">
        <v>5361688.82</v>
      </c>
      <c r="CQ79" s="40">
        <v>5.6540185406048948</v>
      </c>
      <c r="CR79" s="116">
        <f t="shared" si="113"/>
        <v>4840562.7546454938</v>
      </c>
      <c r="CS79" s="117">
        <f t="shared" si="114"/>
        <v>3336214.7753545064</v>
      </c>
      <c r="CT79" s="118">
        <f t="shared" si="115"/>
        <v>8176777.5300000003</v>
      </c>
      <c r="CU79" s="32"/>
      <c r="CV79" s="38">
        <f t="shared" si="116"/>
        <v>6673812.3207647447</v>
      </c>
      <c r="CW79" s="39">
        <f t="shared" si="96"/>
        <v>9.583041704440495</v>
      </c>
      <c r="CX79" s="39">
        <f t="shared" si="117"/>
        <v>1787090.6019707394</v>
      </c>
      <c r="CY79" s="39">
        <f t="shared" si="118"/>
        <v>9.0919527932845039</v>
      </c>
      <c r="CZ79" s="36">
        <f t="shared" si="119"/>
        <v>8460902.9227354843</v>
      </c>
      <c r="DA79" s="40">
        <f t="shared" si="120"/>
        <v>9.4749457239132902</v>
      </c>
      <c r="DB79" s="38">
        <f t="shared" si="121"/>
        <v>9499490.4485557508</v>
      </c>
      <c r="DC79" s="39">
        <f t="shared" si="88"/>
        <v>3.0930478583192671</v>
      </c>
      <c r="DD79" s="36">
        <f t="shared" si="122"/>
        <v>10400480.365382936</v>
      </c>
      <c r="DE79" s="39">
        <f t="shared" si="123"/>
        <v>5.9148461670086236</v>
      </c>
      <c r="DF79" s="36">
        <f t="shared" si="124"/>
        <v>19899970.813938685</v>
      </c>
      <c r="DG79" s="40">
        <f t="shared" si="125"/>
        <v>4.1204110979395381</v>
      </c>
      <c r="DH79" s="152"/>
      <c r="DI79" s="161" t="s">
        <v>78</v>
      </c>
      <c r="DJ79" s="38">
        <f t="shared" si="126"/>
        <v>8460902.9227354843</v>
      </c>
      <c r="DK79" s="36">
        <f t="shared" si="127"/>
        <v>19899970.813938685</v>
      </c>
      <c r="DL79" s="37">
        <f t="shared" si="128"/>
        <v>28360873.736674167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f t="shared" si="129"/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5">
        <v>196485.59365612321</v>
      </c>
      <c r="U80" s="39">
        <v>1.0309604305486959</v>
      </c>
      <c r="V80" s="39">
        <v>54945.271170817214</v>
      </c>
      <c r="W80" s="39">
        <v>0.96927463388108759</v>
      </c>
      <c r="X80" s="36">
        <v>251430.86482694041</v>
      </c>
      <c r="Y80" s="40">
        <v>1.0168189881059739</v>
      </c>
      <c r="Z80" s="38">
        <v>514716.91960991779</v>
      </c>
      <c r="AA80" s="39">
        <v>0.50702784238022169</v>
      </c>
      <c r="AB80" s="36">
        <v>222178.42841192079</v>
      </c>
      <c r="AC80" s="39">
        <v>0.50034326703161069</v>
      </c>
      <c r="AD80" s="36">
        <v>736895.34802183858</v>
      </c>
      <c r="AE80" s="40">
        <v>0.50499366990779204</v>
      </c>
      <c r="AF80" s="116">
        <f t="shared" si="101"/>
        <v>711202.51326604094</v>
      </c>
      <c r="AG80" s="117">
        <f t="shared" si="102"/>
        <v>277123.69958273799</v>
      </c>
      <c r="AH80" s="118">
        <f t="shared" si="103"/>
        <v>988326.21284877893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>
        <v>1875973.0939703973</v>
      </c>
      <c r="BA80" s="39">
        <v>16.970067609595979</v>
      </c>
      <c r="BB80" s="39">
        <v>534791.41602960241</v>
      </c>
      <c r="BC80" s="39">
        <v>15.015482255997371</v>
      </c>
      <c r="BD80" s="36">
        <v>2410764.5099999998</v>
      </c>
      <c r="BE80" s="40">
        <v>16.493784362556614</v>
      </c>
      <c r="BF80" s="38">
        <v>1326895.6069715614</v>
      </c>
      <c r="BG80" s="39">
        <v>2.1680804801386264</v>
      </c>
      <c r="BH80" s="36">
        <v>1272995.9530284386</v>
      </c>
      <c r="BI80" s="39">
        <v>4.0494587546473131</v>
      </c>
      <c r="BJ80" s="36">
        <v>2599891.56</v>
      </c>
      <c r="BK80" s="40">
        <v>2.8065186921940986</v>
      </c>
      <c r="BL80" s="116">
        <f t="shared" si="107"/>
        <v>3202868.7009419585</v>
      </c>
      <c r="BM80" s="117">
        <f t="shared" si="108"/>
        <v>1807787.3690580409</v>
      </c>
      <c r="BN80" s="118">
        <f t="shared" si="109"/>
        <v>5010656.0699999994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>
        <v>817544.18906664418</v>
      </c>
      <c r="CG80" s="39">
        <v>6.4398404822856392</v>
      </c>
      <c r="CH80" s="39">
        <v>181482.9465573559</v>
      </c>
      <c r="CI80" s="39">
        <v>6.9592356222622858</v>
      </c>
      <c r="CJ80" s="36">
        <v>999027.1356240001</v>
      </c>
      <c r="CK80" s="40">
        <v>6.5283517217259481</v>
      </c>
      <c r="CL80" s="38">
        <v>-127173.21575607611</v>
      </c>
      <c r="CM80" s="39">
        <v>-0.20399185746447615</v>
      </c>
      <c r="CN80" s="36">
        <v>-141608.91305192403</v>
      </c>
      <c r="CO80" s="39">
        <v>-0.43588872317244232</v>
      </c>
      <c r="CP80" s="36">
        <v>-268782.12880800012</v>
      </c>
      <c r="CQ80" s="40">
        <v>-0.283436654136837</v>
      </c>
      <c r="CR80" s="116">
        <f t="shared" si="113"/>
        <v>690370.97331056802</v>
      </c>
      <c r="CS80" s="117">
        <f t="shared" si="114"/>
        <v>39874.033505431871</v>
      </c>
      <c r="CT80" s="118">
        <f t="shared" si="115"/>
        <v>730245.00681599986</v>
      </c>
      <c r="CU80" s="32"/>
      <c r="CV80" s="38">
        <f t="shared" si="116"/>
        <v>2890002.8766931645</v>
      </c>
      <c r="CW80" s="39">
        <f t="shared" si="96"/>
        <v>4.1498047535939779</v>
      </c>
      <c r="CX80" s="39">
        <f t="shared" si="117"/>
        <v>771219.63375777553</v>
      </c>
      <c r="CY80" s="39">
        <f t="shared" si="118"/>
        <v>3.923635710269751</v>
      </c>
      <c r="CZ80" s="36">
        <f t="shared" si="119"/>
        <v>3661222.5104509401</v>
      </c>
      <c r="DA80" s="40">
        <f t="shared" si="120"/>
        <v>4.100021580022652</v>
      </c>
      <c r="DB80" s="38">
        <f t="shared" si="121"/>
        <v>1714439.3108254031</v>
      </c>
      <c r="DC80" s="39">
        <f t="shared" si="88"/>
        <v>0.5582239244603997</v>
      </c>
      <c r="DD80" s="36">
        <f t="shared" si="122"/>
        <v>1353565.4683884354</v>
      </c>
      <c r="DE80" s="39">
        <f t="shared" si="123"/>
        <v>0.76978478312792731</v>
      </c>
      <c r="DF80" s="36">
        <f t="shared" si="124"/>
        <v>3068004.7792138383</v>
      </c>
      <c r="DG80" s="40">
        <f t="shared" si="125"/>
        <v>0.63524922016215735</v>
      </c>
      <c r="DH80" s="152"/>
      <c r="DI80" s="161" t="s">
        <v>79</v>
      </c>
      <c r="DJ80" s="38">
        <f t="shared" si="126"/>
        <v>3661222.5104509401</v>
      </c>
      <c r="DK80" s="36">
        <f t="shared" si="127"/>
        <v>3068004.7792138383</v>
      </c>
      <c r="DL80" s="37">
        <f t="shared" si="128"/>
        <v>6729227.2896647789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f t="shared" si="129"/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5">
        <v>1897914.167443976</v>
      </c>
      <c r="U81" s="39">
        <v>9.9583606655506784</v>
      </c>
      <c r="V81" s="39">
        <v>535169.28639029525</v>
      </c>
      <c r="W81" s="39">
        <v>9.440776304801723</v>
      </c>
      <c r="X81" s="36">
        <v>2433083.4538342711</v>
      </c>
      <c r="Y81" s="40">
        <v>9.839704672725869</v>
      </c>
      <c r="Z81" s="38">
        <v>2167077.1617992157</v>
      </c>
      <c r="AA81" s="39">
        <v>2.134704370027745</v>
      </c>
      <c r="AB81" s="36">
        <v>1155402.2837655034</v>
      </c>
      <c r="AC81" s="39">
        <v>2.6019526626735234</v>
      </c>
      <c r="AD81" s="36">
        <v>3322479.4455647189</v>
      </c>
      <c r="AE81" s="40">
        <v>2.2768919534001584</v>
      </c>
      <c r="AF81" s="116">
        <f t="shared" si="101"/>
        <v>4064991.3292431915</v>
      </c>
      <c r="AG81" s="117">
        <f t="shared" si="102"/>
        <v>1690571.5701557987</v>
      </c>
      <c r="AH81" s="118">
        <f t="shared" si="103"/>
        <v>5755562.89939899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>
        <v>797596.67809427169</v>
      </c>
      <c r="BA81" s="39">
        <v>7.2150659281590626</v>
      </c>
      <c r="BB81" s="39">
        <v>227374.1869057283</v>
      </c>
      <c r="BC81" s="39">
        <v>6.3840461283054895</v>
      </c>
      <c r="BD81" s="36">
        <v>1024970.865</v>
      </c>
      <c r="BE81" s="40">
        <v>7.0125673225598995</v>
      </c>
      <c r="BF81" s="38">
        <v>1257892.2635505178</v>
      </c>
      <c r="BG81" s="39">
        <v>2.055332498195332</v>
      </c>
      <c r="BH81" s="36">
        <v>1206795.5854494821</v>
      </c>
      <c r="BI81" s="39">
        <v>3.8388723365084907</v>
      </c>
      <c r="BJ81" s="36">
        <v>2464687.8489999999</v>
      </c>
      <c r="BK81" s="40">
        <v>2.6605696272355934</v>
      </c>
      <c r="BL81" s="116">
        <f t="shared" si="107"/>
        <v>2055488.9416447897</v>
      </c>
      <c r="BM81" s="117">
        <f t="shared" si="108"/>
        <v>1434169.7723552105</v>
      </c>
      <c r="BN81" s="118">
        <f t="shared" si="109"/>
        <v>3489658.7140000002</v>
      </c>
      <c r="BO81" s="32"/>
      <c r="BP81" s="35">
        <v>565788.60999999987</v>
      </c>
      <c r="BQ81" s="39">
        <v>5.9298901617180038</v>
      </c>
      <c r="BR81" s="39">
        <v>25684.280000000013</v>
      </c>
      <c r="BS81" s="39">
        <v>1.172369910534965</v>
      </c>
      <c r="BT81" s="36">
        <v>591472.8899999999</v>
      </c>
      <c r="BU81" s="40">
        <v>5.041492060244968</v>
      </c>
      <c r="BV81" s="38">
        <v>453381.29000000015</v>
      </c>
      <c r="BW81" s="39">
        <v>1.4723278938737077</v>
      </c>
      <c r="BX81" s="36">
        <v>81388.150000000038</v>
      </c>
      <c r="BY81" s="39">
        <v>0.38712756140718069</v>
      </c>
      <c r="BZ81" s="36">
        <v>534769.44000000018</v>
      </c>
      <c r="CA81" s="40">
        <v>1.0320327459468017</v>
      </c>
      <c r="CB81" s="116">
        <f t="shared" si="110"/>
        <v>1019169.9</v>
      </c>
      <c r="CC81" s="117">
        <f t="shared" si="111"/>
        <v>107072.43000000005</v>
      </c>
      <c r="CD81" s="118">
        <f t="shared" si="112"/>
        <v>1126242.33</v>
      </c>
      <c r="CE81" s="32"/>
      <c r="CF81" s="35">
        <v>474354.78263555682</v>
      </c>
      <c r="CG81" s="39">
        <v>3.7365186775650199</v>
      </c>
      <c r="CH81" s="39">
        <v>105299.87836444314</v>
      </c>
      <c r="CI81" s="39">
        <v>4.037881676679314</v>
      </c>
      <c r="CJ81" s="36">
        <v>579654.66099999996</v>
      </c>
      <c r="CK81" s="40">
        <v>3.787874592397519</v>
      </c>
      <c r="CL81" s="38">
        <v>908345.09423005302</v>
      </c>
      <c r="CM81" s="39">
        <v>1.4570285251427249</v>
      </c>
      <c r="CN81" s="36">
        <v>1011453.242769947</v>
      </c>
      <c r="CO81" s="39">
        <v>3.1133708538385561</v>
      </c>
      <c r="CP81" s="36">
        <v>1919798.3370000001</v>
      </c>
      <c r="CQ81" s="40">
        <v>2.0244694826620773</v>
      </c>
      <c r="CR81" s="116">
        <f t="shared" si="113"/>
        <v>1382699.8768656098</v>
      </c>
      <c r="CS81" s="117">
        <f t="shared" si="114"/>
        <v>1116753.1211343901</v>
      </c>
      <c r="CT81" s="118">
        <f t="shared" si="115"/>
        <v>2499452.9979999997</v>
      </c>
      <c r="CU81" s="32"/>
      <c r="CV81" s="38">
        <f t="shared" si="116"/>
        <v>3735654.2381738047</v>
      </c>
      <c r="CW81" s="39">
        <f t="shared" si="96"/>
        <v>5.3640900638463407</v>
      </c>
      <c r="CX81" s="39">
        <f t="shared" si="117"/>
        <v>893527.63166046678</v>
      </c>
      <c r="CY81" s="39">
        <f t="shared" si="118"/>
        <v>4.5458865026728414</v>
      </c>
      <c r="CZ81" s="36">
        <f t="shared" si="119"/>
        <v>4629181.8698342713</v>
      </c>
      <c r="DA81" s="40">
        <f t="shared" si="120"/>
        <v>5.1839912788672482</v>
      </c>
      <c r="DB81" s="38">
        <f t="shared" si="121"/>
        <v>4786695.8095797868</v>
      </c>
      <c r="DC81" s="39">
        <f t="shared" si="88"/>
        <v>1.5585550932889787</v>
      </c>
      <c r="DD81" s="36">
        <f t="shared" si="122"/>
        <v>3455039.2619849322</v>
      </c>
      <c r="DE81" s="39">
        <f t="shared" si="123"/>
        <v>1.9649117173121498</v>
      </c>
      <c r="DF81" s="36">
        <f t="shared" si="124"/>
        <v>8241735.0715647191</v>
      </c>
      <c r="DG81" s="40">
        <f t="shared" si="125"/>
        <v>1.7065018322221051</v>
      </c>
      <c r="DH81" s="152"/>
      <c r="DI81" s="161" t="s">
        <v>80</v>
      </c>
      <c r="DJ81" s="38">
        <f t="shared" si="126"/>
        <v>4629181.8698342713</v>
      </c>
      <c r="DK81" s="36">
        <f t="shared" si="127"/>
        <v>8241735.0715647191</v>
      </c>
      <c r="DL81" s="37">
        <f t="shared" si="128"/>
        <v>12870916.941398989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f t="shared" si="129"/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5">
        <v>1891658.1189968106</v>
      </c>
      <c r="U82" s="39">
        <v>9.9255351627715225</v>
      </c>
      <c r="V82" s="39">
        <v>520844.02518827131</v>
      </c>
      <c r="W82" s="39">
        <v>9.188068255301415</v>
      </c>
      <c r="X82" s="36">
        <v>2412502.1441850821</v>
      </c>
      <c r="Y82" s="40">
        <v>9.7564711903696413</v>
      </c>
      <c r="Z82" s="38">
        <v>6145278.7677219603</v>
      </c>
      <c r="AA82" s="39">
        <v>6.0534777772302633</v>
      </c>
      <c r="AB82" s="36">
        <v>2612849.1546350988</v>
      </c>
      <c r="AC82" s="39">
        <v>5.8841062637598718</v>
      </c>
      <c r="AD82" s="36">
        <v>8758127.92235706</v>
      </c>
      <c r="AE82" s="40">
        <v>6.0019366018604909</v>
      </c>
      <c r="AF82" s="116">
        <f t="shared" si="101"/>
        <v>8036936.8867187705</v>
      </c>
      <c r="AG82" s="117">
        <f t="shared" si="102"/>
        <v>3133693.1798233702</v>
      </c>
      <c r="AH82" s="118">
        <f t="shared" si="103"/>
        <v>11170630.066542141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>
        <v>688077.16428381915</v>
      </c>
      <c r="BA82" s="39">
        <v>6.2243515304381809</v>
      </c>
      <c r="BB82" s="39">
        <v>196153.00571618095</v>
      </c>
      <c r="BC82" s="39">
        <v>5.5074406366852244</v>
      </c>
      <c r="BD82" s="36">
        <v>884230.17000000016</v>
      </c>
      <c r="BE82" s="40">
        <v>6.0496583927423009</v>
      </c>
      <c r="BF82" s="38">
        <v>1404876.6406877569</v>
      </c>
      <c r="BG82" s="39">
        <v>2.2954975551012837</v>
      </c>
      <c r="BH82" s="36">
        <v>1347809.3293122433</v>
      </c>
      <c r="BI82" s="39">
        <v>4.2874435501499653</v>
      </c>
      <c r="BJ82" s="36">
        <v>2752685.97</v>
      </c>
      <c r="BK82" s="40">
        <v>2.9714564820332137</v>
      </c>
      <c r="BL82" s="116">
        <f t="shared" si="107"/>
        <v>2092953.8049715762</v>
      </c>
      <c r="BM82" s="117">
        <f t="shared" si="108"/>
        <v>1543962.3350284242</v>
      </c>
      <c r="BN82" s="118">
        <f t="shared" si="109"/>
        <v>3636916.1400000006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>
        <v>518773.47622097877</v>
      </c>
      <c r="CG82" s="39">
        <v>4.0864071667098232</v>
      </c>
      <c r="CH82" s="39">
        <v>115160.18377902124</v>
      </c>
      <c r="CI82" s="39">
        <v>4.4159898680505121</v>
      </c>
      <c r="CJ82" s="36">
        <v>633933.66</v>
      </c>
      <c r="CK82" s="40">
        <v>4.1425720615046826</v>
      </c>
      <c r="CL82" s="38">
        <v>1126892.6036376313</v>
      </c>
      <c r="CM82" s="39">
        <v>1.8075890745731731</v>
      </c>
      <c r="CN82" s="36">
        <v>1254808.5363623688</v>
      </c>
      <c r="CO82" s="39">
        <v>3.8624467835603</v>
      </c>
      <c r="CP82" s="36">
        <v>2381701.14</v>
      </c>
      <c r="CQ82" s="40">
        <v>2.5115561264034372</v>
      </c>
      <c r="CR82" s="116">
        <f t="shared" si="113"/>
        <v>1645666.0798586099</v>
      </c>
      <c r="CS82" s="117">
        <f t="shared" si="114"/>
        <v>1369968.7201413901</v>
      </c>
      <c r="CT82" s="118">
        <f t="shared" si="115"/>
        <v>3015634.8</v>
      </c>
      <c r="CU82" s="32"/>
      <c r="CV82" s="38">
        <f t="shared" si="116"/>
        <v>3098508.7595016086</v>
      </c>
      <c r="CW82" s="39">
        <f t="shared" si="96"/>
        <v>4.4492019308801289</v>
      </c>
      <c r="CX82" s="39">
        <f t="shared" si="117"/>
        <v>832157.21468347358</v>
      </c>
      <c r="CY82" s="39">
        <f t="shared" si="118"/>
        <v>4.233660064100734</v>
      </c>
      <c r="CZ82" s="36">
        <f t="shared" si="119"/>
        <v>3930665.9741850821</v>
      </c>
      <c r="DA82" s="40">
        <f t="shared" si="120"/>
        <v>4.4017579570804806</v>
      </c>
      <c r="DB82" s="38">
        <f t="shared" si="121"/>
        <v>8677048.0120473485</v>
      </c>
      <c r="DC82" s="39">
        <f t="shared" si="88"/>
        <v>2.8252594089693397</v>
      </c>
      <c r="DD82" s="36">
        <f t="shared" si="122"/>
        <v>5215467.0203097109</v>
      </c>
      <c r="DE82" s="39">
        <f t="shared" si="123"/>
        <v>2.966082722190011</v>
      </c>
      <c r="DF82" s="36">
        <f t="shared" si="124"/>
        <v>13892515.032357059</v>
      </c>
      <c r="DG82" s="40">
        <f t="shared" si="125"/>
        <v>2.8765305061412874</v>
      </c>
      <c r="DH82" s="152"/>
      <c r="DI82" s="161" t="s">
        <v>81</v>
      </c>
      <c r="DJ82" s="38">
        <f t="shared" si="126"/>
        <v>3930665.9741850821</v>
      </c>
      <c r="DK82" s="36">
        <f t="shared" si="127"/>
        <v>13892515.032357059</v>
      </c>
      <c r="DL82" s="37">
        <f t="shared" si="128"/>
        <v>17823181.006542142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f t="shared" si="129"/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>
        <v>29165.34</v>
      </c>
      <c r="BQ83" s="39">
        <v>0.30567469841635836</v>
      </c>
      <c r="BR83" s="39">
        <v>6630.2099999999982</v>
      </c>
      <c r="BS83" s="39">
        <v>0.30263876209603791</v>
      </c>
      <c r="BT83" s="36">
        <v>35795.549999999996</v>
      </c>
      <c r="BU83" s="40">
        <v>0.30510778121563908</v>
      </c>
      <c r="BV83" s="38">
        <v>92263.209999999992</v>
      </c>
      <c r="BW83" s="39">
        <v>0.29961910792862129</v>
      </c>
      <c r="BX83" s="36">
        <v>63567.169999999955</v>
      </c>
      <c r="BY83" s="39">
        <v>0.30236101333739207</v>
      </c>
      <c r="BZ83" s="36">
        <v>155830.37999999995</v>
      </c>
      <c r="CA83" s="40">
        <v>0.30073157316793092</v>
      </c>
      <c r="CB83" s="116">
        <f t="shared" si="110"/>
        <v>121428.54999999999</v>
      </c>
      <c r="CC83" s="117">
        <f t="shared" si="111"/>
        <v>70197.379999999946</v>
      </c>
      <c r="CD83" s="118">
        <f t="shared" si="112"/>
        <v>191625.92999999993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29165.34</v>
      </c>
      <c r="CW83" s="39">
        <f t="shared" si="96"/>
        <v>4.187901249104347E-2</v>
      </c>
      <c r="CX83" s="39">
        <f t="shared" si="117"/>
        <v>6630.2099999999982</v>
      </c>
      <c r="CY83" s="39">
        <f t="shared" si="118"/>
        <v>3.3731673292381761E-2</v>
      </c>
      <c r="CZ83" s="36">
        <f t="shared" si="119"/>
        <v>35795.549999999996</v>
      </c>
      <c r="DA83" s="40">
        <f t="shared" si="120"/>
        <v>4.0085661838319575E-2</v>
      </c>
      <c r="DB83" s="38">
        <f t="shared" si="121"/>
        <v>92263.209999999992</v>
      </c>
      <c r="DC83" s="39">
        <f t="shared" si="88"/>
        <v>3.0041034899461107E-2</v>
      </c>
      <c r="DD83" s="36">
        <f t="shared" si="122"/>
        <v>63567.169999999955</v>
      </c>
      <c r="DE83" s="39">
        <f t="shared" si="123"/>
        <v>3.6151217887352038E-2</v>
      </c>
      <c r="DF83" s="36">
        <f t="shared" si="124"/>
        <v>155830.37999999995</v>
      </c>
      <c r="DG83" s="40">
        <f t="shared" si="125"/>
        <v>3.2265636625878599E-2</v>
      </c>
      <c r="DH83" s="152"/>
      <c r="DI83" s="161" t="s">
        <v>82</v>
      </c>
      <c r="DJ83" s="38">
        <f t="shared" si="126"/>
        <v>35795.549999999996</v>
      </c>
      <c r="DK83" s="36">
        <f t="shared" si="127"/>
        <v>155830.37999999995</v>
      </c>
      <c r="DL83" s="37">
        <f t="shared" si="128"/>
        <v>191625.92999999993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f t="shared" si="129"/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-51.55231084655631</v>
      </c>
      <c r="AA84" s="39">
        <v>-5.07821988017281E-5</v>
      </c>
      <c r="AB84" s="36">
        <v>0</v>
      </c>
      <c r="AC84" s="39">
        <v>0</v>
      </c>
      <c r="AD84" s="36">
        <v>-51.55231084655631</v>
      </c>
      <c r="AE84" s="40">
        <v>-3.5328748806076347E-5</v>
      </c>
      <c r="AF84" s="116">
        <f t="shared" si="101"/>
        <v>-51.55231084655631</v>
      </c>
      <c r="AG84" s="117">
        <f t="shared" si="102"/>
        <v>0</v>
      </c>
      <c r="AH84" s="118">
        <f t="shared" si="103"/>
        <v>-51.55231084655631</v>
      </c>
      <c r="AI84" s="32"/>
      <c r="AJ84" s="35">
        <v>545431.17978238501</v>
      </c>
      <c r="AK84" s="39">
        <v>8.6853481708687248</v>
      </c>
      <c r="AL84" s="36">
        <v>14183.901031586487</v>
      </c>
      <c r="AM84" s="39">
        <v>0.53606283708574221</v>
      </c>
      <c r="AN84" s="36">
        <v>559615.08081397146</v>
      </c>
      <c r="AO84" s="40">
        <v>6.2696069032603265</v>
      </c>
      <c r="AP84" s="38">
        <v>132893.3057558533</v>
      </c>
      <c r="AQ84" s="39">
        <v>0.8288043396600876</v>
      </c>
      <c r="AR84" s="36">
        <v>329313.66291409446</v>
      </c>
      <c r="AS84" s="39">
        <v>2.1261035227686</v>
      </c>
      <c r="AT84" s="36">
        <v>462206.96866994776</v>
      </c>
      <c r="AU84" s="40">
        <v>1.4662340421608822</v>
      </c>
      <c r="AV84" s="116">
        <f t="shared" si="104"/>
        <v>678324.48553823831</v>
      </c>
      <c r="AW84" s="117">
        <f t="shared" si="105"/>
        <v>343497.56394568097</v>
      </c>
      <c r="AX84" s="118">
        <f t="shared" si="106"/>
        <v>1021822.0494839193</v>
      </c>
      <c r="AY84" s="32"/>
      <c r="AZ84" s="35">
        <v>201.48253862042102</v>
      </c>
      <c r="BA84" s="39">
        <v>1.8226126555499161E-3</v>
      </c>
      <c r="BB84" s="39">
        <v>57.437461379578998</v>
      </c>
      <c r="BC84" s="39">
        <v>1.6126870333439745E-3</v>
      </c>
      <c r="BD84" s="36">
        <v>258.92</v>
      </c>
      <c r="BE84" s="40">
        <v>1.7714590659678986E-3</v>
      </c>
      <c r="BF84" s="38">
        <v>2819.2450942233518</v>
      </c>
      <c r="BG84" s="39">
        <v>4.6065042535356248E-3</v>
      </c>
      <c r="BH84" s="36">
        <v>2704.7249057766485</v>
      </c>
      <c r="BI84" s="39">
        <v>8.6038544918808531E-3</v>
      </c>
      <c r="BJ84" s="36">
        <v>5523.97</v>
      </c>
      <c r="BK84" s="40">
        <v>5.9629891102532884E-3</v>
      </c>
      <c r="BL84" s="116">
        <f t="shared" si="107"/>
        <v>3020.7276328437729</v>
      </c>
      <c r="BM84" s="117">
        <f t="shared" si="108"/>
        <v>2762.1623671562274</v>
      </c>
      <c r="BN84" s="118">
        <f t="shared" si="109"/>
        <v>5782.89</v>
      </c>
      <c r="BO84" s="32"/>
      <c r="BP84" s="35">
        <v>356275.10120014782</v>
      </c>
      <c r="BQ84" s="39">
        <v>3.7340310146431599</v>
      </c>
      <c r="BR84" s="39">
        <v>70347.657323355961</v>
      </c>
      <c r="BS84" s="39">
        <v>3.2110488097204657</v>
      </c>
      <c r="BT84" s="36">
        <v>426622.75852350378</v>
      </c>
      <c r="BU84" s="40">
        <v>3.636371651481864</v>
      </c>
      <c r="BV84" s="38">
        <v>150550.7279767181</v>
      </c>
      <c r="BW84" s="39">
        <v>0.48890424270290189</v>
      </c>
      <c r="BX84" s="36">
        <v>188070.07349977817</v>
      </c>
      <c r="BY84" s="39">
        <v>0.89456645626713871</v>
      </c>
      <c r="BZ84" s="36">
        <v>338620.80147649627</v>
      </c>
      <c r="CA84" s="40">
        <v>0.65349238277807187</v>
      </c>
      <c r="CB84" s="116">
        <f t="shared" si="110"/>
        <v>506825.82917686593</v>
      </c>
      <c r="CC84" s="117">
        <f t="shared" si="111"/>
        <v>258417.73082313413</v>
      </c>
      <c r="CD84" s="118">
        <f t="shared" si="112"/>
        <v>765243.56</v>
      </c>
      <c r="CE84" s="32"/>
      <c r="CF84" s="35">
        <v>-41.383470144959482</v>
      </c>
      <c r="CG84" s="39">
        <v>-3.2597986738946115E-4</v>
      </c>
      <c r="CH84" s="39">
        <v>-9.1865298550405168</v>
      </c>
      <c r="CI84" s="39">
        <v>-3.5227125757498725E-4</v>
      </c>
      <c r="CJ84" s="36">
        <v>-50.57</v>
      </c>
      <c r="CK84" s="40">
        <v>-3.3046023956243589E-4</v>
      </c>
      <c r="CL84" s="38">
        <v>1033305.8051067417</v>
      </c>
      <c r="CM84" s="39">
        <v>1.6574714200578768</v>
      </c>
      <c r="CN84" s="36">
        <v>1150598.5048932582</v>
      </c>
      <c r="CO84" s="39">
        <v>3.5416761725877053</v>
      </c>
      <c r="CP84" s="36">
        <v>2183904.31</v>
      </c>
      <c r="CQ84" s="40">
        <v>2.3029750278657426</v>
      </c>
      <c r="CR84" s="116">
        <f t="shared" si="113"/>
        <v>1033264.4216365968</v>
      </c>
      <c r="CS84" s="117">
        <f t="shared" si="114"/>
        <v>1150589.3183634032</v>
      </c>
      <c r="CT84" s="118">
        <f t="shared" si="115"/>
        <v>2183853.7400000002</v>
      </c>
      <c r="CU84" s="32"/>
      <c r="CV84" s="38">
        <f t="shared" si="116"/>
        <v>901866.38005100831</v>
      </c>
      <c r="CW84" s="39">
        <f t="shared" si="96"/>
        <v>1.2950054206605626</v>
      </c>
      <c r="CX84" s="39">
        <f t="shared" si="117"/>
        <v>84579.809286466989</v>
      </c>
      <c r="CY84" s="39">
        <f t="shared" si="118"/>
        <v>0.43030590192212043</v>
      </c>
      <c r="CZ84" s="36">
        <f t="shared" si="119"/>
        <v>986446.18933747534</v>
      </c>
      <c r="DA84" s="40">
        <f t="shared" si="120"/>
        <v>1.1046721832038062</v>
      </c>
      <c r="DB84" s="38">
        <f t="shared" si="121"/>
        <v>1319517.5316226899</v>
      </c>
      <c r="DC84" s="39">
        <f t="shared" si="88"/>
        <v>0.42963682076450632</v>
      </c>
      <c r="DD84" s="36">
        <f t="shared" si="122"/>
        <v>1670686.9662129076</v>
      </c>
      <c r="DE84" s="39">
        <f t="shared" si="123"/>
        <v>0.9501346140959559</v>
      </c>
      <c r="DF84" s="36">
        <f t="shared" si="124"/>
        <v>2990204.4978355975</v>
      </c>
      <c r="DG84" s="40">
        <f t="shared" si="125"/>
        <v>0.61914019438463297</v>
      </c>
      <c r="DH84" s="152"/>
      <c r="DI84" s="161" t="s">
        <v>83</v>
      </c>
      <c r="DJ84" s="38">
        <f t="shared" si="126"/>
        <v>986446.18933747534</v>
      </c>
      <c r="DK84" s="36">
        <f t="shared" si="127"/>
        <v>2990204.4978355975</v>
      </c>
      <c r="DL84" s="37">
        <f t="shared" si="128"/>
        <v>3976650.6871730727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f t="shared" si="129"/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5">
        <v>1510226.4474525009</v>
      </c>
      <c r="U85" s="39">
        <v>7.9241621714851691</v>
      </c>
      <c r="V85" s="39">
        <v>483044.1685881961</v>
      </c>
      <c r="W85" s="39">
        <v>8.5212512319966862</v>
      </c>
      <c r="X85" s="36">
        <v>1993270.6160406971</v>
      </c>
      <c r="Y85" s="40">
        <v>8.0610445826486501</v>
      </c>
      <c r="Z85" s="38">
        <v>3686018.810784338</v>
      </c>
      <c r="AA85" s="39">
        <v>3.6309553725594736</v>
      </c>
      <c r="AB85" s="36">
        <v>1619368.5519076593</v>
      </c>
      <c r="AC85" s="39">
        <v>3.6467993656320865</v>
      </c>
      <c r="AD85" s="36">
        <v>5305387.3626919976</v>
      </c>
      <c r="AE85" s="40">
        <v>3.6357768328439137</v>
      </c>
      <c r="AF85" s="116">
        <f t="shared" si="101"/>
        <v>5196245.2582368385</v>
      </c>
      <c r="AG85" s="117">
        <f t="shared" si="102"/>
        <v>2102412.7204958554</v>
      </c>
      <c r="AH85" s="118">
        <f t="shared" si="103"/>
        <v>7298657.9787326939</v>
      </c>
      <c r="AI85" s="32"/>
      <c r="AJ85" s="35">
        <v>5600143.4650283158</v>
      </c>
      <c r="AK85" s="39">
        <v>89.175678992154587</v>
      </c>
      <c r="AL85" s="36">
        <v>2266286.0340467957</v>
      </c>
      <c r="AM85" s="39">
        <v>85.651452188893003</v>
      </c>
      <c r="AN85" s="36">
        <v>7866429.499075111</v>
      </c>
      <c r="AO85" s="40">
        <v>88.130971416416955</v>
      </c>
      <c r="AP85" s="38">
        <v>1976636.0376354419</v>
      </c>
      <c r="AQ85" s="39">
        <v>12.32751730121378</v>
      </c>
      <c r="AR85" s="36">
        <v>3364952.0427194517</v>
      </c>
      <c r="AS85" s="39">
        <v>21.724687426162134</v>
      </c>
      <c r="AT85" s="36">
        <v>5341588.0803548936</v>
      </c>
      <c r="AU85" s="40">
        <v>16.944829510369889</v>
      </c>
      <c r="AV85" s="116">
        <f t="shared" si="104"/>
        <v>7576779.5026637577</v>
      </c>
      <c r="AW85" s="117">
        <f t="shared" si="105"/>
        <v>5631238.0767662469</v>
      </c>
      <c r="AX85" s="118">
        <f t="shared" si="106"/>
        <v>13208017.579430005</v>
      </c>
      <c r="AY85" s="32"/>
      <c r="AZ85" s="35">
        <v>2295189.7393919211</v>
      </c>
      <c r="BA85" s="39">
        <v>20.762304736416706</v>
      </c>
      <c r="BB85" s="39">
        <v>654299.24060807913</v>
      </c>
      <c r="BC85" s="39">
        <v>18.370935551664395</v>
      </c>
      <c r="BD85" s="36">
        <v>2949488.9800000004</v>
      </c>
      <c r="BE85" s="40">
        <v>20.17958826507574</v>
      </c>
      <c r="BF85" s="38">
        <v>1635367.7503884339</v>
      </c>
      <c r="BG85" s="39">
        <v>2.6721084001157389</v>
      </c>
      <c r="BH85" s="36">
        <v>1568937.689611566</v>
      </c>
      <c r="BI85" s="39">
        <v>4.9908630483696061</v>
      </c>
      <c r="BJ85" s="36">
        <v>3204305.44</v>
      </c>
      <c r="BK85" s="40">
        <v>3.4589685397721874</v>
      </c>
      <c r="BL85" s="116">
        <f t="shared" si="107"/>
        <v>3930557.4897803552</v>
      </c>
      <c r="BM85" s="117">
        <f t="shared" si="108"/>
        <v>2223236.9302196451</v>
      </c>
      <c r="BN85" s="118">
        <f t="shared" si="109"/>
        <v>6153794.4199999999</v>
      </c>
      <c r="BO85" s="32"/>
      <c r="BP85" s="35">
        <v>4256677.290000001</v>
      </c>
      <c r="BQ85" s="39">
        <v>44.613179440956692</v>
      </c>
      <c r="BR85" s="39">
        <v>963515.62000000034</v>
      </c>
      <c r="BS85" s="39">
        <v>43.98008124885888</v>
      </c>
      <c r="BT85" s="36">
        <v>5220192.9100000011</v>
      </c>
      <c r="BU85" s="40">
        <v>44.494957509738249</v>
      </c>
      <c r="BV85" s="38">
        <v>8617749.7400000002</v>
      </c>
      <c r="BW85" s="39">
        <v>27.985613002744085</v>
      </c>
      <c r="BX85" s="36">
        <v>10564647.440000001</v>
      </c>
      <c r="BY85" s="39">
        <v>50.251371981963132</v>
      </c>
      <c r="BZ85" s="36">
        <v>19182397.18</v>
      </c>
      <c r="CA85" s="40">
        <v>37.019434086430927</v>
      </c>
      <c r="CB85" s="116">
        <f t="shared" si="110"/>
        <v>12874427.030000001</v>
      </c>
      <c r="CC85" s="117">
        <f t="shared" si="111"/>
        <v>11528163.060000002</v>
      </c>
      <c r="CD85" s="118">
        <f t="shared" si="112"/>
        <v>24402590.090000004</v>
      </c>
      <c r="CE85" s="32"/>
      <c r="CF85" s="35">
        <v>2470416.7416637996</v>
      </c>
      <c r="CG85" s="39">
        <v>19.459608365934884</v>
      </c>
      <c r="CH85" s="39">
        <v>548396.66833620076</v>
      </c>
      <c r="CI85" s="39">
        <v>21.02909227456863</v>
      </c>
      <c r="CJ85" s="36">
        <v>3018813.41</v>
      </c>
      <c r="CK85" s="40">
        <v>19.727067483940953</v>
      </c>
      <c r="CL85" s="38">
        <v>1490404.9981275343</v>
      </c>
      <c r="CM85" s="39">
        <v>2.3906801611867614</v>
      </c>
      <c r="CN85" s="36">
        <v>1659583.9818724657</v>
      </c>
      <c r="CO85" s="39">
        <v>5.1083927364838848</v>
      </c>
      <c r="CP85" s="36">
        <v>3149988.98</v>
      </c>
      <c r="CQ85" s="40">
        <v>3.3217325162897278</v>
      </c>
      <c r="CR85" s="116">
        <f t="shared" si="113"/>
        <v>3960821.7397913337</v>
      </c>
      <c r="CS85" s="117">
        <f t="shared" si="114"/>
        <v>2207980.6502086665</v>
      </c>
      <c r="CT85" s="118">
        <f t="shared" si="115"/>
        <v>6168802.3900000006</v>
      </c>
      <c r="CU85" s="32"/>
      <c r="CV85" s="38">
        <f t="shared" si="116"/>
        <v>16132653.683536537</v>
      </c>
      <c r="CW85" s="39">
        <f t="shared" si="96"/>
        <v>23.165154430790281</v>
      </c>
      <c r="CX85" s="39">
        <f t="shared" si="117"/>
        <v>4915541.7315792711</v>
      </c>
      <c r="CY85" s="39">
        <f t="shared" si="118"/>
        <v>25.008174363210294</v>
      </c>
      <c r="CZ85" s="36">
        <f t="shared" si="119"/>
        <v>21048195.415115807</v>
      </c>
      <c r="DA85" s="40">
        <f t="shared" si="120"/>
        <v>23.570830556233968</v>
      </c>
      <c r="DB85" s="38">
        <f t="shared" si="121"/>
        <v>17406177.336935747</v>
      </c>
      <c r="DC85" s="39">
        <f t="shared" si="88"/>
        <v>5.667476568884779</v>
      </c>
      <c r="DD85" s="36">
        <f t="shared" si="122"/>
        <v>18777489.706111144</v>
      </c>
      <c r="DE85" s="39">
        <f t="shared" si="123"/>
        <v>10.67892627189687</v>
      </c>
      <c r="DF85" s="36">
        <f t="shared" si="124"/>
        <v>36183667.043046892</v>
      </c>
      <c r="DG85" s="40">
        <f t="shared" si="125"/>
        <v>7.49205034732464</v>
      </c>
      <c r="DH85" s="152"/>
      <c r="DI85" s="161" t="s">
        <v>84</v>
      </c>
      <c r="DJ85" s="38">
        <f t="shared" si="126"/>
        <v>21048195.415115807</v>
      </c>
      <c r="DK85" s="36">
        <f t="shared" si="127"/>
        <v>36183667.043046892</v>
      </c>
      <c r="DL85" s="37">
        <f t="shared" si="128"/>
        <v>57231862.458162695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14288.052775</v>
      </c>
      <c r="E86" s="39">
        <v>0.12974395255391599</v>
      </c>
      <c r="F86" s="39">
        <v>2421.7897400000002</v>
      </c>
      <c r="G86" s="39">
        <v>8.124357543023919E-2</v>
      </c>
      <c r="H86" s="36">
        <f t="shared" si="129"/>
        <v>16709.842515</v>
      </c>
      <c r="I86" s="40">
        <v>0.11941231234010319</v>
      </c>
      <c r="J86" s="38">
        <v>4893.2313899999999</v>
      </c>
      <c r="K86" s="39">
        <v>1.3887062314287418E-2</v>
      </c>
      <c r="L86" s="36">
        <v>3550.4004260000002</v>
      </c>
      <c r="M86" s="39">
        <v>1.1454604315479072E-2</v>
      </c>
      <c r="N86" s="36">
        <v>8443.631816000001</v>
      </c>
      <c r="O86" s="40">
        <v>1.2748703129789089E-2</v>
      </c>
      <c r="P86" s="116">
        <f t="shared" si="98"/>
        <v>19181.284165000001</v>
      </c>
      <c r="Q86" s="117">
        <f t="shared" si="99"/>
        <v>5972.1901660000003</v>
      </c>
      <c r="R86" s="118">
        <f t="shared" si="100"/>
        <v>25153.474331000001</v>
      </c>
      <c r="S86" s="32"/>
      <c r="T86" s="35">
        <v>30400.932547418852</v>
      </c>
      <c r="U86" s="39">
        <v>0.15951377363076241</v>
      </c>
      <c r="V86" s="39">
        <v>8615.9826563122224</v>
      </c>
      <c r="W86" s="39">
        <v>0.15199221437564561</v>
      </c>
      <c r="X86" s="36">
        <v>39016.915203731071</v>
      </c>
      <c r="Y86" s="40">
        <v>0.15778945939585182</v>
      </c>
      <c r="Z86" s="38">
        <v>20076.197058443504</v>
      </c>
      <c r="AA86" s="39">
        <v>1.9776289626261254E-2</v>
      </c>
      <c r="AB86" s="36">
        <v>15072.373379103286</v>
      </c>
      <c r="AC86" s="39">
        <v>3.3942811605630167E-2</v>
      </c>
      <c r="AD86" s="36">
        <v>35148.57043754679</v>
      </c>
      <c r="AE86" s="40">
        <v>2.4087281355375377E-2</v>
      </c>
      <c r="AF86" s="116">
        <f t="shared" si="101"/>
        <v>50477.129605862356</v>
      </c>
      <c r="AG86" s="117">
        <f t="shared" si="102"/>
        <v>23688.356035415509</v>
      </c>
      <c r="AH86" s="118">
        <f t="shared" si="103"/>
        <v>74165.485641277861</v>
      </c>
      <c r="AI86" s="32"/>
      <c r="AJ86" s="35">
        <v>1205.0774197736012</v>
      </c>
      <c r="AK86" s="39">
        <v>1.9189436452389387E-2</v>
      </c>
      <c r="AL86" s="36">
        <v>455.44909581390903</v>
      </c>
      <c r="AM86" s="39">
        <v>1.7213130147089844E-2</v>
      </c>
      <c r="AN86" s="36">
        <v>1660.5265155875102</v>
      </c>
      <c r="AO86" s="40">
        <v>1.8603588184277448E-2</v>
      </c>
      <c r="AP86" s="38">
        <v>408.46373001078348</v>
      </c>
      <c r="AQ86" s="39">
        <v>2.5474308890218334E-3</v>
      </c>
      <c r="AR86" s="36">
        <v>730.30974347804079</v>
      </c>
      <c r="AS86" s="39">
        <v>4.7150006002816226E-3</v>
      </c>
      <c r="AT86" s="36">
        <v>1138.7734734888243</v>
      </c>
      <c r="AU86" s="40">
        <v>3.612469188735686E-3</v>
      </c>
      <c r="AV86" s="116">
        <f t="shared" si="104"/>
        <v>1613.5411497843847</v>
      </c>
      <c r="AW86" s="117">
        <f t="shared" si="105"/>
        <v>1185.7588392919497</v>
      </c>
      <c r="AX86" s="118">
        <f t="shared" si="106"/>
        <v>2799.2999890763344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45894.062742192458</v>
      </c>
      <c r="CW86" s="39">
        <f t="shared" si="96"/>
        <v>6.590007271799371E-2</v>
      </c>
      <c r="CX86" s="39">
        <f t="shared" si="117"/>
        <v>11493.221492126131</v>
      </c>
      <c r="CY86" s="39">
        <f t="shared" si="118"/>
        <v>5.8472596260054986E-2</v>
      </c>
      <c r="CZ86" s="36">
        <f t="shared" si="119"/>
        <v>57387.284234318591</v>
      </c>
      <c r="DA86" s="40">
        <f t="shared" si="120"/>
        <v>6.4265174571599637E-2</v>
      </c>
      <c r="DB86" s="38">
        <f t="shared" si="121"/>
        <v>25377.892178454287</v>
      </c>
      <c r="DC86" s="39">
        <f t="shared" si="88"/>
        <v>8.2630784752417176E-3</v>
      </c>
      <c r="DD86" s="36">
        <f t="shared" si="122"/>
        <v>19353.083548581326</v>
      </c>
      <c r="DE86" s="39">
        <f t="shared" si="123"/>
        <v>1.1006271636080263E-2</v>
      </c>
      <c r="DF86" s="36">
        <f t="shared" si="124"/>
        <v>44730.975727035613</v>
      </c>
      <c r="DG86" s="40">
        <f t="shared" si="125"/>
        <v>9.2618230715315417E-3</v>
      </c>
      <c r="DH86" s="152"/>
      <c r="DI86" s="161" t="s">
        <v>85</v>
      </c>
      <c r="DJ86" s="38">
        <f t="shared" si="126"/>
        <v>57387.284234318591</v>
      </c>
      <c r="DK86" s="36">
        <f t="shared" si="127"/>
        <v>44730.975727035613</v>
      </c>
      <c r="DL86" s="37">
        <f t="shared" si="128"/>
        <v>102118.2599613542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44021.215296150593</v>
      </c>
      <c r="E87" s="39">
        <v>0.39973861789921084</v>
      </c>
      <c r="F87" s="39">
        <v>7461.6023988494017</v>
      </c>
      <c r="G87" s="39">
        <v>0.25031374413262442</v>
      </c>
      <c r="H87" s="36">
        <f t="shared" si="129"/>
        <v>51482.817694999991</v>
      </c>
      <c r="I87" s="40">
        <v>0.36790785438135115</v>
      </c>
      <c r="J87" s="38">
        <v>28414.7320244404</v>
      </c>
      <c r="K87" s="39">
        <v>8.0641425433834249E-2</v>
      </c>
      <c r="L87" s="36">
        <v>20558.873358559613</v>
      </c>
      <c r="M87" s="39">
        <v>6.6328788654315199E-2</v>
      </c>
      <c r="N87" s="36">
        <v>48973.605383000016</v>
      </c>
      <c r="O87" s="40">
        <v>7.3943294760936321E-2</v>
      </c>
      <c r="P87" s="116">
        <f t="shared" si="98"/>
        <v>72435.947320590989</v>
      </c>
      <c r="Q87" s="117">
        <f t="shared" si="99"/>
        <v>28020.475757409014</v>
      </c>
      <c r="R87" s="118">
        <f t="shared" si="100"/>
        <v>100456.42307800001</v>
      </c>
      <c r="S87" s="32"/>
      <c r="T87" s="35">
        <v>2730.6456525425119</v>
      </c>
      <c r="U87" s="39">
        <v>1.4327704974381572E-2</v>
      </c>
      <c r="V87" s="39">
        <v>754.40960805318673</v>
      </c>
      <c r="W87" s="39">
        <v>1.3308335386476383E-2</v>
      </c>
      <c r="X87" s="36">
        <v>3485.0552605956987</v>
      </c>
      <c r="Y87" s="40">
        <v>1.409401493333535E-2</v>
      </c>
      <c r="Z87" s="38">
        <v>1873.5285103251799</v>
      </c>
      <c r="AA87" s="39">
        <v>1.8455408828369575E-3</v>
      </c>
      <c r="AB87" s="36">
        <v>1513.895253960053</v>
      </c>
      <c r="AC87" s="39">
        <v>3.4092747109799146E-3</v>
      </c>
      <c r="AD87" s="36">
        <v>3387.4237642852331</v>
      </c>
      <c r="AE87" s="40">
        <v>2.321398232261023E-3</v>
      </c>
      <c r="AF87" s="116">
        <f t="shared" si="101"/>
        <v>4604.1741628676918</v>
      </c>
      <c r="AG87" s="117">
        <f t="shared" si="102"/>
        <v>2268.3048620132395</v>
      </c>
      <c r="AH87" s="118">
        <f t="shared" si="103"/>
        <v>6872.4790248809313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46751.860948693102</v>
      </c>
      <c r="CW87" s="39">
        <f t="shared" si="96"/>
        <v>6.7131799891578345E-2</v>
      </c>
      <c r="CX87" s="39">
        <f t="shared" si="117"/>
        <v>8216.0120069025888</v>
      </c>
      <c r="CY87" s="39">
        <f t="shared" si="118"/>
        <v>4.1799555788296902E-2</v>
      </c>
      <c r="CZ87" s="36">
        <f t="shared" si="119"/>
        <v>54967.872955595689</v>
      </c>
      <c r="DA87" s="40">
        <f t="shared" si="120"/>
        <v>6.1555795825730321E-2</v>
      </c>
      <c r="DB87" s="38">
        <f t="shared" si="121"/>
        <v>30288.260534765581</v>
      </c>
      <c r="DC87" s="39">
        <f t="shared" si="88"/>
        <v>9.8619015289936642E-3</v>
      </c>
      <c r="DD87" s="36">
        <f t="shared" si="122"/>
        <v>22072.768612519667</v>
      </c>
      <c r="DE87" s="39">
        <f t="shared" si="123"/>
        <v>1.2552980846690268E-2</v>
      </c>
      <c r="DF87" s="36">
        <f t="shared" si="124"/>
        <v>52361.029147285248</v>
      </c>
      <c r="DG87" s="40">
        <f t="shared" si="125"/>
        <v>1.0841672463503871E-2</v>
      </c>
      <c r="DH87" s="152"/>
      <c r="DI87" s="161" t="s">
        <v>86</v>
      </c>
      <c r="DJ87" s="38">
        <f t="shared" si="126"/>
        <v>54967.872955595689</v>
      </c>
      <c r="DK87" s="36">
        <f t="shared" si="127"/>
        <v>52361.029147285248</v>
      </c>
      <c r="DL87" s="37">
        <f t="shared" si="128"/>
        <v>107328.90210288094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15891.829119798451</v>
      </c>
      <c r="E88" s="39">
        <v>0.1443071883750143</v>
      </c>
      <c r="F88" s="39">
        <v>3497.4208802015519</v>
      </c>
      <c r="G88" s="39">
        <v>0.11732768225037914</v>
      </c>
      <c r="H88" s="36">
        <f t="shared" si="129"/>
        <v>19389.250000000004</v>
      </c>
      <c r="I88" s="40">
        <v>0.13855996398302059</v>
      </c>
      <c r="J88" s="38">
        <v>6215.2674692011788</v>
      </c>
      <c r="K88" s="39">
        <v>1.7639020059658412E-2</v>
      </c>
      <c r="L88" s="36">
        <v>9062.1725307988199</v>
      </c>
      <c r="M88" s="39">
        <v>2.9237153031736386E-2</v>
      </c>
      <c r="N88" s="36">
        <v>15277.439999999999</v>
      </c>
      <c r="O88" s="40">
        <v>2.3066797722526962E-2</v>
      </c>
      <c r="P88" s="116">
        <f t="shared" si="98"/>
        <v>22107.09658899963</v>
      </c>
      <c r="Q88" s="117">
        <f t="shared" si="99"/>
        <v>12559.593411000373</v>
      </c>
      <c r="R88" s="118">
        <f t="shared" si="100"/>
        <v>34666.69</v>
      </c>
      <c r="S88" s="32"/>
      <c r="T88" s="35">
        <v>74266.474406070469</v>
      </c>
      <c r="U88" s="39">
        <v>0.38967638799522769</v>
      </c>
      <c r="V88" s="39">
        <v>20493.540591283898</v>
      </c>
      <c r="W88" s="39">
        <v>0.36152099407772326</v>
      </c>
      <c r="X88" s="36">
        <v>94760.014997354359</v>
      </c>
      <c r="Y88" s="40">
        <v>0.38322177600923013</v>
      </c>
      <c r="Z88" s="38">
        <v>50442.217568213302</v>
      </c>
      <c r="AA88" s="39">
        <v>4.9688688605510734E-2</v>
      </c>
      <c r="AB88" s="36">
        <v>38513.582200812547</v>
      </c>
      <c r="AC88" s="39">
        <v>8.6732144435364658E-2</v>
      </c>
      <c r="AD88" s="36">
        <v>88955.799769025849</v>
      </c>
      <c r="AE88" s="40">
        <v>6.0961323620150977E-2</v>
      </c>
      <c r="AF88" s="116">
        <f t="shared" si="101"/>
        <v>124708.69197428378</v>
      </c>
      <c r="AG88" s="117">
        <f t="shared" si="102"/>
        <v>59007.122792096445</v>
      </c>
      <c r="AH88" s="118">
        <f t="shared" si="103"/>
        <v>183715.81476638024</v>
      </c>
      <c r="AI88" s="32"/>
      <c r="AJ88" s="35">
        <v>88876.622659524452</v>
      </c>
      <c r="AK88" s="39">
        <v>1.4152553808105934</v>
      </c>
      <c r="AL88" s="36">
        <v>33604.667186376581</v>
      </c>
      <c r="AM88" s="39">
        <v>1.2700464555650006</v>
      </c>
      <c r="AN88" s="36">
        <v>122481.28984590103</v>
      </c>
      <c r="AO88" s="40">
        <v>1.3722102328285186</v>
      </c>
      <c r="AP88" s="38">
        <v>11168.174112231898</v>
      </c>
      <c r="AQ88" s="39">
        <v>6.9651598458258315E-2</v>
      </c>
      <c r="AR88" s="36">
        <v>20093.472723587085</v>
      </c>
      <c r="AS88" s="39">
        <v>0.12972678620205785</v>
      </c>
      <c r="AT88" s="36">
        <v>31261.646835818981</v>
      </c>
      <c r="AU88" s="40">
        <v>9.9169622943136471E-2</v>
      </c>
      <c r="AV88" s="116">
        <f t="shared" si="104"/>
        <v>100044.79677175634</v>
      </c>
      <c r="AW88" s="117">
        <f t="shared" si="105"/>
        <v>53698.139909963662</v>
      </c>
      <c r="AX88" s="118">
        <f t="shared" si="106"/>
        <v>153742.93668172002</v>
      </c>
      <c r="AY88" s="32"/>
      <c r="AZ88" s="35">
        <v>67737.5236998701</v>
      </c>
      <c r="BA88" s="39">
        <v>0.61275418106372104</v>
      </c>
      <c r="BB88" s="39">
        <v>19310.216300129901</v>
      </c>
      <c r="BC88" s="39">
        <v>0.54217813061910103</v>
      </c>
      <c r="BD88" s="36">
        <v>87047.74</v>
      </c>
      <c r="BE88" s="40">
        <v>0.59555657421217556</v>
      </c>
      <c r="BF88" s="38">
        <v>41926.117687925384</v>
      </c>
      <c r="BG88" s="39">
        <v>6.8505161136714815E-2</v>
      </c>
      <c r="BH88" s="36">
        <v>40223.04231207462</v>
      </c>
      <c r="BI88" s="39">
        <v>0.12795135007435574</v>
      </c>
      <c r="BJ88" s="36">
        <v>82149.16</v>
      </c>
      <c r="BK88" s="40">
        <v>8.8677988203494054E-2</v>
      </c>
      <c r="BL88" s="116">
        <f t="shared" si="107"/>
        <v>109663.64138779548</v>
      </c>
      <c r="BM88" s="117">
        <f t="shared" si="108"/>
        <v>59533.258612204518</v>
      </c>
      <c r="BN88" s="118">
        <f t="shared" si="109"/>
        <v>169196.9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>
        <v>97458.489544944416</v>
      </c>
      <c r="CG88" s="39">
        <v>0.76768587521913512</v>
      </c>
      <c r="CH88" s="39">
        <v>21634.370455055578</v>
      </c>
      <c r="CI88" s="39">
        <v>0.82960236425552492</v>
      </c>
      <c r="CJ88" s="36">
        <v>119092.85999999999</v>
      </c>
      <c r="CK88" s="40">
        <v>0.7782371968711812</v>
      </c>
      <c r="CL88" s="38">
        <v>31838.417377701477</v>
      </c>
      <c r="CM88" s="39">
        <v>5.1070328457085278E-2</v>
      </c>
      <c r="CN88" s="36">
        <v>35452.462622298532</v>
      </c>
      <c r="CO88" s="39">
        <v>0.10912680800032791</v>
      </c>
      <c r="CP88" s="36">
        <v>67290.880000000005</v>
      </c>
      <c r="CQ88" s="40">
        <v>7.095970987992159E-2</v>
      </c>
      <c r="CR88" s="116">
        <f t="shared" si="113"/>
        <v>129296.9069226459</v>
      </c>
      <c r="CS88" s="117">
        <f t="shared" si="114"/>
        <v>57086.833077354109</v>
      </c>
      <c r="CT88" s="118">
        <f t="shared" si="115"/>
        <v>186383.74</v>
      </c>
      <c r="CU88" s="32"/>
      <c r="CV88" s="38">
        <f t="shared" si="116"/>
        <v>344230.93943020789</v>
      </c>
      <c r="CW88" s="39">
        <f t="shared" si="96"/>
        <v>0.49428711656374669</v>
      </c>
      <c r="CX88" s="39">
        <f t="shared" si="117"/>
        <v>98540.215413047525</v>
      </c>
      <c r="CY88" s="39">
        <f t="shared" si="118"/>
        <v>0.50133047859326352</v>
      </c>
      <c r="CZ88" s="36">
        <f t="shared" si="119"/>
        <v>442771.15484325541</v>
      </c>
      <c r="DA88" s="40">
        <f t="shared" si="120"/>
        <v>0.49583746540586671</v>
      </c>
      <c r="DB88" s="38">
        <f t="shared" si="121"/>
        <v>141590.19421527322</v>
      </c>
      <c r="DC88" s="39">
        <f t="shared" si="88"/>
        <v>4.6101972452969063E-2</v>
      </c>
      <c r="DD88" s="36">
        <f t="shared" si="122"/>
        <v>143344.73238957161</v>
      </c>
      <c r="DE88" s="39">
        <f t="shared" si="123"/>
        <v>8.152143085211401E-2</v>
      </c>
      <c r="DF88" s="36">
        <f t="shared" si="124"/>
        <v>284934.92660484486</v>
      </c>
      <c r="DG88" s="40">
        <f t="shared" si="125"/>
        <v>5.8997525410984152E-2</v>
      </c>
      <c r="DH88" s="152"/>
      <c r="DI88" s="161" t="s">
        <v>87</v>
      </c>
      <c r="DJ88" s="38">
        <f t="shared" si="126"/>
        <v>442771.15484325541</v>
      </c>
      <c r="DK88" s="36">
        <f t="shared" si="127"/>
        <v>284934.92660484486</v>
      </c>
      <c r="DL88" s="37">
        <f t="shared" si="128"/>
        <v>727706.08144810027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f t="shared" si="129"/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5">
        <v>115440.56999999995</v>
      </c>
      <c r="U89" s="39">
        <v>0.60571697667707292</v>
      </c>
      <c r="V89" s="39">
        <v>22195.240000000005</v>
      </c>
      <c r="W89" s="39">
        <v>0.39154021204156164</v>
      </c>
      <c r="X89" s="36">
        <v>137635.80999999994</v>
      </c>
      <c r="Y89" s="40">
        <v>0.55661704519719146</v>
      </c>
      <c r="Z89" s="38">
        <v>61378.100000000151</v>
      </c>
      <c r="AA89" s="39">
        <v>6.0461205813833366E-2</v>
      </c>
      <c r="AB89" s="36">
        <v>36671.430000000008</v>
      </c>
      <c r="AC89" s="39">
        <v>8.2583638853107308E-2</v>
      </c>
      <c r="AD89" s="36">
        <v>98049.530000000159</v>
      </c>
      <c r="AE89" s="40">
        <v>6.7193248159800878E-2</v>
      </c>
      <c r="AF89" s="116">
        <f t="shared" si="101"/>
        <v>176818.6700000001</v>
      </c>
      <c r="AG89" s="117">
        <f t="shared" si="102"/>
        <v>58866.670000000013</v>
      </c>
      <c r="AH89" s="118">
        <f t="shared" si="103"/>
        <v>235685.34000000011</v>
      </c>
      <c r="AI89" s="32"/>
      <c r="AJ89" s="35">
        <v>24680.959999999999</v>
      </c>
      <c r="AK89" s="39">
        <v>0.39301517540088216</v>
      </c>
      <c r="AL89" s="36">
        <v>15951.330000000002</v>
      </c>
      <c r="AM89" s="39">
        <v>0.60286060908410621</v>
      </c>
      <c r="AN89" s="36">
        <v>40632.29</v>
      </c>
      <c r="AO89" s="40">
        <v>0.45522090918053654</v>
      </c>
      <c r="AP89" s="38">
        <v>16662.560000000012</v>
      </c>
      <c r="AQ89" s="39">
        <v>0.10391796606533234</v>
      </c>
      <c r="AR89" s="36">
        <v>9357.7699999999968</v>
      </c>
      <c r="AS89" s="39">
        <v>6.0415312216937467E-2</v>
      </c>
      <c r="AT89" s="36">
        <v>26020.330000000009</v>
      </c>
      <c r="AU89" s="40">
        <v>8.2542878451284316E-2</v>
      </c>
      <c r="AV89" s="116">
        <f t="shared" si="104"/>
        <v>41343.520000000011</v>
      </c>
      <c r="AW89" s="117">
        <f t="shared" si="105"/>
        <v>25309.1</v>
      </c>
      <c r="AX89" s="118">
        <f t="shared" si="106"/>
        <v>66652.62000000001</v>
      </c>
      <c r="AY89" s="32"/>
      <c r="AZ89" s="35">
        <v>141536.30080048423</v>
      </c>
      <c r="BA89" s="39">
        <v>1.2803385088604222</v>
      </c>
      <c r="BB89" s="39">
        <v>40348.339199515794</v>
      </c>
      <c r="BC89" s="39">
        <v>1.1328711590160545</v>
      </c>
      <c r="BD89" s="36">
        <v>181884.64</v>
      </c>
      <c r="BE89" s="40">
        <v>1.2444044279634927</v>
      </c>
      <c r="BF89" s="38">
        <v>113911.51747086082</v>
      </c>
      <c r="BG89" s="39">
        <v>0.18612567273111535</v>
      </c>
      <c r="BH89" s="36">
        <v>109284.33252913918</v>
      </c>
      <c r="BI89" s="39">
        <v>0.34763849488532067</v>
      </c>
      <c r="BJ89" s="36">
        <v>223195.85</v>
      </c>
      <c r="BK89" s="40">
        <v>0.2409344046046098</v>
      </c>
      <c r="BL89" s="116">
        <f t="shared" si="107"/>
        <v>255447.81827134505</v>
      </c>
      <c r="BM89" s="117">
        <f t="shared" si="108"/>
        <v>149632.67172865497</v>
      </c>
      <c r="BN89" s="118">
        <f t="shared" si="109"/>
        <v>405080.49</v>
      </c>
      <c r="BO89" s="32"/>
      <c r="BP89" s="35">
        <v>-387.05000000000609</v>
      </c>
      <c r="BQ89" s="39">
        <v>-4.056575099829228E-3</v>
      </c>
      <c r="BR89" s="39">
        <v>3675.2000000000071</v>
      </c>
      <c r="BS89" s="39">
        <v>0.16775607084170199</v>
      </c>
      <c r="BT89" s="36">
        <v>3288.150000000001</v>
      </c>
      <c r="BU89" s="40">
        <v>2.8026951696627212E-2</v>
      </c>
      <c r="BV89" s="38">
        <v>5071.5300000000097</v>
      </c>
      <c r="BW89" s="39">
        <v>1.6469482195918001E-2</v>
      </c>
      <c r="BX89" s="36">
        <v>3151.2300000000155</v>
      </c>
      <c r="BY89" s="39">
        <v>1.4989012348028003E-2</v>
      </c>
      <c r="BZ89" s="36">
        <v>8222.7600000000257</v>
      </c>
      <c r="CA89" s="40">
        <v>1.5868815506850105E-2</v>
      </c>
      <c r="CB89" s="116">
        <f t="shared" si="110"/>
        <v>4684.4800000000032</v>
      </c>
      <c r="CC89" s="117">
        <f t="shared" si="111"/>
        <v>6826.4300000000221</v>
      </c>
      <c r="CD89" s="118">
        <f t="shared" si="112"/>
        <v>11510.910000000025</v>
      </c>
      <c r="CE89" s="32"/>
      <c r="CF89" s="35">
        <v>5205.4218789515526</v>
      </c>
      <c r="CG89" s="39">
        <v>4.1003394057168137E-2</v>
      </c>
      <c r="CH89" s="39">
        <v>1155.5281210484472</v>
      </c>
      <c r="CI89" s="39">
        <v>4.4310457897401921E-2</v>
      </c>
      <c r="CJ89" s="36">
        <v>6360.95</v>
      </c>
      <c r="CK89" s="40">
        <v>4.1566957896869219E-2</v>
      </c>
      <c r="CL89" s="38">
        <v>-1660.913140472946</v>
      </c>
      <c r="CM89" s="39">
        <v>-2.6641832920391868E-3</v>
      </c>
      <c r="CN89" s="36">
        <v>-1849.4468595270541</v>
      </c>
      <c r="CO89" s="39">
        <v>-5.6928127813461651E-3</v>
      </c>
      <c r="CP89" s="36">
        <v>-3510.36</v>
      </c>
      <c r="CQ89" s="40">
        <v>-3.7017516664083088E-3</v>
      </c>
      <c r="CR89" s="116">
        <f t="shared" si="113"/>
        <v>3544.5087384786066</v>
      </c>
      <c r="CS89" s="117">
        <f t="shared" si="114"/>
        <v>-693.91873847860688</v>
      </c>
      <c r="CT89" s="118">
        <f t="shared" si="115"/>
        <v>2850.5899999999997</v>
      </c>
      <c r="CU89" s="32"/>
      <c r="CV89" s="38">
        <f t="shared" si="116"/>
        <v>286476.20267943572</v>
      </c>
      <c r="CW89" s="39">
        <f t="shared" si="96"/>
        <v>0.4113560983824906</v>
      </c>
      <c r="CX89" s="39">
        <f t="shared" si="117"/>
        <v>83325.637320564259</v>
      </c>
      <c r="CY89" s="39">
        <f t="shared" si="118"/>
        <v>0.42392521126431393</v>
      </c>
      <c r="CZ89" s="36">
        <f t="shared" si="119"/>
        <v>369801.83999999997</v>
      </c>
      <c r="DA89" s="40">
        <f t="shared" si="120"/>
        <v>0.41412274725289488</v>
      </c>
      <c r="DB89" s="38">
        <f t="shared" si="121"/>
        <v>195362.79433038805</v>
      </c>
      <c r="DC89" s="39">
        <f t="shared" si="88"/>
        <v>6.3610408986804493E-2</v>
      </c>
      <c r="DD89" s="36">
        <f t="shared" si="122"/>
        <v>156615.31566961214</v>
      </c>
      <c r="DE89" s="39">
        <f t="shared" si="123"/>
        <v>8.9068530206214511E-2</v>
      </c>
      <c r="DF89" s="36">
        <f t="shared" si="124"/>
        <v>351978.11000000022</v>
      </c>
      <c r="DG89" s="40">
        <f t="shared" si="125"/>
        <v>7.2879228026804133E-2</v>
      </c>
      <c r="DH89" s="152"/>
      <c r="DI89" s="161" t="s">
        <v>88</v>
      </c>
      <c r="DJ89" s="38">
        <f t="shared" si="126"/>
        <v>369801.83999999997</v>
      </c>
      <c r="DK89" s="36">
        <f t="shared" si="127"/>
        <v>351978.11000000022</v>
      </c>
      <c r="DL89" s="37">
        <f t="shared" si="128"/>
        <v>721779.95000000019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f t="shared" si="129"/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>
        <f t="shared" si="96"/>
        <v>0</v>
      </c>
      <c r="CX90" s="39">
        <f t="shared" si="117"/>
        <v>0</v>
      </c>
      <c r="CY90" s="39">
        <f t="shared" si="118"/>
        <v>0</v>
      </c>
      <c r="CZ90" s="36">
        <f t="shared" si="119"/>
        <v>0</v>
      </c>
      <c r="DA90" s="40">
        <f t="shared" si="120"/>
        <v>0</v>
      </c>
      <c r="DB90" s="38">
        <f t="shared" si="121"/>
        <v>0</v>
      </c>
      <c r="DC90" s="39">
        <f t="shared" si="88"/>
        <v>0</v>
      </c>
      <c r="DD90" s="36">
        <f t="shared" si="122"/>
        <v>0</v>
      </c>
      <c r="DE90" s="39">
        <f t="shared" si="123"/>
        <v>0</v>
      </c>
      <c r="DF90" s="36">
        <f t="shared" si="124"/>
        <v>0</v>
      </c>
      <c r="DG90" s="40">
        <f t="shared" si="125"/>
        <v>0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159431.7753206433</v>
      </c>
      <c r="E91" s="39">
        <v>1.4477346226619141</v>
      </c>
      <c r="F91" s="39">
        <v>35087.214679356694</v>
      </c>
      <c r="G91" s="39">
        <v>1.1770678211062664</v>
      </c>
      <c r="H91" s="36">
        <f t="shared" si="129"/>
        <v>194518.99</v>
      </c>
      <c r="I91" s="39">
        <v>1.390076679005817</v>
      </c>
      <c r="J91" s="38">
        <v>316541.91674801556</v>
      </c>
      <c r="K91" s="39">
        <v>0.89835059342322898</v>
      </c>
      <c r="L91" s="36">
        <v>461534.03325198434</v>
      </c>
      <c r="M91" s="39">
        <v>1.4890404164875573</v>
      </c>
      <c r="N91" s="36">
        <v>778075.95</v>
      </c>
      <c r="O91" s="40">
        <v>1.1747858640854096</v>
      </c>
      <c r="P91" s="116">
        <f t="shared" si="98"/>
        <v>475973.69206865889</v>
      </c>
      <c r="Q91" s="117">
        <f t="shared" si="99"/>
        <v>496621.24793134106</v>
      </c>
      <c r="R91" s="118">
        <f t="shared" si="100"/>
        <v>972594.94</v>
      </c>
      <c r="S91" s="32"/>
      <c r="T91" s="35">
        <v>737293.54999999981</v>
      </c>
      <c r="U91" s="39">
        <v>3.8685812104835104</v>
      </c>
      <c r="V91" s="39">
        <v>411600.09000000008</v>
      </c>
      <c r="W91" s="39">
        <v>7.2609256090461676</v>
      </c>
      <c r="X91" s="36">
        <v>1148893.6399999999</v>
      </c>
      <c r="Y91" s="40">
        <v>4.6462747096314985</v>
      </c>
      <c r="Z91" s="38">
        <v>1218231.5200000009</v>
      </c>
      <c r="AA91" s="39">
        <v>1.2000330192628794</v>
      </c>
      <c r="AB91" s="36">
        <v>1076119.4499999997</v>
      </c>
      <c r="AC91" s="39">
        <v>2.4234086323223401</v>
      </c>
      <c r="AD91" s="36">
        <v>2294350.9700000007</v>
      </c>
      <c r="AE91" s="40">
        <v>1.5723165026175001</v>
      </c>
      <c r="AF91" s="116">
        <f t="shared" si="101"/>
        <v>1955525.0700000008</v>
      </c>
      <c r="AG91" s="117">
        <f t="shared" si="102"/>
        <v>1487719.5399999998</v>
      </c>
      <c r="AH91" s="118">
        <f t="shared" si="103"/>
        <v>3443244.6100000003</v>
      </c>
      <c r="AI91" s="32"/>
      <c r="AJ91" s="35">
        <v>125257.46999999999</v>
      </c>
      <c r="AK91" s="39">
        <v>1.9945774614245448</v>
      </c>
      <c r="AL91" s="36">
        <v>104524.31999999999</v>
      </c>
      <c r="AM91" s="39">
        <v>3.9503662214562683</v>
      </c>
      <c r="AN91" s="36">
        <v>229781.78999999998</v>
      </c>
      <c r="AO91" s="40">
        <v>2.5743435911914174</v>
      </c>
      <c r="AP91" s="38">
        <v>65564.27</v>
      </c>
      <c r="AQ91" s="39">
        <v>0.40889908783273893</v>
      </c>
      <c r="AR91" s="36">
        <v>160421.12000000002</v>
      </c>
      <c r="AS91" s="39">
        <v>1.0357053070326367</v>
      </c>
      <c r="AT91" s="36">
        <v>225985.39</v>
      </c>
      <c r="AU91" s="40">
        <v>0.71688116862991658</v>
      </c>
      <c r="AV91" s="116">
        <f t="shared" si="104"/>
        <v>190821.74</v>
      </c>
      <c r="AW91" s="117">
        <f t="shared" si="105"/>
        <v>264945.44</v>
      </c>
      <c r="AX91" s="118">
        <f t="shared" si="106"/>
        <v>455767.18</v>
      </c>
      <c r="AY91" s="32"/>
      <c r="AZ91" s="35">
        <v>537379.78114925302</v>
      </c>
      <c r="BA91" s="39">
        <v>4.8611417975254918</v>
      </c>
      <c r="BB91" s="39">
        <v>153193.078850747</v>
      </c>
      <c r="BC91" s="39">
        <v>4.3012432291876408</v>
      </c>
      <c r="BD91" s="36">
        <v>690572.86</v>
      </c>
      <c r="BE91" s="40">
        <v>4.7247086109932814</v>
      </c>
      <c r="BF91" s="38">
        <v>927178.98857693048</v>
      </c>
      <c r="BG91" s="39">
        <v>1.5149636913157714</v>
      </c>
      <c r="BH91" s="36">
        <v>889516.17142306943</v>
      </c>
      <c r="BI91" s="39">
        <v>2.8295919081284295</v>
      </c>
      <c r="BJ91" s="36">
        <v>1816695.16</v>
      </c>
      <c r="BK91" s="40">
        <v>1.961077532233132</v>
      </c>
      <c r="BL91" s="116">
        <f t="shared" si="107"/>
        <v>1464558.7697261835</v>
      </c>
      <c r="BM91" s="117">
        <f t="shared" si="108"/>
        <v>1042709.2502738164</v>
      </c>
      <c r="BN91" s="118">
        <f t="shared" si="109"/>
        <v>2507268.02</v>
      </c>
      <c r="BO91" s="32"/>
      <c r="BP91" s="35">
        <v>225639.93000000011</v>
      </c>
      <c r="BQ91" s="39">
        <v>2.3648761699139542</v>
      </c>
      <c r="BR91" s="39">
        <v>147017.67999999996</v>
      </c>
      <c r="BS91" s="39">
        <v>6.7106846813949224</v>
      </c>
      <c r="BT91" s="36">
        <v>372657.6100000001</v>
      </c>
      <c r="BU91" s="40">
        <v>3.1763930583612492</v>
      </c>
      <c r="BV91" s="38">
        <v>307164.67999999993</v>
      </c>
      <c r="BW91" s="39">
        <v>0.9974984331108836</v>
      </c>
      <c r="BX91" s="36">
        <v>500199.11999999988</v>
      </c>
      <c r="BY91" s="39">
        <v>2.3792267737209607</v>
      </c>
      <c r="BZ91" s="36">
        <v>807363.79999999981</v>
      </c>
      <c r="CA91" s="40">
        <v>1.5581030200455059</v>
      </c>
      <c r="CB91" s="116">
        <f t="shared" si="110"/>
        <v>532804.6100000001</v>
      </c>
      <c r="CC91" s="117">
        <f t="shared" si="111"/>
        <v>647216.79999999981</v>
      </c>
      <c r="CD91" s="118">
        <f t="shared" si="112"/>
        <v>1180021.4099999999</v>
      </c>
      <c r="CE91" s="32"/>
      <c r="CF91" s="35">
        <v>371302.91979629424</v>
      </c>
      <c r="CG91" s="39">
        <v>2.9247734936809811</v>
      </c>
      <c r="CH91" s="39">
        <v>82423.860203705772</v>
      </c>
      <c r="CI91" s="39">
        <v>3.1606664699634086</v>
      </c>
      <c r="CJ91" s="36">
        <v>453726.78</v>
      </c>
      <c r="CK91" s="40">
        <v>2.9649725215482037</v>
      </c>
      <c r="CL91" s="38">
        <v>419407.25340940867</v>
      </c>
      <c r="CM91" s="39">
        <v>0.67274908594871974</v>
      </c>
      <c r="CN91" s="36">
        <v>467015.04659059137</v>
      </c>
      <c r="CO91" s="39">
        <v>1.4375266921655514</v>
      </c>
      <c r="CP91" s="36">
        <v>886422.3</v>
      </c>
      <c r="CQ91" s="40">
        <v>0.93475177080598171</v>
      </c>
      <c r="CR91" s="116">
        <f t="shared" si="113"/>
        <v>790710.17320570291</v>
      </c>
      <c r="CS91" s="117">
        <f t="shared" si="114"/>
        <v>549438.90679429716</v>
      </c>
      <c r="CT91" s="118">
        <f t="shared" si="115"/>
        <v>1340149.08</v>
      </c>
      <c r="CU91" s="32"/>
      <c r="CV91" s="38">
        <f t="shared" si="116"/>
        <v>2156305.4262661906</v>
      </c>
      <c r="CW91" s="39">
        <f t="shared" si="96"/>
        <v>3.0962759865342426</v>
      </c>
      <c r="CX91" s="39">
        <f t="shared" si="117"/>
        <v>933846.24373380933</v>
      </c>
      <c r="CY91" s="39">
        <f t="shared" si="118"/>
        <v>4.7510103599956519</v>
      </c>
      <c r="CZ91" s="36">
        <f t="shared" si="119"/>
        <v>3090151.67</v>
      </c>
      <c r="DA91" s="40">
        <f t="shared" si="120"/>
        <v>3.4605076573132276</v>
      </c>
      <c r="DB91" s="38">
        <f t="shared" si="121"/>
        <v>3254088.6287343553</v>
      </c>
      <c r="DC91" s="39">
        <f t="shared" si="88"/>
        <v>1.059535973891959</v>
      </c>
      <c r="DD91" s="36">
        <f t="shared" si="122"/>
        <v>3554804.941265645</v>
      </c>
      <c r="DE91" s="39">
        <f t="shared" si="123"/>
        <v>2.0216493510522824</v>
      </c>
      <c r="DF91" s="36">
        <f t="shared" si="124"/>
        <v>6808893.5700000003</v>
      </c>
      <c r="DG91" s="40">
        <f t="shared" si="125"/>
        <v>1.4098232049097319</v>
      </c>
      <c r="DH91" s="152"/>
      <c r="DI91" s="161" t="s">
        <v>100</v>
      </c>
      <c r="DJ91" s="38">
        <f t="shared" si="126"/>
        <v>3090151.67</v>
      </c>
      <c r="DK91" s="36">
        <f t="shared" si="127"/>
        <v>6808893.5700000003</v>
      </c>
      <c r="DL91" s="37">
        <f t="shared" si="128"/>
        <v>9899045.2400000002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765857.06</v>
      </c>
      <c r="E92" s="39">
        <v>6.9544341430192969</v>
      </c>
      <c r="F92" s="39">
        <v>191464.27000000002</v>
      </c>
      <c r="G92" s="39">
        <v>6.4230356603710295</v>
      </c>
      <c r="H92" s="36">
        <f t="shared" si="129"/>
        <v>957321.33000000007</v>
      </c>
      <c r="I92" s="40">
        <v>6.8412346534794981</v>
      </c>
      <c r="J92" s="38">
        <v>198855.77000000002</v>
      </c>
      <c r="K92" s="39">
        <v>0.5643555862061137</v>
      </c>
      <c r="L92" s="36">
        <v>176343.78999999998</v>
      </c>
      <c r="M92" s="39">
        <v>0.56893535814991891</v>
      </c>
      <c r="N92" s="36">
        <v>375199.56</v>
      </c>
      <c r="O92" s="40">
        <v>0.56649886081052314</v>
      </c>
      <c r="P92" s="116">
        <f t="shared" si="98"/>
        <v>964712.83000000007</v>
      </c>
      <c r="Q92" s="117">
        <f t="shared" si="99"/>
        <v>367808.06</v>
      </c>
      <c r="R92" s="118">
        <f t="shared" si="100"/>
        <v>1332520.8900000001</v>
      </c>
      <c r="S92" s="32"/>
      <c r="T92" s="35">
        <v>1382747.4299999997</v>
      </c>
      <c r="U92" s="39">
        <v>7.2552794291261105</v>
      </c>
      <c r="V92" s="39">
        <v>452640.46000000008</v>
      </c>
      <c r="W92" s="39">
        <v>7.9849076507841321</v>
      </c>
      <c r="X92" s="36">
        <v>1835387.8899999997</v>
      </c>
      <c r="Y92" s="40">
        <v>7.4225463861658403</v>
      </c>
      <c r="Z92" s="38">
        <v>449234.94000000029</v>
      </c>
      <c r="AA92" s="39">
        <v>0.44252406259081067</v>
      </c>
      <c r="AB92" s="36">
        <v>501068.74</v>
      </c>
      <c r="AC92" s="39">
        <v>1.1284010431210758</v>
      </c>
      <c r="AD92" s="36">
        <v>950303.68000000028</v>
      </c>
      <c r="AE92" s="40">
        <v>0.651242193587383</v>
      </c>
      <c r="AF92" s="116">
        <f t="shared" si="101"/>
        <v>1831982.37</v>
      </c>
      <c r="AG92" s="117">
        <f t="shared" si="102"/>
        <v>953709.20000000007</v>
      </c>
      <c r="AH92" s="118">
        <f t="shared" si="103"/>
        <v>2785691.5700000003</v>
      </c>
      <c r="AI92" s="32"/>
      <c r="AJ92" s="35">
        <v>219794.697200005</v>
      </c>
      <c r="AK92" s="39">
        <v>3.4999712925365851</v>
      </c>
      <c r="AL92" s="36">
        <v>158963.93739999895</v>
      </c>
      <c r="AM92" s="39">
        <v>6.0078436170131955</v>
      </c>
      <c r="AN92" s="36">
        <v>378758.63460000395</v>
      </c>
      <c r="AO92" s="40">
        <v>4.2433948468715998</v>
      </c>
      <c r="AP92" s="38">
        <v>57653.62999999999</v>
      </c>
      <c r="AQ92" s="39">
        <v>0.35956347439308373</v>
      </c>
      <c r="AR92" s="36">
        <v>185591.49590000787</v>
      </c>
      <c r="AS92" s="39">
        <v>1.1982094205785618</v>
      </c>
      <c r="AT92" s="36">
        <v>243245.12590000784</v>
      </c>
      <c r="AU92" s="40">
        <v>0.77163329062435759</v>
      </c>
      <c r="AV92" s="116">
        <f t="shared" si="104"/>
        <v>277448.32720000501</v>
      </c>
      <c r="AW92" s="117">
        <f t="shared" si="105"/>
        <v>344555.43330000679</v>
      </c>
      <c r="AX92" s="118">
        <f t="shared" si="106"/>
        <v>622003.76050001173</v>
      </c>
      <c r="AY92" s="32"/>
      <c r="AZ92" s="35">
        <v>1934036.3058712464</v>
      </c>
      <c r="BA92" s="39">
        <v>17.495307888763467</v>
      </c>
      <c r="BB92" s="39">
        <v>368192.88100875315</v>
      </c>
      <c r="BC92" s="39">
        <v>10.337850432635701</v>
      </c>
      <c r="BD92" s="36">
        <v>2302229.1868799995</v>
      </c>
      <c r="BE92" s="40">
        <v>15.75121568451444</v>
      </c>
      <c r="BF92" s="38">
        <v>483425.31298962224</v>
      </c>
      <c r="BG92" s="39">
        <v>0.789892572701968</v>
      </c>
      <c r="BH92" s="36">
        <v>772998.92266037769</v>
      </c>
      <c r="BI92" s="39">
        <v>2.4589451735908847</v>
      </c>
      <c r="BJ92" s="36">
        <v>1256424.2356499999</v>
      </c>
      <c r="BK92" s="40">
        <v>1.3562789144472653</v>
      </c>
      <c r="BL92" s="116">
        <f t="shared" si="107"/>
        <v>2417461.6188608687</v>
      </c>
      <c r="BM92" s="117">
        <f t="shared" si="108"/>
        <v>1141191.8036691309</v>
      </c>
      <c r="BN92" s="118">
        <f t="shared" si="109"/>
        <v>3558653.4225299996</v>
      </c>
      <c r="BO92" s="32"/>
      <c r="BP92" s="35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>
        <v>1213686.5291999998</v>
      </c>
      <c r="CG92" s="39">
        <v>9.5602754543091404</v>
      </c>
      <c r="CH92" s="39">
        <v>252863.45460000003</v>
      </c>
      <c r="CI92" s="39">
        <v>9.6964282000153403</v>
      </c>
      <c r="CJ92" s="36">
        <v>1466549.9837999998</v>
      </c>
      <c r="CK92" s="40">
        <v>9.5834775356305002</v>
      </c>
      <c r="CL92" s="38">
        <v>567964.30559999996</v>
      </c>
      <c r="CM92" s="39">
        <v>0.91104162919879439</v>
      </c>
      <c r="CN92" s="36">
        <v>274288.13279999996</v>
      </c>
      <c r="CO92" s="39">
        <v>0.84429081059118294</v>
      </c>
      <c r="CP92" s="36">
        <v>842252.43839999987</v>
      </c>
      <c r="CQ92" s="40">
        <v>0.88817368229573634</v>
      </c>
      <c r="CR92" s="116">
        <f t="shared" si="113"/>
        <v>1781650.8347999998</v>
      </c>
      <c r="CS92" s="117">
        <f t="shared" si="114"/>
        <v>527151.58739999996</v>
      </c>
      <c r="CT92" s="118">
        <f t="shared" si="115"/>
        <v>2308802.4221999999</v>
      </c>
      <c r="CU92" s="32"/>
      <c r="CV92" s="38">
        <f t="shared" si="116"/>
        <v>5516122.0222712504</v>
      </c>
      <c r="CW92" s="39">
        <f t="shared" si="96"/>
        <v>7.9206943266499774</v>
      </c>
      <c r="CX92" s="39">
        <f t="shared" si="117"/>
        <v>1424125.0030087521</v>
      </c>
      <c r="CY92" s="39">
        <f t="shared" si="118"/>
        <v>7.2453390358681595</v>
      </c>
      <c r="CZ92" s="36">
        <f t="shared" si="119"/>
        <v>6940247.0252800025</v>
      </c>
      <c r="DA92" s="40">
        <f t="shared" si="120"/>
        <v>7.7720385726655286</v>
      </c>
      <c r="DB92" s="38">
        <f t="shared" si="121"/>
        <v>1757133.9585896228</v>
      </c>
      <c r="DC92" s="39">
        <f t="shared" si="88"/>
        <v>0.57212536365273992</v>
      </c>
      <c r="DD92" s="36">
        <f t="shared" si="122"/>
        <v>1910291.0813603855</v>
      </c>
      <c r="DE92" s="39">
        <f t="shared" si="123"/>
        <v>1.0863996165084067</v>
      </c>
      <c r="DF92" s="36">
        <f t="shared" si="124"/>
        <v>3667425.0399500085</v>
      </c>
      <c r="DG92" s="40">
        <f t="shared" si="125"/>
        <v>0.75936286423530075</v>
      </c>
      <c r="DH92" s="152"/>
      <c r="DI92" s="161" t="s">
        <v>101</v>
      </c>
      <c r="DJ92" s="38">
        <f t="shared" si="126"/>
        <v>6940247.0252800025</v>
      </c>
      <c r="DK92" s="36">
        <f t="shared" si="127"/>
        <v>3667425.0399500085</v>
      </c>
      <c r="DL92" s="37">
        <f t="shared" si="128"/>
        <v>10607672.065230012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9635146.4512697179</v>
      </c>
      <c r="E93" s="39">
        <v>89.015005901647655</v>
      </c>
      <c r="F93" s="39">
        <v>4004324.1023628428</v>
      </c>
      <c r="G93" s="39">
        <v>134.39082357795411</v>
      </c>
      <c r="H93" s="36">
        <f t="shared" si="129"/>
        <v>13639470.553632561</v>
      </c>
      <c r="I93" s="40">
        <v>98.681046671675091</v>
      </c>
      <c r="J93" s="38">
        <v>9318907.9676762</v>
      </c>
      <c r="K93" s="39">
        <v>26.447197226908351</v>
      </c>
      <c r="L93" s="36">
        <v>7866732.4796952177</v>
      </c>
      <c r="M93" s="39">
        <v>25.380322498484347</v>
      </c>
      <c r="N93" s="36">
        <v>17185640.447371416</v>
      </c>
      <c r="O93" s="40">
        <v>25.947913520301451</v>
      </c>
      <c r="P93" s="116">
        <f t="shared" si="98"/>
        <v>18954054.418945916</v>
      </c>
      <c r="Q93" s="117">
        <f t="shared" si="99"/>
        <v>11871056.582058061</v>
      </c>
      <c r="R93" s="118">
        <f t="shared" si="100"/>
        <v>30825111.001003977</v>
      </c>
      <c r="S93" s="32"/>
      <c r="T93" s="35">
        <v>-192993.7799999998</v>
      </c>
      <c r="U93" s="39">
        <v>-1.0126388750426307</v>
      </c>
      <c r="V93" s="39">
        <v>-41258.680000000284</v>
      </c>
      <c r="W93" s="39">
        <v>-0.72783318926738549</v>
      </c>
      <c r="X93" s="36">
        <v>-234252.46000000008</v>
      </c>
      <c r="Y93" s="40">
        <v>-0.94734729366851111</v>
      </c>
      <c r="Z93" s="38">
        <v>-286153.37999999849</v>
      </c>
      <c r="AA93" s="39">
        <v>-0.28187868967113572</v>
      </c>
      <c r="AB93" s="36">
        <v>-99560.459999999963</v>
      </c>
      <c r="AC93" s="39">
        <v>-0.22420901155720493</v>
      </c>
      <c r="AD93" s="36">
        <v>-385713.83999999845</v>
      </c>
      <c r="AE93" s="40">
        <v>-0.26432932182122226</v>
      </c>
      <c r="AF93" s="116">
        <f t="shared" si="101"/>
        <v>-479147.15999999829</v>
      </c>
      <c r="AG93" s="117">
        <f t="shared" si="102"/>
        <v>-140819.14000000025</v>
      </c>
      <c r="AH93" s="118">
        <f t="shared" si="103"/>
        <v>-619966.29999999853</v>
      </c>
      <c r="AI93" s="32"/>
      <c r="AJ93" s="35">
        <v>534437.08098099264</v>
      </c>
      <c r="AK93" s="39">
        <v>8.5102801156227432</v>
      </c>
      <c r="AL93" s="36">
        <v>398646.65076845075</v>
      </c>
      <c r="AM93" s="39">
        <v>15.066352629630707</v>
      </c>
      <c r="AN93" s="36">
        <v>933083.73174944334</v>
      </c>
      <c r="AO93" s="40">
        <v>10.453735802450451</v>
      </c>
      <c r="AP93" s="38">
        <v>-244764.48989432282</v>
      </c>
      <c r="AQ93" s="39">
        <v>-1.5265018073355234</v>
      </c>
      <c r="AR93" s="36">
        <v>118970.60863771351</v>
      </c>
      <c r="AS93" s="39">
        <v>0.76809394390827535</v>
      </c>
      <c r="AT93" s="36">
        <v>-125793.88125660931</v>
      </c>
      <c r="AU93" s="40">
        <v>-0.39904909163256547</v>
      </c>
      <c r="AV93" s="116">
        <f t="shared" si="104"/>
        <v>289672.59108666983</v>
      </c>
      <c r="AW93" s="126">
        <f t="shared" si="105"/>
        <v>517617.25940616429</v>
      </c>
      <c r="AX93" s="118">
        <f t="shared" si="106"/>
        <v>807289.85049283411</v>
      </c>
      <c r="AY93" s="32"/>
      <c r="AZ93" s="35">
        <v>1047583.1302789858</v>
      </c>
      <c r="BA93" s="39">
        <v>9.4764453736814165</v>
      </c>
      <c r="BB93" s="39">
        <v>298638.8597210141</v>
      </c>
      <c r="BC93" s="39">
        <v>8.3849634917176008</v>
      </c>
      <c r="BD93" s="36">
        <v>1346221.99</v>
      </c>
      <c r="BE93" s="40">
        <v>9.2104787153979828</v>
      </c>
      <c r="BF93" s="38">
        <v>803357.60236110864</v>
      </c>
      <c r="BG93" s="39">
        <v>1.3126457930065467</v>
      </c>
      <c r="BH93" s="36">
        <v>770724.51763889147</v>
      </c>
      <c r="BI93" s="39">
        <v>2.4517101864693935</v>
      </c>
      <c r="BJ93" s="36">
        <v>1574082.12</v>
      </c>
      <c r="BK93" s="40">
        <v>1.6991827508484676</v>
      </c>
      <c r="BL93" s="116">
        <f t="shared" si="107"/>
        <v>1850940.7326400946</v>
      </c>
      <c r="BM93" s="117">
        <f t="shared" si="108"/>
        <v>1069363.3773599055</v>
      </c>
      <c r="BN93" s="118">
        <f t="shared" si="109"/>
        <v>2920304.1100000003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11029.440000000002</v>
      </c>
      <c r="BW93" s="39">
        <v>3.5817429002873991E-2</v>
      </c>
      <c r="BX93" s="36">
        <v>0</v>
      </c>
      <c r="BY93" s="39">
        <v>0</v>
      </c>
      <c r="BZ93" s="36">
        <v>11029.440000000002</v>
      </c>
      <c r="CA93" s="40">
        <v>2.1285328588438956E-2</v>
      </c>
      <c r="CB93" s="116">
        <f t="shared" si="110"/>
        <v>11029.440000000002</v>
      </c>
      <c r="CC93" s="117">
        <f t="shared" si="111"/>
        <v>0</v>
      </c>
      <c r="CD93" s="118">
        <f t="shared" si="112"/>
        <v>11029.440000000002</v>
      </c>
      <c r="CE93" s="32"/>
      <c r="CF93" s="35">
        <v>701274.15402328211</v>
      </c>
      <c r="CG93" s="39">
        <v>5.5239750299192769</v>
      </c>
      <c r="CH93" s="39">
        <v>155672.685976718</v>
      </c>
      <c r="CI93" s="39">
        <v>5.9695024916296493</v>
      </c>
      <c r="CJ93" s="36">
        <v>856946.84000000008</v>
      </c>
      <c r="CK93" s="40">
        <v>5.5998983199262886</v>
      </c>
      <c r="CL93" s="38">
        <v>-1072022.6122890257</v>
      </c>
      <c r="CM93" s="39">
        <v>-1.7195750113310315</v>
      </c>
      <c r="CN93" s="36">
        <v>-1193710.1377109743</v>
      </c>
      <c r="CO93" s="39">
        <v>-3.6743787982755602</v>
      </c>
      <c r="CP93" s="36">
        <v>-2265732.75</v>
      </c>
      <c r="CQ93" s="40">
        <v>-2.3892649138402842</v>
      </c>
      <c r="CR93" s="116">
        <f t="shared" si="113"/>
        <v>-370748.45826574357</v>
      </c>
      <c r="CS93" s="117">
        <f t="shared" si="114"/>
        <v>-1038037.4517342563</v>
      </c>
      <c r="CT93" s="118">
        <f t="shared" si="115"/>
        <v>-1408785.91</v>
      </c>
      <c r="CU93" s="32"/>
      <c r="CV93" s="38">
        <f t="shared" si="116"/>
        <v>11725447.036552979</v>
      </c>
      <c r="CW93" s="39">
        <f t="shared" si="96"/>
        <v>16.83677073220716</v>
      </c>
      <c r="CX93" s="39">
        <f t="shared" si="117"/>
        <v>4816023.618829025</v>
      </c>
      <c r="CY93" s="39">
        <f t="shared" si="118"/>
        <v>24.501868761130464</v>
      </c>
      <c r="CZ93" s="36">
        <f t="shared" si="119"/>
        <v>16541470.655382004</v>
      </c>
      <c r="DA93" s="40">
        <f t="shared" si="120"/>
        <v>18.52397292401233</v>
      </c>
      <c r="DB93" s="38">
        <f t="shared" si="121"/>
        <v>8530354.5278539602</v>
      </c>
      <c r="DC93" s="39">
        <f t="shared" si="88"/>
        <v>2.7774957979029447</v>
      </c>
      <c r="DD93" s="36">
        <f t="shared" si="122"/>
        <v>7463157.0082608489</v>
      </c>
      <c r="DE93" s="39">
        <f t="shared" si="123"/>
        <v>4.2443641133175589</v>
      </c>
      <c r="DF93" s="36">
        <f t="shared" si="124"/>
        <v>15993511.536114808</v>
      </c>
      <c r="DG93" s="40">
        <f t="shared" si="125"/>
        <v>3.3115547276216488</v>
      </c>
      <c r="DH93" s="152"/>
      <c r="DI93" s="161" t="s">
        <v>90</v>
      </c>
      <c r="DJ93" s="38">
        <f t="shared" si="126"/>
        <v>16541470.655382004</v>
      </c>
      <c r="DK93" s="36">
        <f t="shared" si="127"/>
        <v>15993511.536114808</v>
      </c>
      <c r="DL93" s="37">
        <f t="shared" si="128"/>
        <v>32534982.191496812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35855.199999999997</v>
      </c>
      <c r="E94" s="39">
        <v>0.32558637911464244</v>
      </c>
      <c r="F94" s="39">
        <v>1629.492</v>
      </c>
      <c r="G94" s="39">
        <v>5.4664430205642593E-2</v>
      </c>
      <c r="H94" s="36">
        <f t="shared" si="129"/>
        <v>37484.691999999995</v>
      </c>
      <c r="I94" s="40">
        <v>0.26787408349650549</v>
      </c>
      <c r="J94" s="38">
        <v>73199.364000000001</v>
      </c>
      <c r="K94" s="39">
        <v>0.20774086655938973</v>
      </c>
      <c r="L94" s="36">
        <v>65622.012000000002</v>
      </c>
      <c r="M94" s="39">
        <v>0.2117153254999129</v>
      </c>
      <c r="N94" s="36">
        <v>138821.37599999999</v>
      </c>
      <c r="O94" s="40">
        <v>0.2096008624321129</v>
      </c>
      <c r="P94" s="116">
        <f t="shared" si="98"/>
        <v>109054.564</v>
      </c>
      <c r="Q94" s="117">
        <f t="shared" si="99"/>
        <v>67251.504000000001</v>
      </c>
      <c r="R94" s="118">
        <f t="shared" si="100"/>
        <v>176306.068</v>
      </c>
      <c r="S94" s="32"/>
      <c r="T94" s="35">
        <v>1068580.98</v>
      </c>
      <c r="U94" s="39">
        <v>5.6068472335178532</v>
      </c>
      <c r="V94" s="39">
        <v>0</v>
      </c>
      <c r="W94" s="39">
        <v>0</v>
      </c>
      <c r="X94" s="36">
        <v>1068580.98</v>
      </c>
      <c r="Y94" s="40">
        <v>4.3214799087644371</v>
      </c>
      <c r="Z94" s="38">
        <v>-1.1641532182693481E-9</v>
      </c>
      <c r="AA94" s="39">
        <v>-1.1467625639864931E-15</v>
      </c>
      <c r="AB94" s="36">
        <v>0</v>
      </c>
      <c r="AC94" s="39">
        <v>0</v>
      </c>
      <c r="AD94" s="36">
        <v>-1.1641532182693481E-9</v>
      </c>
      <c r="AE94" s="40">
        <v>-7.9779307551196849E-16</v>
      </c>
      <c r="AF94" s="116">
        <f t="shared" si="101"/>
        <v>1068580.9799999988</v>
      </c>
      <c r="AG94" s="117">
        <f t="shared" si="102"/>
        <v>0</v>
      </c>
      <c r="AH94" s="118">
        <f t="shared" si="103"/>
        <v>1068580.9799999988</v>
      </c>
      <c r="AI94" s="32"/>
      <c r="AJ94" s="35">
        <v>1544936.0641146381</v>
      </c>
      <c r="AK94" s="39">
        <v>24.601284480877691</v>
      </c>
      <c r="AL94" s="36">
        <v>677059.76164508192</v>
      </c>
      <c r="AM94" s="39">
        <v>25.588628678091034</v>
      </c>
      <c r="AN94" s="36">
        <v>2221995.8257597201</v>
      </c>
      <c r="AO94" s="40">
        <v>24.893968811447664</v>
      </c>
      <c r="AP94" s="38">
        <v>471539.82556413114</v>
      </c>
      <c r="AQ94" s="39">
        <v>2.9408121916095773</v>
      </c>
      <c r="AR94" s="36">
        <v>793047.50443376158</v>
      </c>
      <c r="AS94" s="39">
        <v>5.1200459706990902</v>
      </c>
      <c r="AT94" s="36">
        <v>1264587.3299978927</v>
      </c>
      <c r="AU94" s="40">
        <v>4.0115816467758174</v>
      </c>
      <c r="AV94" s="116">
        <f t="shared" si="104"/>
        <v>2016475.8896787693</v>
      </c>
      <c r="AW94" s="117">
        <f t="shared" si="105"/>
        <v>1470107.2660788435</v>
      </c>
      <c r="AX94" s="118">
        <f t="shared" si="106"/>
        <v>3486583.1557576125</v>
      </c>
      <c r="AY94" s="32"/>
      <c r="AZ94" s="35">
        <v>2220239.4411812145</v>
      </c>
      <c r="BA94" s="39">
        <v>20.084303739449773</v>
      </c>
      <c r="BB94" s="39">
        <v>632932.84881878574</v>
      </c>
      <c r="BC94" s="39">
        <v>17.771025629458268</v>
      </c>
      <c r="BD94" s="36">
        <v>2853172.29</v>
      </c>
      <c r="BE94" s="40">
        <v>19.52061609720721</v>
      </c>
      <c r="BF94" s="38">
        <v>2688721.0695039015</v>
      </c>
      <c r="BG94" s="39">
        <v>4.3932345820584198</v>
      </c>
      <c r="BH94" s="36">
        <v>2579502.8804960977</v>
      </c>
      <c r="BI94" s="39">
        <v>8.2055174623399072</v>
      </c>
      <c r="BJ94" s="36">
        <v>5268223.9499999993</v>
      </c>
      <c r="BK94" s="40">
        <v>5.6869175691080072</v>
      </c>
      <c r="BL94" s="116">
        <f t="shared" si="107"/>
        <v>4908960.5106851161</v>
      </c>
      <c r="BM94" s="117">
        <f t="shared" si="108"/>
        <v>3212435.7293148832</v>
      </c>
      <c r="BN94" s="118">
        <f t="shared" si="109"/>
        <v>8121396.2399999993</v>
      </c>
      <c r="BO94" s="32"/>
      <c r="BP94" s="35">
        <v>548316.84999999986</v>
      </c>
      <c r="BQ94" s="39">
        <v>5.7467729764287867</v>
      </c>
      <c r="BR94" s="39">
        <v>704.57999999999993</v>
      </c>
      <c r="BS94" s="39">
        <v>3.216085448238086E-2</v>
      </c>
      <c r="BT94" s="36">
        <v>549021.42999999982</v>
      </c>
      <c r="BU94" s="40">
        <v>4.6796518099913893</v>
      </c>
      <c r="BV94" s="38">
        <v>14603.3</v>
      </c>
      <c r="BW94" s="39">
        <v>4.7423319856463211E-2</v>
      </c>
      <c r="BX94" s="36">
        <v>10306.720000000005</v>
      </c>
      <c r="BY94" s="39">
        <v>4.9024524819726426E-2</v>
      </c>
      <c r="BZ94" s="36">
        <v>24910.020000000004</v>
      </c>
      <c r="CA94" s="40">
        <v>4.8072972049767362E-2</v>
      </c>
      <c r="CB94" s="116">
        <f t="shared" si="110"/>
        <v>562920.14999999991</v>
      </c>
      <c r="CC94" s="117">
        <f t="shared" si="111"/>
        <v>11011.300000000005</v>
      </c>
      <c r="CD94" s="118">
        <f t="shared" si="112"/>
        <v>573931.44999999995</v>
      </c>
      <c r="CE94" s="32"/>
      <c r="CF94" s="35">
        <v>2658359.292598044</v>
      </c>
      <c r="CG94" s="39">
        <v>20.940042162708792</v>
      </c>
      <c r="CH94" s="39">
        <v>590117.1874019563</v>
      </c>
      <c r="CI94" s="39">
        <v>22.628928115728058</v>
      </c>
      <c r="CJ94" s="36">
        <v>3248476.4800000004</v>
      </c>
      <c r="CK94" s="40">
        <v>21.22784883910893</v>
      </c>
      <c r="CL94" s="38">
        <v>902753.89980753884</v>
      </c>
      <c r="CM94" s="39">
        <v>1.4480599846453193</v>
      </c>
      <c r="CN94" s="36">
        <v>1005227.3801924617</v>
      </c>
      <c r="CO94" s="39">
        <v>3.0942069238919139</v>
      </c>
      <c r="CP94" s="36">
        <v>1907981.2800000005</v>
      </c>
      <c r="CQ94" s="40">
        <v>2.0120081366913536</v>
      </c>
      <c r="CR94" s="116">
        <f t="shared" si="113"/>
        <v>3561113.1924055829</v>
      </c>
      <c r="CS94" s="117">
        <f t="shared" si="114"/>
        <v>1595344.5675944178</v>
      </c>
      <c r="CT94" s="118">
        <f t="shared" si="115"/>
        <v>5156457.7600000007</v>
      </c>
      <c r="CU94" s="32"/>
      <c r="CV94" s="38">
        <f t="shared" si="116"/>
        <v>8076287.827893896</v>
      </c>
      <c r="CW94" s="39">
        <f t="shared" si="96"/>
        <v>11.596880366408579</v>
      </c>
      <c r="CX94" s="39">
        <f t="shared" si="117"/>
        <v>1902443.869865824</v>
      </c>
      <c r="CY94" s="39">
        <f t="shared" si="118"/>
        <v>9.6788208933666411</v>
      </c>
      <c r="CZ94" s="36">
        <f t="shared" si="119"/>
        <v>9978731.6977597196</v>
      </c>
      <c r="DA94" s="40">
        <f t="shared" si="120"/>
        <v>11.174686920908234</v>
      </c>
      <c r="DB94" s="38">
        <f t="shared" si="121"/>
        <v>4150817.4588755704</v>
      </c>
      <c r="DC94" s="39">
        <f t="shared" si="88"/>
        <v>1.3515121806771464</v>
      </c>
      <c r="DD94" s="36">
        <f t="shared" si="122"/>
        <v>4453706.4971223213</v>
      </c>
      <c r="DE94" s="39">
        <f t="shared" si="123"/>
        <v>2.5328627023003318</v>
      </c>
      <c r="DF94" s="36">
        <f t="shared" si="124"/>
        <v>8604523.9559978917</v>
      </c>
      <c r="DG94" s="40">
        <f t="shared" si="125"/>
        <v>1.7816194974490565</v>
      </c>
      <c r="DH94" s="152"/>
      <c r="DI94" s="161" t="s">
        <v>91</v>
      </c>
      <c r="DJ94" s="38">
        <f t="shared" si="126"/>
        <v>9978731.6977597196</v>
      </c>
      <c r="DK94" s="36">
        <f t="shared" si="127"/>
        <v>8604523.9559978917</v>
      </c>
      <c r="DL94" s="37">
        <f t="shared" si="128"/>
        <v>18583255.653757609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>
        <f>SUM(D75:D94)</f>
        <v>16345712.980381599</v>
      </c>
      <c r="E95" s="46">
        <v>149.9509108198032</v>
      </c>
      <c r="F95" s="43">
        <f>SUM(F75:F94)</f>
        <v>5494869.7354319608</v>
      </c>
      <c r="G95" s="46">
        <v>184.39403177242954</v>
      </c>
      <c r="H95" s="43">
        <f>SUM(H75:H94)</f>
        <v>21840582.715813562</v>
      </c>
      <c r="I95" s="47">
        <v>157.28804827372318</v>
      </c>
      <c r="J95" s="45">
        <v>11878259.642697666</v>
      </c>
      <c r="K95" s="46">
        <v>33.710674745636311</v>
      </c>
      <c r="L95" s="43">
        <v>15665330.123065742</v>
      </c>
      <c r="M95" s="46">
        <v>50.540822583563177</v>
      </c>
      <c r="N95" s="43">
        <v>27543589.765763409</v>
      </c>
      <c r="O95" s="47">
        <v>41.586968345424914</v>
      </c>
      <c r="P95" s="122">
        <f t="shared" si="98"/>
        <v>28223972.623079263</v>
      </c>
      <c r="Q95" s="128">
        <f t="shared" si="99"/>
        <v>21160199.858497702</v>
      </c>
      <c r="R95" s="129">
        <f t="shared" si="100"/>
        <v>49384172.481576964</v>
      </c>
      <c r="S95" s="32"/>
      <c r="T95" s="42">
        <v>13411168.950574508</v>
      </c>
      <c r="U95" s="46">
        <v>70.368439019726154</v>
      </c>
      <c r="V95" s="43">
        <v>3762890.9000190119</v>
      </c>
      <c r="W95" s="46">
        <v>66.380138303650071</v>
      </c>
      <c r="X95" s="43">
        <v>17174059.850593518</v>
      </c>
      <c r="Y95" s="47">
        <v>69.454122790261408</v>
      </c>
      <c r="Z95" s="45">
        <v>22347188.910210233</v>
      </c>
      <c r="AA95" s="46">
        <v>22.013356360995733</v>
      </c>
      <c r="AB95" s="43">
        <v>11077108.596015871</v>
      </c>
      <c r="AC95" s="46">
        <v>24.945521236287352</v>
      </c>
      <c r="AD95" s="43">
        <v>33424297.506226104</v>
      </c>
      <c r="AE95" s="47">
        <v>22.905638781775501</v>
      </c>
      <c r="AF95" s="122">
        <f t="shared" si="101"/>
        <v>35758357.860784739</v>
      </c>
      <c r="AG95" s="128">
        <f t="shared" si="102"/>
        <v>14839999.496034883</v>
      </c>
      <c r="AH95" s="129">
        <f t="shared" si="103"/>
        <v>50598357.356819622</v>
      </c>
      <c r="AI95" s="32"/>
      <c r="AJ95" s="42">
        <v>10316013.486639053</v>
      </c>
      <c r="AK95" s="46">
        <v>164.27034644881371</v>
      </c>
      <c r="AL95" s="43">
        <v>4376754.5011897236</v>
      </c>
      <c r="AM95" s="46">
        <v>165.41397390680527</v>
      </c>
      <c r="AN95" s="43">
        <v>14692767.987828776</v>
      </c>
      <c r="AO95" s="47">
        <v>164.60935875871377</v>
      </c>
      <c r="AP95" s="45">
        <v>2946792.1819598153</v>
      </c>
      <c r="AQ95" s="46">
        <v>18.37800733899752</v>
      </c>
      <c r="AR95" s="43">
        <v>5749417.3340199571</v>
      </c>
      <c r="AS95" s="46">
        <v>37.119190074161693</v>
      </c>
      <c r="AT95" s="43">
        <v>8696209.5159797724</v>
      </c>
      <c r="AU95" s="47">
        <v>27.586512740784617</v>
      </c>
      <c r="AV95" s="122">
        <f t="shared" si="104"/>
        <v>13262805.668598868</v>
      </c>
      <c r="AW95" s="128">
        <f t="shared" si="105"/>
        <v>10126171.835209681</v>
      </c>
      <c r="AX95" s="129">
        <f t="shared" si="106"/>
        <v>23388977.503808551</v>
      </c>
      <c r="AY95" s="32"/>
      <c r="AZ95" s="42">
        <v>16315506.685895072</v>
      </c>
      <c r="BA95" s="46">
        <v>147.5902039503471</v>
      </c>
      <c r="BB95" s="43">
        <v>4467978.1784849288</v>
      </c>
      <c r="BC95" s="46">
        <v>125.44862360975205</v>
      </c>
      <c r="BD95" s="36">
        <v>20783484.864379998</v>
      </c>
      <c r="BE95" s="47">
        <v>142.19485820103719</v>
      </c>
      <c r="BF95" s="45">
        <v>15173772.174485262</v>
      </c>
      <c r="BG95" s="46">
        <v>24.79317821893823</v>
      </c>
      <c r="BH95" s="43">
        <v>14866611.114164734</v>
      </c>
      <c r="BI95" s="46">
        <v>47.29137463868004</v>
      </c>
      <c r="BJ95" s="43">
        <v>30040383.288650002</v>
      </c>
      <c r="BK95" s="47">
        <v>32.427851421722934</v>
      </c>
      <c r="BL95" s="122">
        <f t="shared" si="107"/>
        <v>31489278.860380337</v>
      </c>
      <c r="BM95" s="128">
        <f t="shared" si="108"/>
        <v>19334589.292649664</v>
      </c>
      <c r="BN95" s="129">
        <f t="shared" si="109"/>
        <v>50823868.153030001</v>
      </c>
      <c r="BO95" s="32"/>
      <c r="BP95" s="42">
        <v>6019147.5712001482</v>
      </c>
      <c r="BQ95" s="46">
        <v>63.085193539665958</v>
      </c>
      <c r="BR95" s="43">
        <v>1229325.1573233563</v>
      </c>
      <c r="BS95" s="46">
        <v>56.11307090210682</v>
      </c>
      <c r="BT95" s="36">
        <v>7248472.7285235049</v>
      </c>
      <c r="BU95" s="47">
        <v>61.783250471130529</v>
      </c>
      <c r="BV95" s="45">
        <v>9855619.2579767182</v>
      </c>
      <c r="BW95" s="46">
        <v>32.005518235915758</v>
      </c>
      <c r="BX95" s="43">
        <v>11637258.17349978</v>
      </c>
      <c r="BY95" s="46">
        <v>55.353308536595918</v>
      </c>
      <c r="BZ95" s="43">
        <v>21492877.4314765</v>
      </c>
      <c r="CA95" s="47">
        <v>41.478348713989206</v>
      </c>
      <c r="CB95" s="122">
        <f t="shared" si="110"/>
        <v>15874766.829176866</v>
      </c>
      <c r="CC95" s="128">
        <f t="shared" si="111"/>
        <v>12866583.330823136</v>
      </c>
      <c r="CD95" s="129">
        <f t="shared" si="112"/>
        <v>28741350.160000004</v>
      </c>
      <c r="CE95" s="32"/>
      <c r="CF95" s="42">
        <v>12532085.001887759</v>
      </c>
      <c r="CG95" s="46">
        <v>98.715921905993326</v>
      </c>
      <c r="CH95" s="43">
        <v>2765383.6738174181</v>
      </c>
      <c r="CI95" s="46">
        <v>106.0427821848845</v>
      </c>
      <c r="CJ95" s="43">
        <v>15297468.675705174</v>
      </c>
      <c r="CK95" s="47">
        <v>99.96450787566522</v>
      </c>
      <c r="CL95" s="45">
        <v>9269954.1282593608</v>
      </c>
      <c r="CM95" s="46">
        <v>14.869445189316661</v>
      </c>
      <c r="CN95" s="43">
        <v>9964058.9925639257</v>
      </c>
      <c r="CO95" s="46">
        <v>30.670533784063746</v>
      </c>
      <c r="CP95" s="43">
        <v>19234013.12082329</v>
      </c>
      <c r="CQ95" s="47">
        <v>20.282688989655444</v>
      </c>
      <c r="CR95" s="122">
        <f t="shared" si="113"/>
        <v>21802039.130147122</v>
      </c>
      <c r="CS95" s="128">
        <f t="shared" si="114"/>
        <v>12729442.666381344</v>
      </c>
      <c r="CT95" s="129">
        <f t="shared" si="115"/>
        <v>34531481.796528466</v>
      </c>
      <c r="CU95" s="32"/>
      <c r="CV95" s="45">
        <f>SUM(CV75:CV94)</f>
        <v>74939634.676578149</v>
      </c>
      <c r="CW95" s="46">
        <f t="shared" si="96"/>
        <v>107.60710818713756</v>
      </c>
      <c r="CX95" s="46">
        <f>SUM(CX75:CX94)</f>
        <v>22097202.146266405</v>
      </c>
      <c r="CY95" s="46">
        <f t="shared" si="118"/>
        <v>112.42111539054956</v>
      </c>
      <c r="CZ95" s="43">
        <f t="shared" si="119"/>
        <v>97036836.82284455</v>
      </c>
      <c r="DA95" s="47">
        <f t="shared" si="120"/>
        <v>108.66674284207797</v>
      </c>
      <c r="DB95" s="45">
        <f>SUM(DB75:DB94)</f>
        <v>71471586.29558906</v>
      </c>
      <c r="DC95" s="46">
        <f t="shared" si="88"/>
        <v>23.271252086564488</v>
      </c>
      <c r="DD95" s="43">
        <f>SUM(DD75:DD94)</f>
        <v>68959784.333330005</v>
      </c>
      <c r="DE95" s="46">
        <f t="shared" si="123"/>
        <v>39.218045870203447</v>
      </c>
      <c r="DF95" s="43">
        <f>SUM(DF75:DF94)</f>
        <v>140431370.62891906</v>
      </c>
      <c r="DG95" s="47">
        <f t="shared" si="125"/>
        <v>29.077177220428936</v>
      </c>
      <c r="DH95" s="153"/>
      <c r="DI95" s="161" t="s">
        <v>175</v>
      </c>
      <c r="DJ95" s="45">
        <f t="shared" ref="DJ95:DK95" si="130">SUM(DJ75:DJ94)</f>
        <v>97036836.822844535</v>
      </c>
      <c r="DK95" s="43">
        <f t="shared" si="130"/>
        <v>140431370.62891906</v>
      </c>
      <c r="DL95" s="44">
        <f>SUM(DL75:DL94)</f>
        <v>237468207.45176363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>
        <f>+D73+D95</f>
        <v>23218587</v>
      </c>
      <c r="E96" s="46">
        <v>212.36066355186588</v>
      </c>
      <c r="F96" s="43">
        <f>+F73+F95</f>
        <v>5565879.9999999991</v>
      </c>
      <c r="G96" s="46">
        <v>186.77620710766513</v>
      </c>
      <c r="H96" s="43">
        <f>+H73+H95</f>
        <v>28784467.000000004</v>
      </c>
      <c r="I96" s="47">
        <v>206.91061522804767</v>
      </c>
      <c r="J96" s="45">
        <v>12865939.758932559</v>
      </c>
      <c r="K96" s="46">
        <v>36.513725373646082</v>
      </c>
      <c r="L96" s="43">
        <v>16403694.896923356</v>
      </c>
      <c r="M96" s="46">
        <v>52.922997918798778</v>
      </c>
      <c r="N96" s="43">
        <v>29269634.655855916</v>
      </c>
      <c r="O96" s="47">
        <v>44.193054727683005</v>
      </c>
      <c r="P96" s="122">
        <f t="shared" si="98"/>
        <v>36084526.758932561</v>
      </c>
      <c r="Q96" s="128">
        <f t="shared" si="99"/>
        <v>21969574.896923356</v>
      </c>
      <c r="R96" s="129">
        <f t="shared" si="100"/>
        <v>58054101.655855916</v>
      </c>
      <c r="S96" s="32"/>
      <c r="T96" s="42">
        <v>23370720.771291643</v>
      </c>
      <c r="U96" s="46">
        <v>122.62623381321532</v>
      </c>
      <c r="V96" s="43">
        <v>6561168.5081660524</v>
      </c>
      <c r="W96" s="46">
        <v>115.74379501765929</v>
      </c>
      <c r="X96" s="43">
        <v>29931889.279457696</v>
      </c>
      <c r="Y96" s="47">
        <v>121.04843766968236</v>
      </c>
      <c r="Z96" s="45">
        <v>25559514.748788916</v>
      </c>
      <c r="AA96" s="46">
        <v>25.17769500405246</v>
      </c>
      <c r="AB96" s="43">
        <v>12529316.90494689</v>
      </c>
      <c r="AC96" s="46">
        <v>28.21587765610084</v>
      </c>
      <c r="AD96" s="43">
        <v>38088831.653735802</v>
      </c>
      <c r="AE96" s="47">
        <v>26.10223952553719</v>
      </c>
      <c r="AF96" s="122">
        <f t="shared" si="101"/>
        <v>48930235.520080559</v>
      </c>
      <c r="AG96" s="128">
        <f t="shared" si="102"/>
        <v>19090485.413112942</v>
      </c>
      <c r="AH96" s="129">
        <f t="shared" si="103"/>
        <v>68020720.933193505</v>
      </c>
      <c r="AI96" s="32"/>
      <c r="AJ96" s="42">
        <v>13260882.964856597</v>
      </c>
      <c r="AK96" s="46">
        <v>211.16391924802301</v>
      </c>
      <c r="AL96" s="43">
        <v>5653709.6201302847</v>
      </c>
      <c r="AM96" s="46">
        <v>213.67489890663751</v>
      </c>
      <c r="AN96" s="43">
        <v>18914592.58498688</v>
      </c>
      <c r="AO96" s="47">
        <v>211.90826392795393</v>
      </c>
      <c r="AP96" s="45">
        <v>3459877.8118903744</v>
      </c>
      <c r="AQ96" s="46">
        <v>21.57792470342012</v>
      </c>
      <c r="AR96" s="43">
        <v>6604151.7803805312</v>
      </c>
      <c r="AS96" s="46">
        <v>42.637497153673728</v>
      </c>
      <c r="AT96" s="43">
        <v>10064029.592270905</v>
      </c>
      <c r="AU96" s="47">
        <v>31.925574017122209</v>
      </c>
      <c r="AV96" s="122">
        <f t="shared" si="104"/>
        <v>16720760.776746972</v>
      </c>
      <c r="AW96" s="128">
        <f t="shared" si="105"/>
        <v>12257861.400510816</v>
      </c>
      <c r="AX96" s="129">
        <f t="shared" si="106"/>
        <v>28978622.177257787</v>
      </c>
      <c r="AY96" s="32"/>
      <c r="AZ96" s="42">
        <v>23196075.719800487</v>
      </c>
      <c r="BA96" s="46">
        <v>209.83188645270283</v>
      </c>
      <c r="BB96" s="43">
        <v>6429450.4770795135</v>
      </c>
      <c r="BC96" s="46">
        <v>180.52140827379586</v>
      </c>
      <c r="BD96" s="36">
        <v>29625526.196879998</v>
      </c>
      <c r="BE96" s="47">
        <v>202.68966076599935</v>
      </c>
      <c r="BF96" s="45">
        <v>19248124.240777552</v>
      </c>
      <c r="BG96" s="46">
        <v>31.450463944905756</v>
      </c>
      <c r="BH96" s="43">
        <v>18775459.454872444</v>
      </c>
      <c r="BI96" s="46">
        <v>59.725601233203896</v>
      </c>
      <c r="BJ96" s="43">
        <v>38023583.695650004</v>
      </c>
      <c r="BK96" s="47">
        <v>41.045518985433567</v>
      </c>
      <c r="BL96" s="122">
        <f t="shared" si="107"/>
        <v>42444199.960578039</v>
      </c>
      <c r="BM96" s="128">
        <f t="shared" si="108"/>
        <v>25204909.931951959</v>
      </c>
      <c r="BN96" s="129">
        <f t="shared" si="109"/>
        <v>67649109.892529994</v>
      </c>
      <c r="BO96" s="32"/>
      <c r="BP96" s="42">
        <v>6573238.2112001488</v>
      </c>
      <c r="BQ96" s="46">
        <v>68.892480177755118</v>
      </c>
      <c r="BR96" s="43">
        <v>1408660.6073233562</v>
      </c>
      <c r="BS96" s="46">
        <v>64.298913973131107</v>
      </c>
      <c r="BT96" s="36">
        <v>7981898.8185235057</v>
      </c>
      <c r="BU96" s="47">
        <v>68.034698123298526</v>
      </c>
      <c r="BV96" s="45">
        <v>10197107.447976718</v>
      </c>
      <c r="BW96" s="46">
        <v>33.114480159698374</v>
      </c>
      <c r="BX96" s="43">
        <v>12047985.90349978</v>
      </c>
      <c r="BY96" s="46">
        <v>57.30695933855182</v>
      </c>
      <c r="BZ96" s="43">
        <v>22245093.351476502</v>
      </c>
      <c r="CA96" s="47">
        <v>42.930023778784417</v>
      </c>
      <c r="CB96" s="122">
        <f t="shared" si="110"/>
        <v>16770345.659176867</v>
      </c>
      <c r="CC96" s="128">
        <f t="shared" si="111"/>
        <v>13456646.510823136</v>
      </c>
      <c r="CD96" s="129">
        <f t="shared" si="112"/>
        <v>30226992.170000002</v>
      </c>
      <c r="CE96" s="32"/>
      <c r="CF96" s="42">
        <v>21831377.781034283</v>
      </c>
      <c r="CG96" s="46">
        <v>171.96696190683244</v>
      </c>
      <c r="CH96" s="43">
        <v>4829691.7283897195</v>
      </c>
      <c r="CI96" s="46">
        <v>185.20176886224863</v>
      </c>
      <c r="CJ96" s="43">
        <v>26661069.509424001</v>
      </c>
      <c r="CK96" s="47">
        <v>174.22233373689954</v>
      </c>
      <c r="CL96" s="45">
        <v>12770541.037479322</v>
      </c>
      <c r="CM96" s="46">
        <v>20.484552282285581</v>
      </c>
      <c r="CN96" s="43">
        <v>13862004.832112679</v>
      </c>
      <c r="CO96" s="46">
        <v>42.668864951066197</v>
      </c>
      <c r="CP96" s="43">
        <v>26632545.869592004</v>
      </c>
      <c r="CQ96" s="47">
        <v>28.084604158393418</v>
      </c>
      <c r="CR96" s="122">
        <f t="shared" si="113"/>
        <v>34601918.818513602</v>
      </c>
      <c r="CS96" s="128">
        <f t="shared" si="114"/>
        <v>18691696.560502399</v>
      </c>
      <c r="CT96" s="129">
        <f t="shared" si="115"/>
        <v>53293615.379015997</v>
      </c>
      <c r="CU96" s="32"/>
      <c r="CV96" s="45">
        <f>+CV73+CV95</f>
        <v>111450882.44818318</v>
      </c>
      <c r="CW96" s="46">
        <f t="shared" si="96"/>
        <v>160.03423578073426</v>
      </c>
      <c r="CX96" s="46">
        <f>+CX73+CX95</f>
        <v>30448560.94108893</v>
      </c>
      <c r="CY96" s="46">
        <f t="shared" si="118"/>
        <v>154.9092577592547</v>
      </c>
      <c r="CZ96" s="43">
        <f t="shared" si="119"/>
        <v>141899443.38927209</v>
      </c>
      <c r="DA96" s="47">
        <f t="shared" si="120"/>
        <v>158.90615181909857</v>
      </c>
      <c r="DB96" s="45">
        <f>+DB73+DB95</f>
        <v>84101105.045845449</v>
      </c>
      <c r="DC96" s="46">
        <f t="shared" si="88"/>
        <v>27.383441696484308</v>
      </c>
      <c r="DD96" s="43">
        <f>+DD73+DD95</f>
        <v>80222613.77273567</v>
      </c>
      <c r="DE96" s="46">
        <f t="shared" si="123"/>
        <v>45.623317665251705</v>
      </c>
      <c r="DF96" s="43">
        <f>+DF73+DF95</f>
        <v>164323718.8185811</v>
      </c>
      <c r="DG96" s="47">
        <f t="shared" si="125"/>
        <v>34.024234558199687</v>
      </c>
      <c r="DH96" s="153"/>
      <c r="DI96" s="160" t="s">
        <v>176</v>
      </c>
      <c r="DJ96" s="45">
        <f>+DJ73+DJ95</f>
        <v>141899443.38927209</v>
      </c>
      <c r="DK96" s="43">
        <f t="shared" ref="DK96:DL96" si="131">+DK73+DK95</f>
        <v>164323718.8185811</v>
      </c>
      <c r="DL96" s="44">
        <f t="shared" si="131"/>
        <v>306223162.2078532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32">+D98+J98</f>
        <v>0</v>
      </c>
      <c r="Q98" s="117">
        <f t="shared" ref="Q98:Q102" si="133">+F98+L98</f>
        <v>0</v>
      </c>
      <c r="R98" s="118">
        <f t="shared" ref="R98:R102" si="134">+P98+Q98</f>
        <v>0</v>
      </c>
      <c r="S98" s="32"/>
      <c r="T98" s="35">
        <v>12883.550000000003</v>
      </c>
      <c r="U98" s="39">
        <v>6.7600020988010615E-2</v>
      </c>
      <c r="V98" s="39">
        <v>2227.5199999999968</v>
      </c>
      <c r="W98" s="39">
        <v>3.9295076472559788E-2</v>
      </c>
      <c r="X98" s="36">
        <v>15111.07</v>
      </c>
      <c r="Y98" s="40">
        <v>6.1111124591542915E-2</v>
      </c>
      <c r="Z98" s="38">
        <v>2190185.3999999994</v>
      </c>
      <c r="AA98" s="39">
        <v>2.1574674067762376</v>
      </c>
      <c r="AB98" s="36">
        <v>12402.98000000004</v>
      </c>
      <c r="AC98" s="39">
        <v>2.7931368398295783E-2</v>
      </c>
      <c r="AD98" s="36">
        <v>2202588.3799999994</v>
      </c>
      <c r="AE98" s="40">
        <v>1.5094316883643759</v>
      </c>
      <c r="AF98" s="116">
        <f t="shared" ref="AF98:AF102" si="135">+T98+Z98</f>
        <v>2203068.9499999993</v>
      </c>
      <c r="AG98" s="117">
        <f t="shared" ref="AG98:AG102" si="136">+V98+AB98</f>
        <v>14630.500000000036</v>
      </c>
      <c r="AH98" s="118">
        <f t="shared" ref="AH98:AH102" si="137">+AF98+AG98</f>
        <v>2217699.4499999993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38">+AJ98+AP98</f>
        <v>0</v>
      </c>
      <c r="AW98" s="117">
        <f t="shared" ref="AW98:AW102" si="139">+AL98+AR98</f>
        <v>0</v>
      </c>
      <c r="AX98" s="118">
        <f t="shared" ref="AX98:AX101" si="140">+AV98+AW98</f>
        <v>0</v>
      </c>
      <c r="AY98" s="32"/>
      <c r="AZ98" s="35">
        <v>1214000.5554725134</v>
      </c>
      <c r="BA98" s="39">
        <v>10.981858732767476</v>
      </c>
      <c r="BB98" s="39">
        <v>372520.58452748659</v>
      </c>
      <c r="BC98" s="39">
        <v>10.459360526939763</v>
      </c>
      <c r="BD98" s="36">
        <v>1586521.1400000001</v>
      </c>
      <c r="BE98" s="40">
        <v>10.854539073083291</v>
      </c>
      <c r="BF98" s="38">
        <v>4084497.1411134866</v>
      </c>
      <c r="BG98" s="39">
        <v>6.6738622664080998</v>
      </c>
      <c r="BH98" s="36">
        <v>1732363.748886514</v>
      </c>
      <c r="BI98" s="39">
        <v>5.5107288695405741</v>
      </c>
      <c r="BJ98" s="36">
        <v>5816860.8900000006</v>
      </c>
      <c r="BK98" s="40">
        <v>6.2791575882794897</v>
      </c>
      <c r="BL98" s="116">
        <f t="shared" ref="BL98:BL102" si="141">+AZ98+BF98</f>
        <v>5298497.6965859998</v>
      </c>
      <c r="BM98" s="117">
        <f t="shared" ref="BM98:BM102" si="142">+BB98+BH98</f>
        <v>2104884.3334140005</v>
      </c>
      <c r="BN98" s="118">
        <f t="shared" ref="BN98:BN101" si="143">+BL98+BM98</f>
        <v>7403382.0300000003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44">+BP98+BV98</f>
        <v>0</v>
      </c>
      <c r="CC98" s="117">
        <f t="shared" ref="CC98:CC102" si="145">+BR98+BX98</f>
        <v>0</v>
      </c>
      <c r="CD98" s="118">
        <f t="shared" ref="CD98:CD101" si="146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47">+CF98+CL98</f>
        <v>0</v>
      </c>
      <c r="CS98" s="117">
        <f t="shared" ref="CS98:CS102" si="148">+CH98+CN98</f>
        <v>0</v>
      </c>
      <c r="CT98" s="118">
        <f t="shared" ref="CT98:CT101" si="149">+CR98+CS98</f>
        <v>0</v>
      </c>
      <c r="CU98" s="32"/>
      <c r="CV98" s="38">
        <f>+D98+T98+AJ98+AZ98+BP98+CF98</f>
        <v>1226884.1054725135</v>
      </c>
      <c r="CW98" s="39">
        <f t="shared" si="96"/>
        <v>1.7617039533276857</v>
      </c>
      <c r="CX98" s="39">
        <f>+F98+V98+AL98+BB98+BR98+CH98</f>
        <v>374748.1045274866</v>
      </c>
      <c r="CY98" s="39">
        <f t="shared" ref="CY98:CY102" si="150">+CX98/$CX$111</f>
        <v>1.9065581073390603</v>
      </c>
      <c r="CZ98" s="36">
        <f t="shared" ref="CZ98:CZ100" si="151">+CV98+CX98</f>
        <v>1601632.21</v>
      </c>
      <c r="DA98" s="40">
        <f t="shared" ref="DA98:DA102" si="152">+CZ98/$CZ$111</f>
        <v>1.793588509170007</v>
      </c>
      <c r="DB98" s="38">
        <f t="shared" ref="DB98:DB100" si="153">+J98+Z98+AP98+BF98+BV98+CL98</f>
        <v>6274682.5411134865</v>
      </c>
      <c r="DC98" s="39">
        <f t="shared" si="88"/>
        <v>2.0430457297185907</v>
      </c>
      <c r="DD98" s="36">
        <f t="shared" ref="DD98:DD100" si="154">+L98+AB98+AR98+BH98+BX98+CN98</f>
        <v>1744766.728886514</v>
      </c>
      <c r="DE98" s="202">
        <f t="shared" ref="DE98:DE102" si="155">+DD98/$DD$111</f>
        <v>0.99226443742231873</v>
      </c>
      <c r="DF98" s="36">
        <f t="shared" ref="DF98:DF100" si="156">+DB98+DD98</f>
        <v>8019449.2700000005</v>
      </c>
      <c r="DG98" s="40">
        <f t="shared" ref="DG98:DG102" si="157">+DF98/$DF$111</f>
        <v>1.6604761926749296</v>
      </c>
      <c r="DH98" s="152"/>
      <c r="DI98" s="163" t="s">
        <v>54</v>
      </c>
      <c r="DJ98" s="38">
        <f t="shared" ref="DJ98:DJ100" si="158">+CZ98</f>
        <v>1601632.21</v>
      </c>
      <c r="DK98" s="36">
        <f t="shared" ref="DK98:DK100" si="159">+DF98</f>
        <v>8019449.2700000005</v>
      </c>
      <c r="DL98" s="37">
        <f t="shared" ref="DL98:DL100" si="160">+DJ98+DK98</f>
        <v>9621081.4800000004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32"/>
        <v>0</v>
      </c>
      <c r="Q99" s="117">
        <f t="shared" si="133"/>
        <v>0</v>
      </c>
      <c r="R99" s="118">
        <f t="shared" si="134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35"/>
        <v>0</v>
      </c>
      <c r="AG99" s="117">
        <f t="shared" si="136"/>
        <v>0</v>
      </c>
      <c r="AH99" s="118">
        <f t="shared" si="137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38"/>
        <v>0</v>
      </c>
      <c r="AW99" s="117">
        <f t="shared" si="139"/>
        <v>0</v>
      </c>
      <c r="AX99" s="118">
        <f t="shared" si="140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41"/>
        <v>0</v>
      </c>
      <c r="BM99" s="117">
        <f t="shared" si="142"/>
        <v>0</v>
      </c>
      <c r="BN99" s="118">
        <f t="shared" si="143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44"/>
        <v>0</v>
      </c>
      <c r="CC99" s="117">
        <f t="shared" si="145"/>
        <v>0</v>
      </c>
      <c r="CD99" s="118">
        <f t="shared" si="146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47"/>
        <v>0</v>
      </c>
      <c r="CS99" s="117">
        <f t="shared" si="148"/>
        <v>0</v>
      </c>
      <c r="CT99" s="118">
        <f t="shared" si="149"/>
        <v>0</v>
      </c>
      <c r="CU99" s="32"/>
      <c r="CV99" s="38">
        <f>+D99+T99+AJ99+AZ99+BP99+CF99</f>
        <v>0</v>
      </c>
      <c r="CW99" s="39">
        <f t="shared" si="96"/>
        <v>0</v>
      </c>
      <c r="CX99" s="39">
        <f>+F99+V99+AL99+BB99+BR99+CH99</f>
        <v>0</v>
      </c>
      <c r="CY99" s="39">
        <f t="shared" si="150"/>
        <v>0</v>
      </c>
      <c r="CZ99" s="36">
        <f t="shared" si="151"/>
        <v>0</v>
      </c>
      <c r="DA99" s="40">
        <f t="shared" si="152"/>
        <v>0</v>
      </c>
      <c r="DB99" s="38">
        <f t="shared" si="153"/>
        <v>0</v>
      </c>
      <c r="DC99" s="39">
        <f t="shared" si="88"/>
        <v>0</v>
      </c>
      <c r="DD99" s="36">
        <f t="shared" si="154"/>
        <v>0</v>
      </c>
      <c r="DE99" s="202">
        <f t="shared" si="155"/>
        <v>0</v>
      </c>
      <c r="DF99" s="36">
        <f t="shared" si="156"/>
        <v>0</v>
      </c>
      <c r="DG99" s="40">
        <f t="shared" si="157"/>
        <v>0</v>
      </c>
      <c r="DH99" s="152"/>
      <c r="DI99" s="164" t="s">
        <v>13</v>
      </c>
      <c r="DJ99" s="38">
        <f t="shared" si="158"/>
        <v>0</v>
      </c>
      <c r="DK99" s="36">
        <f t="shared" si="159"/>
        <v>0</v>
      </c>
      <c r="DL99" s="37">
        <f t="shared" si="160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32"/>
        <v>0</v>
      </c>
      <c r="Q100" s="117">
        <f t="shared" si="133"/>
        <v>0</v>
      </c>
      <c r="R100" s="118">
        <f t="shared" si="134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35"/>
        <v>0</v>
      </c>
      <c r="AG100" s="117">
        <f t="shared" si="136"/>
        <v>0</v>
      </c>
      <c r="AH100" s="118">
        <f t="shared" si="137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38"/>
        <v>0</v>
      </c>
      <c r="AW100" s="117">
        <f t="shared" si="139"/>
        <v>0</v>
      </c>
      <c r="AX100" s="118">
        <f t="shared" si="140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41"/>
        <v>0</v>
      </c>
      <c r="BM100" s="117">
        <f t="shared" si="142"/>
        <v>0</v>
      </c>
      <c r="BN100" s="118">
        <f t="shared" si="143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44"/>
        <v>0</v>
      </c>
      <c r="CC100" s="117">
        <f t="shared" si="145"/>
        <v>0</v>
      </c>
      <c r="CD100" s="118">
        <f t="shared" si="146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47"/>
        <v>0</v>
      </c>
      <c r="CS100" s="117">
        <f t="shared" si="148"/>
        <v>0</v>
      </c>
      <c r="CT100" s="118">
        <f t="shared" si="149"/>
        <v>0</v>
      </c>
      <c r="CU100" s="32"/>
      <c r="CV100" s="38">
        <f>+D100+T100+AJ100+AZ100+BP100+CF100</f>
        <v>0</v>
      </c>
      <c r="CW100" s="39">
        <f t="shared" si="96"/>
        <v>0</v>
      </c>
      <c r="CX100" s="39">
        <f>+F100+V100+AL100+BB100+BR100+CH100</f>
        <v>0</v>
      </c>
      <c r="CY100" s="39">
        <f t="shared" si="150"/>
        <v>0</v>
      </c>
      <c r="CZ100" s="36">
        <f t="shared" si="151"/>
        <v>0</v>
      </c>
      <c r="DA100" s="40">
        <f t="shared" si="152"/>
        <v>0</v>
      </c>
      <c r="DB100" s="38">
        <f t="shared" si="153"/>
        <v>0</v>
      </c>
      <c r="DC100" s="39">
        <f t="shared" si="88"/>
        <v>0</v>
      </c>
      <c r="DD100" s="36">
        <f t="shared" si="154"/>
        <v>0</v>
      </c>
      <c r="DE100" s="202">
        <f t="shared" si="155"/>
        <v>0</v>
      </c>
      <c r="DF100" s="36">
        <f t="shared" si="156"/>
        <v>0</v>
      </c>
      <c r="DG100" s="40">
        <f t="shared" si="157"/>
        <v>0</v>
      </c>
      <c r="DH100" s="152"/>
      <c r="DI100" s="161" t="s">
        <v>9</v>
      </c>
      <c r="DJ100" s="38">
        <f t="shared" si="158"/>
        <v>0</v>
      </c>
      <c r="DK100" s="36">
        <f t="shared" si="159"/>
        <v>0</v>
      </c>
      <c r="DL100" s="37">
        <f t="shared" si="160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>
        <f>+D63+D96+D98+D99+D100</f>
        <v>248826242</v>
      </c>
      <c r="E101" s="46">
        <v>2261.0113332453961</v>
      </c>
      <c r="F101" s="43">
        <f>+F63+F96+F98+F99+F100</f>
        <v>69449013</v>
      </c>
      <c r="G101" s="46">
        <v>2329.8582628626382</v>
      </c>
      <c r="H101" s="43">
        <f>+H63+H96+H98+H99+H100</f>
        <v>318275254.99999988</v>
      </c>
      <c r="I101" s="47">
        <v>2275.677233776792</v>
      </c>
      <c r="J101" s="45">
        <v>148764739.75893256</v>
      </c>
      <c r="K101" s="46">
        <v>422.19650912544466</v>
      </c>
      <c r="L101" s="43">
        <v>200675865.89692336</v>
      </c>
      <c r="M101" s="46">
        <v>647.43757427529044</v>
      </c>
      <c r="N101" s="43">
        <v>349440605.65585589</v>
      </c>
      <c r="O101" s="47">
        <v>527.60644235558698</v>
      </c>
      <c r="P101" s="122">
        <f t="shared" si="132"/>
        <v>397590981.75893259</v>
      </c>
      <c r="Q101" s="128">
        <f t="shared" si="133"/>
        <v>270124878.89692336</v>
      </c>
      <c r="R101" s="129">
        <f t="shared" si="134"/>
        <v>667715860.65585589</v>
      </c>
      <c r="S101" s="32"/>
      <c r="T101" s="42">
        <v>440410790.25129169</v>
      </c>
      <c r="U101" s="46">
        <v>2310.8365834210022</v>
      </c>
      <c r="V101" s="43">
        <v>111604960.90816604</v>
      </c>
      <c r="W101" s="46">
        <v>1968.7928609410631</v>
      </c>
      <c r="X101" s="43">
        <v>552015751.15945768</v>
      </c>
      <c r="Y101" s="47">
        <v>2232.4232066690029</v>
      </c>
      <c r="Z101" s="45">
        <v>301754046.14878869</v>
      </c>
      <c r="AA101" s="46">
        <v>297.24630591951916</v>
      </c>
      <c r="AB101" s="43">
        <v>179523726.04494694</v>
      </c>
      <c r="AC101" s="46">
        <v>404.28536758070436</v>
      </c>
      <c r="AD101" s="43">
        <v>481277772.1937356</v>
      </c>
      <c r="AE101" s="47">
        <v>329.81919220632409</v>
      </c>
      <c r="AF101" s="122">
        <f t="shared" si="135"/>
        <v>742164836.40008044</v>
      </c>
      <c r="AG101" s="128">
        <f t="shared" si="136"/>
        <v>291128686.95311296</v>
      </c>
      <c r="AH101" s="129">
        <f t="shared" si="137"/>
        <v>1033293523.3531934</v>
      </c>
      <c r="AI101" s="32"/>
      <c r="AJ101" s="42">
        <v>119198542.4469811</v>
      </c>
      <c r="AK101" s="46">
        <v>1898.0961869931225</v>
      </c>
      <c r="AL101" s="43">
        <v>50776479.409981452</v>
      </c>
      <c r="AM101" s="46">
        <v>1919.0336670514619</v>
      </c>
      <c r="AN101" s="43">
        <v>169975021.85696256</v>
      </c>
      <c r="AO101" s="47">
        <v>1904.3028091133447</v>
      </c>
      <c r="AP101" s="45">
        <v>51656324.274111934</v>
      </c>
      <c r="AQ101" s="46">
        <v>322.16058954788241</v>
      </c>
      <c r="AR101" s="43">
        <v>65843903.182980485</v>
      </c>
      <c r="AS101" s="46">
        <v>425.09913883132094</v>
      </c>
      <c r="AT101" s="43">
        <v>117500227.45709242</v>
      </c>
      <c r="AU101" s="47">
        <v>372.73958450907566</v>
      </c>
      <c r="AV101" s="122">
        <f t="shared" si="138"/>
        <v>170854866.72109303</v>
      </c>
      <c r="AW101" s="128">
        <f t="shared" si="139"/>
        <v>116620382.59296194</v>
      </c>
      <c r="AX101" s="129">
        <f t="shared" si="140"/>
        <v>287475249.31405497</v>
      </c>
      <c r="AY101" s="32"/>
      <c r="AZ101" s="42">
        <v>264827950.35978815</v>
      </c>
      <c r="BA101" s="46">
        <v>2395.6357566966526</v>
      </c>
      <c r="BB101" s="43">
        <v>65655935.930212058</v>
      </c>
      <c r="BC101" s="46">
        <v>1843.4393511402757</v>
      </c>
      <c r="BD101" s="36">
        <v>330483886.2900002</v>
      </c>
      <c r="BE101" s="47">
        <v>2261.0793933443729</v>
      </c>
      <c r="BF101" s="45">
        <v>200248806.35616651</v>
      </c>
      <c r="BG101" s="46">
        <v>327.1964470684764</v>
      </c>
      <c r="BH101" s="43">
        <v>179004321.31383365</v>
      </c>
      <c r="BI101" s="46">
        <v>569.42099017640066</v>
      </c>
      <c r="BJ101" s="43">
        <v>379253127.6700002</v>
      </c>
      <c r="BK101" s="47">
        <v>409.39437946363051</v>
      </c>
      <c r="BL101" s="122">
        <f t="shared" si="141"/>
        <v>465076756.71595466</v>
      </c>
      <c r="BM101" s="128">
        <f t="shared" si="142"/>
        <v>244660257.2440457</v>
      </c>
      <c r="BN101" s="129">
        <f t="shared" si="143"/>
        <v>709737013.9600004</v>
      </c>
      <c r="BO101" s="32"/>
      <c r="BP101" s="42">
        <v>172574238.54120043</v>
      </c>
      <c r="BQ101" s="46">
        <v>1808.7078127844259</v>
      </c>
      <c r="BR101" s="43">
        <v>39840203.257323354</v>
      </c>
      <c r="BS101" s="46">
        <v>1818.52306268593</v>
      </c>
      <c r="BT101" s="43">
        <v>212414441.79852375</v>
      </c>
      <c r="BU101" s="47">
        <v>1810.5406687508951</v>
      </c>
      <c r="BV101" s="45">
        <v>96087092.067976832</v>
      </c>
      <c r="BW101" s="46">
        <v>312.03693009231438</v>
      </c>
      <c r="BX101" s="43">
        <v>106584199.58349989</v>
      </c>
      <c r="BY101" s="46">
        <v>506.97406525761477</v>
      </c>
      <c r="BZ101" s="43">
        <v>202671291.65147671</v>
      </c>
      <c r="CA101" s="47">
        <v>391.12820217935143</v>
      </c>
      <c r="CB101" s="122">
        <f t="shared" si="144"/>
        <v>268661330.60917723</v>
      </c>
      <c r="CC101" s="128">
        <f t="shared" si="145"/>
        <v>146424402.84082323</v>
      </c>
      <c r="CD101" s="129">
        <f t="shared" si="146"/>
        <v>415085733.45000046</v>
      </c>
      <c r="CE101" s="32"/>
      <c r="CF101" s="42">
        <v>264696385.6318343</v>
      </c>
      <c r="CG101" s="46">
        <v>2085.0279685219834</v>
      </c>
      <c r="CH101" s="43">
        <v>62885502.393789724</v>
      </c>
      <c r="CI101" s="46">
        <v>2411.4388524346086</v>
      </c>
      <c r="CJ101" s="43">
        <v>327581888.02562404</v>
      </c>
      <c r="CK101" s="47">
        <v>2140.6523471082214</v>
      </c>
      <c r="CL101" s="45">
        <v>186823125.70187932</v>
      </c>
      <c r="CM101" s="46">
        <v>299.67313638072278</v>
      </c>
      <c r="CN101" s="43">
        <v>138590005.4093127</v>
      </c>
      <c r="CO101" s="46">
        <v>426.59617392993192</v>
      </c>
      <c r="CP101" s="43">
        <v>325413131.11119199</v>
      </c>
      <c r="CQ101" s="47">
        <v>343.15528901935994</v>
      </c>
      <c r="CR101" s="122">
        <f t="shared" si="147"/>
        <v>451519511.33371365</v>
      </c>
      <c r="CS101" s="128">
        <f t="shared" si="148"/>
        <v>201475507.80310243</v>
      </c>
      <c r="CT101" s="129">
        <f t="shared" si="149"/>
        <v>652995019.13681602</v>
      </c>
      <c r="CU101" s="32"/>
      <c r="CV101" s="54">
        <f>+CV63+CV96+CV98+CV99+CV100</f>
        <v>1510534149.2310953</v>
      </c>
      <c r="CW101" s="55">
        <f t="shared" si="96"/>
        <v>2169.0019215890079</v>
      </c>
      <c r="CX101" s="56">
        <f>+CX63+CX96+CX98+CX99+CX100</f>
        <v>400212094.89947259</v>
      </c>
      <c r="CY101" s="55">
        <f t="shared" si="150"/>
        <v>2036.1080015276586</v>
      </c>
      <c r="CZ101" s="56">
        <f>+CZ63+CZ96+CZ98+CZ99+CZ100</f>
        <v>1910746244.130568</v>
      </c>
      <c r="DA101" s="47">
        <f t="shared" si="152"/>
        <v>2139.7499912993981</v>
      </c>
      <c r="DB101" s="45">
        <f>+DB63+DB96+DB98+DB99+DB100</f>
        <v>985334134.30785596</v>
      </c>
      <c r="DC101" s="46">
        <f t="shared" si="88"/>
        <v>320.82622224365053</v>
      </c>
      <c r="DD101" s="43">
        <f>+DD63+DD96+DD98+DD99+DD100</f>
        <v>870222021.43149722</v>
      </c>
      <c r="DE101" s="201">
        <f t="shared" si="155"/>
        <v>494.90304361735809</v>
      </c>
      <c r="DF101" s="56">
        <f>+DF63+DF96+DF98+DF99+DF100</f>
        <v>1855556155.7393532</v>
      </c>
      <c r="DG101" s="47">
        <f t="shared" si="157"/>
        <v>384.20429097328895</v>
      </c>
      <c r="DH101" s="153"/>
      <c r="DI101" s="161" t="s">
        <v>177</v>
      </c>
      <c r="DJ101" s="45">
        <f>+DJ63+DJ96+DJ98+DJ99+DJ100</f>
        <v>1910746244.130569</v>
      </c>
      <c r="DK101" s="43">
        <f t="shared" ref="DK101:DL101" si="161">+DK63+DK96+DK98+DK99+DK100</f>
        <v>1855556155.7393532</v>
      </c>
      <c r="DL101" s="44">
        <f t="shared" si="161"/>
        <v>3766302399.8699226</v>
      </c>
      <c r="DM101"/>
      <c r="DN101" s="48">
        <f>+R102+AH102+AX102+BN102+CD102+CT102</f>
        <v>90953583.31007722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>
        <f>+D16-D101</f>
        <v>27461292</v>
      </c>
      <c r="E102" s="58">
        <v>247.84255097707853</v>
      </c>
      <c r="F102" s="61">
        <f>+F16-F101</f>
        <v>8061905</v>
      </c>
      <c r="G102" s="58">
        <v>270.39394284704662</v>
      </c>
      <c r="H102" s="61">
        <f>+H16-H101</f>
        <v>35523197.000000119</v>
      </c>
      <c r="I102" s="60">
        <v>252.64649026454154</v>
      </c>
      <c r="J102" s="59">
        <v>17134048.241067439</v>
      </c>
      <c r="K102" s="58">
        <v>48.626679724563409</v>
      </c>
      <c r="L102" s="61">
        <v>-7287716.8969233632</v>
      </c>
      <c r="M102" s="58">
        <v>-23.512253098599672</v>
      </c>
      <c r="N102" s="61">
        <v>9846331.3441441059</v>
      </c>
      <c r="O102" s="60">
        <v>14.866583238052259</v>
      </c>
      <c r="P102" s="96">
        <f t="shared" si="132"/>
        <v>44595340.241067439</v>
      </c>
      <c r="Q102" s="97">
        <f t="shared" si="133"/>
        <v>774188.10307663679</v>
      </c>
      <c r="R102" s="98">
        <f t="shared" si="134"/>
        <v>45369528.344144076</v>
      </c>
      <c r="S102" s="32"/>
      <c r="T102" s="57">
        <v>-18806604.321291864</v>
      </c>
      <c r="U102" s="58">
        <v>-98.678302706361279</v>
      </c>
      <c r="V102" s="61">
        <v>34024353.472833917</v>
      </c>
      <c r="W102" s="58">
        <v>600.21439611963797</v>
      </c>
      <c r="X102" s="61">
        <v>15217749.151542053</v>
      </c>
      <c r="Y102" s="60">
        <v>61.542548899762416</v>
      </c>
      <c r="Z102" s="59">
        <v>-27554372.949790537</v>
      </c>
      <c r="AA102" s="58">
        <v>-27.142753099043542</v>
      </c>
      <c r="AB102" s="61">
        <v>52377437.405053288</v>
      </c>
      <c r="AC102" s="58">
        <v>117.95338700209274</v>
      </c>
      <c r="AD102" s="61">
        <v>24823064.45526275</v>
      </c>
      <c r="AE102" s="60">
        <v>17.011222083667302</v>
      </c>
      <c r="AF102" s="96">
        <f t="shared" si="135"/>
        <v>-46360977.271082401</v>
      </c>
      <c r="AG102" s="97">
        <f t="shared" si="136"/>
        <v>86401790.877887204</v>
      </c>
      <c r="AH102" s="98">
        <f t="shared" si="137"/>
        <v>40040813.606804803</v>
      </c>
      <c r="AI102" s="32"/>
      <c r="AJ102" s="57">
        <v>13509157.653018937</v>
      </c>
      <c r="AK102" s="58">
        <v>215.11740080286208</v>
      </c>
      <c r="AL102" s="61">
        <v>6351070.9500185549</v>
      </c>
      <c r="AM102" s="58">
        <v>240.03080001884226</v>
      </c>
      <c r="AN102" s="61">
        <v>19860228.603037477</v>
      </c>
      <c r="AO102" s="60">
        <v>222.50262835808707</v>
      </c>
      <c r="AP102" s="59">
        <v>-2840789.894111909</v>
      </c>
      <c r="AQ102" s="58">
        <v>-17.716911915999713</v>
      </c>
      <c r="AR102" s="61">
        <v>1383026.4670195356</v>
      </c>
      <c r="AS102" s="58">
        <v>8.9290478190074385</v>
      </c>
      <c r="AT102" s="61">
        <v>-1457763.4270923883</v>
      </c>
      <c r="AU102" s="60">
        <v>-4.6243836789623591</v>
      </c>
      <c r="AV102" s="96">
        <f t="shared" si="138"/>
        <v>10668367.758907028</v>
      </c>
      <c r="AW102" s="97">
        <f t="shared" si="139"/>
        <v>7734097.4170380905</v>
      </c>
      <c r="AX102" s="98">
        <f>+AV102+AW102</f>
        <v>18402465.175945118</v>
      </c>
      <c r="AY102" s="32"/>
      <c r="AZ102" s="57">
        <v>-11910946.790217161</v>
      </c>
      <c r="BA102" s="58">
        <v>-107.74651991222804</v>
      </c>
      <c r="BB102" s="61">
        <v>6444161.3002172485</v>
      </c>
      <c r="BC102" s="58">
        <v>180.93444800699822</v>
      </c>
      <c r="BD102" s="61">
        <v>-5466785.4899998903</v>
      </c>
      <c r="BE102" s="60">
        <v>-37.402235122671357</v>
      </c>
      <c r="BF102" s="59">
        <v>-4115275.976908505</v>
      </c>
      <c r="BG102" s="58">
        <v>-6.72415333131024</v>
      </c>
      <c r="BH102" s="61">
        <v>9162094.426908344</v>
      </c>
      <c r="BI102" s="58">
        <v>29.145044333947308</v>
      </c>
      <c r="BJ102" s="61">
        <v>5046818.4499998093</v>
      </c>
      <c r="BK102" s="60">
        <v>5.4479158030862296</v>
      </c>
      <c r="BL102" s="96">
        <f t="shared" si="141"/>
        <v>-16026222.767125666</v>
      </c>
      <c r="BM102" s="97">
        <f t="shared" si="142"/>
        <v>15606255.727125593</v>
      </c>
      <c r="BN102" s="98">
        <f>+BL102+BM102</f>
        <v>-419967.04000007361</v>
      </c>
      <c r="BO102" s="32"/>
      <c r="BP102" s="57">
        <v>15886839.768799603</v>
      </c>
      <c r="BQ102" s="58">
        <v>166.50602924967879</v>
      </c>
      <c r="BR102" s="61">
        <v>-272799.47732339054</v>
      </c>
      <c r="BS102" s="58">
        <v>-12.452048444558633</v>
      </c>
      <c r="BT102" s="61">
        <v>15614040.29147625</v>
      </c>
      <c r="BU102" s="60">
        <v>133.08819641390926</v>
      </c>
      <c r="BV102" s="59">
        <v>-13744325.777976841</v>
      </c>
      <c r="BW102" s="58">
        <v>-44.633853826219301</v>
      </c>
      <c r="BX102" s="61">
        <v>-2463948.2535000294</v>
      </c>
      <c r="BY102" s="58">
        <v>-11.719915968245351</v>
      </c>
      <c r="BZ102" s="61">
        <v>-16208274.031476885</v>
      </c>
      <c r="CA102" s="60">
        <v>-31.279778357871987</v>
      </c>
      <c r="CB102" s="96">
        <f>+BP102+BV102</f>
        <v>2142513.9908227623</v>
      </c>
      <c r="CC102" s="97">
        <f t="shared" si="145"/>
        <v>-2736747.73082342</v>
      </c>
      <c r="CD102" s="98">
        <f>+CB102+CC102</f>
        <v>-594233.74000065774</v>
      </c>
      <c r="CE102" s="32"/>
      <c r="CF102" s="57">
        <v>4913170.2681656778</v>
      </c>
      <c r="CG102" s="58">
        <v>38.701312066590084</v>
      </c>
      <c r="CH102" s="61">
        <v>-3036093.293789722</v>
      </c>
      <c r="CI102" s="58">
        <v>-116.42354834687177</v>
      </c>
      <c r="CJ102" s="61">
        <v>1877076.9743759632</v>
      </c>
      <c r="CK102" s="60">
        <v>12.266151999790649</v>
      </c>
      <c r="CL102" s="59">
        <v>-39347730.211879313</v>
      </c>
      <c r="CM102" s="58">
        <v>-63.115621675618826</v>
      </c>
      <c r="CN102" s="61">
        <v>25625630.200687319</v>
      </c>
      <c r="CO102" s="58">
        <v>78.878673580179765</v>
      </c>
      <c r="CP102" s="61">
        <v>-13722100.011191964</v>
      </c>
      <c r="CQ102" s="60">
        <v>-14.470255638467657</v>
      </c>
      <c r="CR102" s="96">
        <f t="shared" si="147"/>
        <v>-34434559.943713635</v>
      </c>
      <c r="CS102" s="97">
        <f t="shared" si="148"/>
        <v>22589536.906897597</v>
      </c>
      <c r="CT102" s="98">
        <f>+CR102+CS102</f>
        <v>-11845023.036816038</v>
      </c>
      <c r="CU102" s="32"/>
      <c r="CV102" s="62">
        <f>+CV16-CV101</f>
        <v>31052908.578475475</v>
      </c>
      <c r="CW102" s="58">
        <f t="shared" si="96"/>
        <v>44.589404623474479</v>
      </c>
      <c r="CX102" s="62">
        <f>+CX16-CX101</f>
        <v>51572597.951956689</v>
      </c>
      <c r="CY102" s="63">
        <f t="shared" si="150"/>
        <v>262.37932508242727</v>
      </c>
      <c r="CZ102" s="62">
        <f>+CZ16-CZ101</f>
        <v>82625506.530431986</v>
      </c>
      <c r="DA102" s="64">
        <f t="shared" si="152"/>
        <v>92.528208506330046</v>
      </c>
      <c r="DB102" s="62">
        <f>+DB16-DB101</f>
        <v>-70468446.569599867</v>
      </c>
      <c r="DC102" s="58">
        <f t="shared" si="88"/>
        <v>-22.944628337862515</v>
      </c>
      <c r="DD102" s="62">
        <f>+DD16-DD101</f>
        <v>78796523.349244833</v>
      </c>
      <c r="DE102" s="64">
        <f t="shared" si="155"/>
        <v>44.812287291763575</v>
      </c>
      <c r="DF102" s="62">
        <f>+DF16-DF101</f>
        <v>8328076.7796452045</v>
      </c>
      <c r="DG102" s="64">
        <f t="shared" si="157"/>
        <v>1.7243794128234142</v>
      </c>
      <c r="DH102" s="153"/>
      <c r="DI102" s="161" t="s">
        <v>178</v>
      </c>
      <c r="DJ102" s="62">
        <f>+DJ16-DJ101</f>
        <v>82625506.530430794</v>
      </c>
      <c r="DK102" s="62">
        <f t="shared" ref="DK102" si="162">+DK16-DK101</f>
        <v>8328076.7796452045</v>
      </c>
      <c r="DL102" s="62">
        <f>+DL16-DL101</f>
        <v>90953583.31007576</v>
      </c>
      <c r="DM102"/>
      <c r="DN102" s="48">
        <f>+D102+F102+J102+L102+T102+V102+Z102+AB102++AJ102+AL102+AP102+AR102+AZ102+BB102+BF102+BH102+BP102+BR102+BV102+BX102+CF102+CH102+CL102+CN102</f>
        <v>90953583.31007722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21559820.859999999</v>
      </c>
      <c r="E105" s="36"/>
      <c r="F105" s="36">
        <v>13172987.030000001</v>
      </c>
      <c r="G105" s="36"/>
      <c r="H105" s="36">
        <v>34732807.890000001</v>
      </c>
      <c r="I105" s="37"/>
      <c r="J105" s="38">
        <v>28822037.15000001</v>
      </c>
      <c r="K105" s="36"/>
      <c r="L105" s="36">
        <v>47760096.620000012</v>
      </c>
      <c r="M105" s="36"/>
      <c r="N105" s="36">
        <v>76582133.770000026</v>
      </c>
      <c r="O105" s="37"/>
      <c r="P105" s="116">
        <f t="shared" ref="P105:P107" si="163">+D105+J105</f>
        <v>50381858.010000005</v>
      </c>
      <c r="Q105" s="117">
        <f t="shared" ref="Q105:Q107" si="164">+F105+L105</f>
        <v>60933083.650000013</v>
      </c>
      <c r="R105" s="118">
        <f t="shared" ref="R105:R107" si="165">+P105+Q105</f>
        <v>111314941.66000003</v>
      </c>
      <c r="S105" s="32"/>
      <c r="T105" s="35">
        <v>2232209.34</v>
      </c>
      <c r="U105" s="36"/>
      <c r="V105" s="36">
        <v>1776693.6</v>
      </c>
      <c r="W105" s="36"/>
      <c r="X105" s="36">
        <v>4008902.94</v>
      </c>
      <c r="Y105" s="37"/>
      <c r="Z105" s="38">
        <v>5675876.8000000203</v>
      </c>
      <c r="AA105" s="36"/>
      <c r="AB105" s="36">
        <v>3795793.3499999903</v>
      </c>
      <c r="AC105" s="36"/>
      <c r="AD105" s="36">
        <v>9471670.1500000097</v>
      </c>
      <c r="AE105" s="37"/>
      <c r="AF105" s="116">
        <f t="shared" ref="AF105:AF107" si="166">+T105+Z105</f>
        <v>7908086.1400000202</v>
      </c>
      <c r="AG105" s="117">
        <f t="shared" ref="AG105:AG107" si="167">+V105+AB105</f>
        <v>5572486.9499999899</v>
      </c>
      <c r="AH105" s="118">
        <f t="shared" ref="AH105:AH107" si="168">+AF105+AG105</f>
        <v>13480573.090000011</v>
      </c>
      <c r="AI105" s="32"/>
      <c r="AJ105" s="35">
        <v>5207199.5600000005</v>
      </c>
      <c r="AK105" s="36"/>
      <c r="AL105" s="36">
        <v>5929203.0499999989</v>
      </c>
      <c r="AM105" s="36"/>
      <c r="AN105" s="36">
        <v>11136402.609999999</v>
      </c>
      <c r="AO105" s="37"/>
      <c r="AP105" s="38">
        <v>5676020.6599999983</v>
      </c>
      <c r="AQ105" s="36"/>
      <c r="AR105" s="36">
        <v>9147833.629999999</v>
      </c>
      <c r="AS105" s="36"/>
      <c r="AT105" s="36">
        <v>14823854.289999997</v>
      </c>
      <c r="AU105" s="37"/>
      <c r="AV105" s="116">
        <f t="shared" ref="AV105:AV107" si="169">+AJ105+AP105</f>
        <v>10883220.219999999</v>
      </c>
      <c r="AW105" s="117">
        <f t="shared" ref="AW105:AW107" si="170">+AL105+AR105</f>
        <v>15077036.679999998</v>
      </c>
      <c r="AX105" s="118">
        <f t="shared" ref="AX105:AX107" si="171">+AV105+AW105</f>
        <v>25960256.899999999</v>
      </c>
      <c r="AY105" s="32"/>
      <c r="AZ105" s="35">
        <v>1328227.5</v>
      </c>
      <c r="BA105" s="36"/>
      <c r="BB105" s="36">
        <v>366089.97</v>
      </c>
      <c r="BC105" s="36"/>
      <c r="BD105" s="36">
        <v>1694317.47</v>
      </c>
      <c r="BE105" s="37"/>
      <c r="BF105" s="38">
        <v>1084139.81</v>
      </c>
      <c r="BG105" s="36"/>
      <c r="BH105" s="36">
        <v>1775813.09</v>
      </c>
      <c r="BI105" s="36"/>
      <c r="BJ105" s="36">
        <v>2859952.9000000004</v>
      </c>
      <c r="BK105" s="37"/>
      <c r="BL105" s="116">
        <f t="shared" ref="BL105:BL107" si="172">+AZ105+BF105</f>
        <v>2412367.31</v>
      </c>
      <c r="BM105" s="117">
        <f t="shared" ref="BM105:BM107" si="173">+BB105+BH105</f>
        <v>2141903.06</v>
      </c>
      <c r="BN105" s="118">
        <f t="shared" ref="BN105:BN107" si="174">+BL105+BM105</f>
        <v>4554270.37</v>
      </c>
      <c r="BO105" s="32"/>
      <c r="BP105" s="35">
        <v>-85896.749999999767</v>
      </c>
      <c r="BQ105" s="36"/>
      <c r="BR105" s="36">
        <v>0</v>
      </c>
      <c r="BS105" s="36"/>
      <c r="BT105" s="36">
        <v>-85896.749999999767</v>
      </c>
      <c r="BU105" s="37"/>
      <c r="BV105" s="38">
        <v>-231519.71999999974</v>
      </c>
      <c r="BW105" s="36"/>
      <c r="BX105" s="36">
        <v>0</v>
      </c>
      <c r="BY105" s="36"/>
      <c r="BZ105" s="36">
        <v>-231519.71999999974</v>
      </c>
      <c r="CA105" s="37"/>
      <c r="CB105" s="116">
        <f t="shared" ref="CB105:CB107" si="175">+BP105+BV105</f>
        <v>-317416.46999999951</v>
      </c>
      <c r="CC105" s="117">
        <f t="shared" ref="CC105:CC107" si="176">+BR105+BX105</f>
        <v>0</v>
      </c>
      <c r="CD105" s="118">
        <f t="shared" ref="CD105:CD107" si="177">+CB105+CC105</f>
        <v>-317416.46999999951</v>
      </c>
      <c r="CE105" s="32"/>
      <c r="CF105" s="35">
        <v>2723091.5300000003</v>
      </c>
      <c r="CG105" s="36"/>
      <c r="CH105" s="36">
        <v>1022233.2</v>
      </c>
      <c r="CI105" s="36"/>
      <c r="CJ105" s="36">
        <v>3745324.7300000004</v>
      </c>
      <c r="CK105" s="37"/>
      <c r="CL105" s="38">
        <v>4878830.01</v>
      </c>
      <c r="CM105" s="36"/>
      <c r="CN105" s="36">
        <v>3653127.4299999997</v>
      </c>
      <c r="CO105" s="36"/>
      <c r="CP105" s="36">
        <v>8531957.4399999995</v>
      </c>
      <c r="CQ105" s="37"/>
      <c r="CR105" s="116">
        <f t="shared" ref="CR105:CR107" si="178">+CF105+CL105</f>
        <v>7601921.54</v>
      </c>
      <c r="CS105" s="117">
        <f t="shared" ref="CS105:CS107" si="179">+CH105+CN105</f>
        <v>4675360.63</v>
      </c>
      <c r="CT105" s="118">
        <f t="shared" ref="CT105:CT107" si="180">+CR105+CS105</f>
        <v>12277282.17</v>
      </c>
      <c r="CU105" s="32"/>
      <c r="CV105" s="38">
        <f>+D105+T105+AJ105+AZ105+BP105+CF105</f>
        <v>32964652.039999999</v>
      </c>
      <c r="CW105" s="39"/>
      <c r="CX105" s="39">
        <f>+F105+V105+AL105+BB105+BR105+CH105</f>
        <v>22267206.849999998</v>
      </c>
      <c r="CY105" s="39"/>
      <c r="CZ105" s="36">
        <f>+CV105+CX105</f>
        <v>55231858.890000001</v>
      </c>
      <c r="DA105" s="40"/>
      <c r="DB105" s="38">
        <f t="shared" ref="DB105:DB107" si="181">+J105+Z105+AP105+BF105+BV105+CL105</f>
        <v>45905384.710000031</v>
      </c>
      <c r="DC105" s="39"/>
      <c r="DD105" s="36">
        <f t="shared" ref="DD105:DD107" si="182">+L105+AB105+AR105+BH105+BX105+CN105</f>
        <v>66132664.119999997</v>
      </c>
      <c r="DE105" s="39"/>
      <c r="DF105" s="36">
        <f t="shared" ref="DF105:DF107" si="183">+DB105+DD105</f>
        <v>112038048.83000003</v>
      </c>
      <c r="DG105" s="40"/>
      <c r="DH105" s="152"/>
      <c r="DI105" s="163" t="s">
        <v>49</v>
      </c>
      <c r="DJ105" s="38">
        <f t="shared" ref="DJ105:DJ107" si="184">+CZ105</f>
        <v>55231858.890000001</v>
      </c>
      <c r="DK105" s="36">
        <f t="shared" ref="DK105:DK107" si="185">+DF105</f>
        <v>112038048.83000003</v>
      </c>
      <c r="DL105" s="37">
        <f t="shared" ref="DL105:DL107" si="186">+DJ105+DK105</f>
        <v>167269907.72000003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63"/>
        <v>0</v>
      </c>
      <c r="Q106" s="117">
        <f t="shared" si="164"/>
        <v>0</v>
      </c>
      <c r="R106" s="118">
        <f t="shared" si="165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66"/>
        <v>0</v>
      </c>
      <c r="AG106" s="117">
        <f t="shared" si="167"/>
        <v>0</v>
      </c>
      <c r="AH106" s="118">
        <f t="shared" si="168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69"/>
        <v>0</v>
      </c>
      <c r="AW106" s="117">
        <f t="shared" si="170"/>
        <v>0</v>
      </c>
      <c r="AX106" s="118">
        <f t="shared" si="171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72"/>
        <v>0</v>
      </c>
      <c r="BM106" s="117">
        <f t="shared" si="173"/>
        <v>0</v>
      </c>
      <c r="BN106" s="118">
        <f t="shared" si="174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175"/>
        <v>0</v>
      </c>
      <c r="CC106" s="117">
        <f t="shared" si="176"/>
        <v>0</v>
      </c>
      <c r="CD106" s="118">
        <f t="shared" si="177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178"/>
        <v>0</v>
      </c>
      <c r="CS106" s="117">
        <f t="shared" si="179"/>
        <v>0</v>
      </c>
      <c r="CT106" s="118">
        <f t="shared" si="180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7">+CV106+CX106</f>
        <v>0</v>
      </c>
      <c r="DA106" s="40"/>
      <c r="DB106" s="38">
        <f t="shared" si="181"/>
        <v>0</v>
      </c>
      <c r="DC106" s="39"/>
      <c r="DD106" s="36">
        <f t="shared" si="182"/>
        <v>0</v>
      </c>
      <c r="DE106" s="39"/>
      <c r="DF106" s="36">
        <f t="shared" si="183"/>
        <v>0</v>
      </c>
      <c r="DG106" s="40"/>
      <c r="DH106" s="152"/>
      <c r="DI106" s="163" t="s">
        <v>50</v>
      </c>
      <c r="DJ106" s="38">
        <f t="shared" si="184"/>
        <v>0</v>
      </c>
      <c r="DK106" s="36">
        <f t="shared" si="185"/>
        <v>0</v>
      </c>
      <c r="DL106" s="37">
        <f t="shared" si="186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300883.30829999538</v>
      </c>
      <c r="E107" s="36"/>
      <c r="F107" s="36">
        <v>87605.147400000162</v>
      </c>
      <c r="G107" s="36"/>
      <c r="H107" s="36">
        <v>388488.45569999551</v>
      </c>
      <c r="I107" s="37"/>
      <c r="J107" s="38">
        <v>711716.4131000638</v>
      </c>
      <c r="K107" s="36"/>
      <c r="L107" s="36">
        <v>620195.35700004676</v>
      </c>
      <c r="M107" s="36"/>
      <c r="N107" s="36">
        <v>1331911.7701001107</v>
      </c>
      <c r="O107" s="37"/>
      <c r="P107" s="116">
        <f t="shared" si="163"/>
        <v>1012599.7214000592</v>
      </c>
      <c r="Q107" s="117">
        <f t="shared" si="164"/>
        <v>707800.50440004689</v>
      </c>
      <c r="R107" s="118">
        <f t="shared" si="165"/>
        <v>1720400.2258001061</v>
      </c>
      <c r="S107" s="32"/>
      <c r="T107" s="35">
        <v>4628799.8752590492</v>
      </c>
      <c r="U107" s="36"/>
      <c r="V107" s="36">
        <v>1309433.1123975385</v>
      </c>
      <c r="W107" s="36"/>
      <c r="X107" s="36">
        <v>5938232.9876565877</v>
      </c>
      <c r="Y107" s="37"/>
      <c r="Z107" s="38">
        <v>1099019.4091829704</v>
      </c>
      <c r="AA107" s="36"/>
      <c r="AB107" s="36">
        <v>1803574.9025241886</v>
      </c>
      <c r="AC107" s="36"/>
      <c r="AD107" s="36">
        <v>2902594.311707159</v>
      </c>
      <c r="AE107" s="37"/>
      <c r="AF107" s="116">
        <f t="shared" si="166"/>
        <v>5727819.2844420196</v>
      </c>
      <c r="AG107" s="117">
        <f t="shared" si="167"/>
        <v>3113008.0149217271</v>
      </c>
      <c r="AH107" s="118">
        <f t="shared" si="168"/>
        <v>8840827.2993637472</v>
      </c>
      <c r="AI107" s="32"/>
      <c r="AJ107" s="35">
        <v>65869.399799999534</v>
      </c>
      <c r="AK107" s="36"/>
      <c r="AL107" s="36">
        <v>12823.336500000092</v>
      </c>
      <c r="AM107" s="36"/>
      <c r="AN107" s="36">
        <v>78692.736299999626</v>
      </c>
      <c r="AO107" s="37"/>
      <c r="AP107" s="38">
        <v>107471.26199999959</v>
      </c>
      <c r="AQ107" s="36"/>
      <c r="AR107" s="36">
        <v>127016.57819999996</v>
      </c>
      <c r="AS107" s="36"/>
      <c r="AT107" s="36">
        <v>234487.84019999957</v>
      </c>
      <c r="AU107" s="37"/>
      <c r="AV107" s="116">
        <f t="shared" si="169"/>
        <v>173340.66179999913</v>
      </c>
      <c r="AW107" s="117">
        <f t="shared" si="170"/>
        <v>139839.91470000005</v>
      </c>
      <c r="AX107" s="118">
        <f t="shared" si="171"/>
        <v>313180.57649999915</v>
      </c>
      <c r="AY107" s="32"/>
      <c r="AZ107" s="35">
        <v>574376.48658018233</v>
      </c>
      <c r="BA107" s="36"/>
      <c r="BB107" s="36">
        <v>185052.12341981751</v>
      </c>
      <c r="BC107" s="36"/>
      <c r="BD107" s="36">
        <v>759428.60999999987</v>
      </c>
      <c r="BE107" s="37"/>
      <c r="BF107" s="38">
        <v>794474.02197250118</v>
      </c>
      <c r="BG107" s="36"/>
      <c r="BH107" s="36">
        <v>408083.55802749854</v>
      </c>
      <c r="BI107" s="36"/>
      <c r="BJ107" s="36">
        <v>1202557.5799999996</v>
      </c>
      <c r="BK107" s="37"/>
      <c r="BL107" s="116">
        <f t="shared" si="172"/>
        <v>1368850.5085526835</v>
      </c>
      <c r="BM107" s="117">
        <f t="shared" si="173"/>
        <v>593135.68144731608</v>
      </c>
      <c r="BN107" s="118">
        <f t="shared" si="174"/>
        <v>1961986.1899999995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175"/>
        <v>0</v>
      </c>
      <c r="CC107" s="117">
        <f t="shared" si="176"/>
        <v>0</v>
      </c>
      <c r="CD107" s="118">
        <f t="shared" si="177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178"/>
        <v>0</v>
      </c>
      <c r="CS107" s="117">
        <f t="shared" si="179"/>
        <v>0</v>
      </c>
      <c r="CT107" s="118">
        <f t="shared" si="180"/>
        <v>0</v>
      </c>
      <c r="CU107" s="32"/>
      <c r="CV107" s="38">
        <f>+D107+T107+AJ107+AZ107+BP107+CF107</f>
        <v>5569929.0699392259</v>
      </c>
      <c r="CW107" s="36"/>
      <c r="CX107" s="39">
        <f>+F107+V107+AL107+BB107+BR107+CH107</f>
        <v>1594913.7197173564</v>
      </c>
      <c r="CY107" s="39"/>
      <c r="CZ107" s="36">
        <f t="shared" si="187"/>
        <v>7164842.7896565823</v>
      </c>
      <c r="DA107" s="40"/>
      <c r="DB107" s="38">
        <f t="shared" si="181"/>
        <v>2712681.106255535</v>
      </c>
      <c r="DC107" s="39"/>
      <c r="DD107" s="36">
        <f t="shared" si="182"/>
        <v>2958870.3957517338</v>
      </c>
      <c r="DE107" s="39"/>
      <c r="DF107" s="36">
        <f t="shared" si="183"/>
        <v>5671551.5020072684</v>
      </c>
      <c r="DG107" s="40"/>
      <c r="DH107" s="152"/>
      <c r="DI107" s="163" t="s">
        <v>48</v>
      </c>
      <c r="DJ107" s="38">
        <f t="shared" si="184"/>
        <v>7164842.7896565823</v>
      </c>
      <c r="DK107" s="36">
        <f t="shared" si="185"/>
        <v>5671551.5020072684</v>
      </c>
      <c r="DL107" s="37">
        <f t="shared" si="186"/>
        <v>12836394.291663852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36823</v>
      </c>
      <c r="E110" s="36"/>
      <c r="F110" s="72">
        <v>10288</v>
      </c>
      <c r="G110" s="36"/>
      <c r="H110" s="72">
        <v>47111</v>
      </c>
      <c r="I110" s="37"/>
      <c r="J110" s="72">
        <v>118586</v>
      </c>
      <c r="K110" s="72"/>
      <c r="L110" s="72">
        <v>104176</v>
      </c>
      <c r="M110" s="72"/>
      <c r="N110" s="72">
        <v>222762</v>
      </c>
      <c r="O110" s="37"/>
      <c r="P110" s="133">
        <f t="shared" ref="P110:P111" si="188">+D110+J110</f>
        <v>155409</v>
      </c>
      <c r="Q110" s="134">
        <f t="shared" ref="Q110:Q111" si="189">+F110+L110</f>
        <v>114464</v>
      </c>
      <c r="R110" s="135">
        <f t="shared" ref="R110:R111" si="190">+P110+Q110</f>
        <v>269873</v>
      </c>
      <c r="S110" s="32"/>
      <c r="T110" s="71">
        <v>66730</v>
      </c>
      <c r="U110" s="36"/>
      <c r="V110" s="72">
        <v>19555</v>
      </c>
      <c r="W110" s="36"/>
      <c r="X110" s="72">
        <v>86285</v>
      </c>
      <c r="Y110" s="37"/>
      <c r="Z110" s="72">
        <v>345293</v>
      </c>
      <c r="AA110" s="72"/>
      <c r="AB110" s="72">
        <v>149311</v>
      </c>
      <c r="AC110" s="72"/>
      <c r="AD110" s="72">
        <v>494604</v>
      </c>
      <c r="AE110" s="37"/>
      <c r="AF110" s="133">
        <f t="shared" ref="AF110:AF111" si="191">+T110+Z110</f>
        <v>412023</v>
      </c>
      <c r="AG110" s="134">
        <f t="shared" ref="AG110:AG111" si="192">+V110+AB110</f>
        <v>168866</v>
      </c>
      <c r="AH110" s="135">
        <f t="shared" ref="AH110:AH111" si="193">+AF110+AG110</f>
        <v>580889</v>
      </c>
      <c r="AI110" s="32"/>
      <c r="AJ110" s="71">
        <v>20604</v>
      </c>
      <c r="AK110" s="36"/>
      <c r="AL110" s="72">
        <v>8955</v>
      </c>
      <c r="AM110" s="36"/>
      <c r="AN110" s="72">
        <v>29559</v>
      </c>
      <c r="AO110" s="37"/>
      <c r="AP110" s="72">
        <v>54752</v>
      </c>
      <c r="AQ110" s="72"/>
      <c r="AR110" s="72">
        <v>51852</v>
      </c>
      <c r="AS110" s="72"/>
      <c r="AT110" s="72">
        <v>106604</v>
      </c>
      <c r="AU110" s="37"/>
      <c r="AV110" s="133">
        <f t="shared" ref="AV110:AV111" si="194">+AJ110+AP110</f>
        <v>75356</v>
      </c>
      <c r="AW110" s="134">
        <f t="shared" ref="AW110:AW111" si="195">+AL110+AR110</f>
        <v>60807</v>
      </c>
      <c r="AX110" s="135">
        <f t="shared" ref="AX110:AX111" si="196">+AV110+AW110</f>
        <v>136163</v>
      </c>
      <c r="AY110" s="32"/>
      <c r="AZ110" s="71">
        <v>37238</v>
      </c>
      <c r="BA110" s="36"/>
      <c r="BB110" s="72">
        <v>12080</v>
      </c>
      <c r="BC110" s="36"/>
      <c r="BD110" s="72">
        <v>49318</v>
      </c>
      <c r="BE110" s="37"/>
      <c r="BF110" s="72">
        <v>207016</v>
      </c>
      <c r="BG110" s="72"/>
      <c r="BH110" s="72">
        <v>107075</v>
      </c>
      <c r="BI110" s="72"/>
      <c r="BJ110" s="72">
        <v>314091</v>
      </c>
      <c r="BK110" s="37"/>
      <c r="BL110" s="133">
        <f t="shared" ref="BL110:BL111" si="197">+AZ110+BF110</f>
        <v>244254</v>
      </c>
      <c r="BM110" s="134">
        <f t="shared" ref="BM110:BM111" si="198">+BB110+BH110</f>
        <v>119155</v>
      </c>
      <c r="BN110" s="135">
        <f t="shared" ref="BN110:BN111" si="199">+BL110+BM110</f>
        <v>363409</v>
      </c>
      <c r="BO110" s="32"/>
      <c r="BP110" s="71">
        <v>610</v>
      </c>
      <c r="BQ110" s="36"/>
      <c r="BR110" s="72">
        <v>130</v>
      </c>
      <c r="BS110" s="36"/>
      <c r="BT110" s="72">
        <v>740</v>
      </c>
      <c r="BU110" s="37"/>
      <c r="BV110" s="72">
        <v>2993</v>
      </c>
      <c r="BW110" s="72"/>
      <c r="BX110" s="72">
        <v>2992</v>
      </c>
      <c r="BY110" s="72"/>
      <c r="BZ110" s="72">
        <v>5985</v>
      </c>
      <c r="CA110" s="37"/>
      <c r="CB110" s="133">
        <f t="shared" ref="CB110:CB111" si="200">+BP110+BV110</f>
        <v>3603</v>
      </c>
      <c r="CC110" s="134">
        <f t="shared" ref="CC110:CC111" si="201">+BR110+BX110</f>
        <v>3122</v>
      </c>
      <c r="CD110" s="135">
        <f t="shared" ref="CD110:CD111" si="202">+CB110+CC110</f>
        <v>6725</v>
      </c>
      <c r="CE110" s="32"/>
      <c r="CF110" s="71">
        <v>41579</v>
      </c>
      <c r="CG110" s="36"/>
      <c r="CH110" s="72">
        <v>8758</v>
      </c>
      <c r="CI110" s="36"/>
      <c r="CJ110" s="72">
        <v>50337</v>
      </c>
      <c r="CK110" s="37"/>
      <c r="CL110" s="72">
        <v>207917</v>
      </c>
      <c r="CM110" s="72"/>
      <c r="CN110" s="72">
        <v>109661</v>
      </c>
      <c r="CO110" s="72"/>
      <c r="CP110" s="72">
        <v>317578</v>
      </c>
      <c r="CQ110" s="37"/>
      <c r="CR110" s="133">
        <f t="shared" ref="CR110:CR111" si="203">+CF110+CL110</f>
        <v>249496</v>
      </c>
      <c r="CS110" s="134">
        <f t="shared" ref="CS110:CS111" si="204">+CH110+CN110</f>
        <v>118419</v>
      </c>
      <c r="CT110" s="135">
        <f t="shared" ref="CT110:CT111" si="205">+CR110+CS110</f>
        <v>367915</v>
      </c>
      <c r="CU110" s="32"/>
      <c r="CV110" s="73">
        <f>+D110+T110+AJ110+AZ110+BP110+CF110</f>
        <v>203584</v>
      </c>
      <c r="CW110" s="72"/>
      <c r="CX110" s="72">
        <f>+F110+V110+AL110+BB110+BR110+CH110</f>
        <v>59766</v>
      </c>
      <c r="CY110" s="72"/>
      <c r="CZ110" s="72">
        <f t="shared" ref="CZ110:CZ111" si="206">+CV110+CX110</f>
        <v>263350</v>
      </c>
      <c r="DA110" s="74"/>
      <c r="DB110" s="73">
        <f t="shared" ref="DB110:DB111" si="207">+J110+Z110+AP110+BF110+BV110+CL110</f>
        <v>936557</v>
      </c>
      <c r="DC110" s="72"/>
      <c r="DD110" s="72">
        <f t="shared" ref="DD110:DD111" si="208">+L110+AB110+AR110+BH110+BX110+CN110</f>
        <v>525067</v>
      </c>
      <c r="DE110" s="72"/>
      <c r="DF110" s="72">
        <f t="shared" ref="DF110:DF111" si="209">+DB110+DD110</f>
        <v>1461624</v>
      </c>
      <c r="DG110" s="74"/>
      <c r="DH110" s="155"/>
      <c r="DI110" s="161" t="s">
        <v>10</v>
      </c>
      <c r="DJ110" s="73">
        <f t="shared" ref="DJ110:DJ111" si="210">+CZ110</f>
        <v>263350</v>
      </c>
      <c r="DK110" s="72">
        <f t="shared" ref="DK110:DK111" si="211">+DF110</f>
        <v>1461624</v>
      </c>
      <c r="DL110" s="75">
        <f t="shared" ref="DL110:DL111" si="212">+DJ110+DK110</f>
        <v>1724974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110125</v>
      </c>
      <c r="E111" s="36"/>
      <c r="F111" s="72">
        <v>29809</v>
      </c>
      <c r="G111" s="36"/>
      <c r="H111" s="72">
        <v>139934</v>
      </c>
      <c r="I111" s="37"/>
      <c r="J111" s="72">
        <v>352359</v>
      </c>
      <c r="K111" s="72"/>
      <c r="L111" s="72">
        <v>309954</v>
      </c>
      <c r="M111" s="72"/>
      <c r="N111" s="72">
        <v>662313</v>
      </c>
      <c r="O111" s="37"/>
      <c r="P111" s="133">
        <f t="shared" si="188"/>
        <v>462484</v>
      </c>
      <c r="Q111" s="134">
        <f t="shared" si="189"/>
        <v>339763</v>
      </c>
      <c r="R111" s="135">
        <f t="shared" si="190"/>
        <v>802247</v>
      </c>
      <c r="S111" s="32"/>
      <c r="T111" s="71">
        <v>190585</v>
      </c>
      <c r="U111" s="36"/>
      <c r="V111" s="72">
        <v>56687</v>
      </c>
      <c r="W111" s="36"/>
      <c r="X111" s="72">
        <v>247272</v>
      </c>
      <c r="Y111" s="37"/>
      <c r="Z111" s="72">
        <v>1015165</v>
      </c>
      <c r="AA111" s="72"/>
      <c r="AB111" s="72">
        <v>444052</v>
      </c>
      <c r="AC111" s="72"/>
      <c r="AD111" s="72">
        <v>1459217</v>
      </c>
      <c r="AE111" s="37"/>
      <c r="AF111" s="133">
        <f t="shared" si="191"/>
        <v>1205750</v>
      </c>
      <c r="AG111" s="134">
        <f t="shared" si="192"/>
        <v>500739</v>
      </c>
      <c r="AH111" s="135">
        <f t="shared" si="193"/>
        <v>1706489</v>
      </c>
      <c r="AI111" s="32"/>
      <c r="AJ111" s="71">
        <v>62799</v>
      </c>
      <c r="AK111" s="36"/>
      <c r="AL111" s="72">
        <v>26459.4</v>
      </c>
      <c r="AM111" s="36"/>
      <c r="AN111" s="72">
        <v>89258.4</v>
      </c>
      <c r="AO111" s="37"/>
      <c r="AP111" s="72">
        <v>160343.40000000002</v>
      </c>
      <c r="AQ111" s="72"/>
      <c r="AR111" s="72">
        <v>154890.70000000001</v>
      </c>
      <c r="AS111" s="72"/>
      <c r="AT111" s="72">
        <v>315234.10000000003</v>
      </c>
      <c r="AU111" s="37"/>
      <c r="AV111" s="133">
        <f t="shared" si="194"/>
        <v>223142.40000000002</v>
      </c>
      <c r="AW111" s="134">
        <f t="shared" si="195"/>
        <v>181350.1</v>
      </c>
      <c r="AX111" s="135">
        <f t="shared" si="196"/>
        <v>404492.5</v>
      </c>
      <c r="AY111" s="32"/>
      <c r="AZ111" s="71">
        <v>110546</v>
      </c>
      <c r="BA111" s="36"/>
      <c r="BB111" s="72">
        <v>35616</v>
      </c>
      <c r="BC111" s="36"/>
      <c r="BD111" s="72">
        <v>146162</v>
      </c>
      <c r="BE111" s="37"/>
      <c r="BF111" s="72">
        <v>612014</v>
      </c>
      <c r="BG111" s="72"/>
      <c r="BH111" s="72">
        <v>314362</v>
      </c>
      <c r="BI111" s="72"/>
      <c r="BJ111" s="72">
        <v>926376</v>
      </c>
      <c r="BK111" s="37"/>
      <c r="BL111" s="133">
        <f t="shared" si="197"/>
        <v>722560</v>
      </c>
      <c r="BM111" s="134">
        <f t="shared" si="198"/>
        <v>349978</v>
      </c>
      <c r="BN111" s="135">
        <f t="shared" si="199"/>
        <v>1072538</v>
      </c>
      <c r="BO111" s="32"/>
      <c r="BP111" s="71">
        <v>95413</v>
      </c>
      <c r="BQ111" s="36"/>
      <c r="BR111" s="72">
        <v>21908</v>
      </c>
      <c r="BS111" s="36"/>
      <c r="BT111" s="72">
        <v>117321</v>
      </c>
      <c r="BU111" s="37"/>
      <c r="BV111" s="72">
        <v>307935</v>
      </c>
      <c r="BW111" s="72"/>
      <c r="BX111" s="72">
        <v>210236</v>
      </c>
      <c r="BY111" s="72"/>
      <c r="BZ111" s="72">
        <v>518171</v>
      </c>
      <c r="CA111" s="37"/>
      <c r="CB111" s="133">
        <f t="shared" si="200"/>
        <v>403348</v>
      </c>
      <c r="CC111" s="134">
        <f t="shared" si="201"/>
        <v>232144</v>
      </c>
      <c r="CD111" s="135">
        <f t="shared" si="202"/>
        <v>635492</v>
      </c>
      <c r="CE111" s="32"/>
      <c r="CF111" s="71">
        <v>126951</v>
      </c>
      <c r="CG111" s="36"/>
      <c r="CH111" s="72">
        <v>26078</v>
      </c>
      <c r="CI111" s="36"/>
      <c r="CJ111" s="72">
        <v>153029</v>
      </c>
      <c r="CK111" s="37"/>
      <c r="CL111" s="72">
        <v>623423</v>
      </c>
      <c r="CM111" s="72"/>
      <c r="CN111" s="72">
        <v>324874</v>
      </c>
      <c r="CO111" s="72"/>
      <c r="CP111" s="72">
        <v>948297</v>
      </c>
      <c r="CQ111" s="37"/>
      <c r="CR111" s="133">
        <f t="shared" si="203"/>
        <v>750374</v>
      </c>
      <c r="CS111" s="134">
        <f t="shared" si="204"/>
        <v>350952</v>
      </c>
      <c r="CT111" s="135">
        <f t="shared" si="205"/>
        <v>1101326</v>
      </c>
      <c r="CU111" s="32"/>
      <c r="CV111" s="73">
        <f>+D111+T111+AJ111+AZ111+BP111+CF111</f>
        <v>696419</v>
      </c>
      <c r="CW111" s="72"/>
      <c r="CX111" s="72">
        <f>+F111+V111+AL111+BB111+BR111+CH111</f>
        <v>196557.4</v>
      </c>
      <c r="CY111" s="72"/>
      <c r="CZ111" s="72">
        <f t="shared" si="206"/>
        <v>892976.4</v>
      </c>
      <c r="DA111" s="74"/>
      <c r="DB111" s="73">
        <f t="shared" si="207"/>
        <v>3071239.4</v>
      </c>
      <c r="DC111" s="72"/>
      <c r="DD111" s="72">
        <f t="shared" si="208"/>
        <v>1758368.7</v>
      </c>
      <c r="DE111" s="72"/>
      <c r="DF111" s="72">
        <f t="shared" si="209"/>
        <v>4829608.0999999996</v>
      </c>
      <c r="DG111" s="74"/>
      <c r="DH111" s="155"/>
      <c r="DI111" s="161" t="s">
        <v>11</v>
      </c>
      <c r="DJ111" s="73">
        <f t="shared" si="210"/>
        <v>892976.4</v>
      </c>
      <c r="DK111" s="72">
        <f t="shared" si="211"/>
        <v>4829608.0999999996</v>
      </c>
      <c r="DL111" s="75">
        <f t="shared" si="212"/>
        <v>5722584.5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v>2219.9860612939842</v>
      </c>
      <c r="E112" s="77"/>
      <c r="F112" s="78">
        <v>1804.9400181153344</v>
      </c>
      <c r="G112" s="78"/>
      <c r="H112" s="78">
        <v>2131.5721840296142</v>
      </c>
      <c r="I112" s="79"/>
      <c r="J112" s="80">
        <v>387.49108437701324</v>
      </c>
      <c r="K112" s="78"/>
      <c r="L112" s="78">
        <v>642.27695722591091</v>
      </c>
      <c r="M112" s="78"/>
      <c r="N112" s="78">
        <v>506.72760915156431</v>
      </c>
      <c r="O112" s="81"/>
      <c r="P112" s="136">
        <f>+P10/P111</f>
        <v>823.83809169614517</v>
      </c>
      <c r="Q112" s="136">
        <f t="shared" ref="Q112:R112" si="213">+Q10/Q111</f>
        <v>744.2828353881971</v>
      </c>
      <c r="R112" s="199">
        <f t="shared" si="213"/>
        <v>790.14531060882746</v>
      </c>
      <c r="S112" s="32"/>
      <c r="T112" s="76">
        <v>2347.4038992575483</v>
      </c>
      <c r="U112" s="77"/>
      <c r="V112" s="78">
        <v>2216.1048291495399</v>
      </c>
      <c r="W112" s="78"/>
      <c r="X112" s="78">
        <v>2317.303643720275</v>
      </c>
      <c r="Y112" s="79"/>
      <c r="Z112" s="80">
        <v>286.63503648175242</v>
      </c>
      <c r="AA112" s="78"/>
      <c r="AB112" s="78">
        <v>514.01597655229614</v>
      </c>
      <c r="AC112" s="78"/>
      <c r="AD112" s="78">
        <v>355.82896802189009</v>
      </c>
      <c r="AE112" s="81"/>
      <c r="AF112" s="136">
        <f>+AF10/AF111</f>
        <v>612.3672643168137</v>
      </c>
      <c r="AG112" s="136">
        <f t="shared" ref="AG112:AH112" si="214">+AG10/AG111</f>
        <v>706.70380551544838</v>
      </c>
      <c r="AH112" s="199">
        <f t="shared" si="214"/>
        <v>640.0486530062592</v>
      </c>
      <c r="AI112" s="32"/>
      <c r="AJ112" s="76">
        <v>2055.3820608608421</v>
      </c>
      <c r="AK112" s="77"/>
      <c r="AL112" s="78">
        <v>1870.9072779428107</v>
      </c>
      <c r="AM112" s="78"/>
      <c r="AN112" s="78">
        <v>2000.6971004409677</v>
      </c>
      <c r="AO112" s="79"/>
      <c r="AP112" s="80">
        <v>283.72219149650078</v>
      </c>
      <c r="AQ112" s="78"/>
      <c r="AR112" s="78">
        <v>345.67299792692535</v>
      </c>
      <c r="AS112" s="78"/>
      <c r="AT112" s="78">
        <v>314.16180375156125</v>
      </c>
      <c r="AU112" s="81"/>
      <c r="AV112" s="136">
        <f>+AV10/AV111</f>
        <v>782.32070139964446</v>
      </c>
      <c r="AW112" s="137">
        <f t="shared" ref="AW112:AX112" si="215">+AW10/AW111</f>
        <v>568.2082152146595</v>
      </c>
      <c r="AX112" s="138">
        <f t="shared" si="215"/>
        <v>686.32554504718894</v>
      </c>
      <c r="AY112" s="32"/>
      <c r="AZ112" s="76">
        <v>2208.2004737355578</v>
      </c>
      <c r="BA112" s="77"/>
      <c r="BB112" s="78">
        <v>2315.7663474401761</v>
      </c>
      <c r="BC112" s="78"/>
      <c r="BD112" s="78">
        <v>2234.4115693545541</v>
      </c>
      <c r="BE112" s="79"/>
      <c r="BF112" s="80">
        <v>302.42550395784735</v>
      </c>
      <c r="BG112" s="78"/>
      <c r="BH112" s="78">
        <v>592.87519083331313</v>
      </c>
      <c r="BI112" s="78"/>
      <c r="BJ112" s="78">
        <v>400.98844650552257</v>
      </c>
      <c r="BK112" s="81"/>
      <c r="BL112" s="136">
        <f>+BL10/BL111</f>
        <v>593.99409315327307</v>
      </c>
      <c r="BM112" s="137">
        <f t="shared" ref="BM112:BN112" si="216">+BM10/BM111</f>
        <v>768.20761582491275</v>
      </c>
      <c r="BN112" s="138">
        <f t="shared" si="216"/>
        <v>650.84140321368591</v>
      </c>
      <c r="BO112" s="32"/>
      <c r="BP112" s="76">
        <v>2022.8447492480068</v>
      </c>
      <c r="BQ112" s="77"/>
      <c r="BR112" s="78">
        <v>1487.750583805001</v>
      </c>
      <c r="BS112" s="78"/>
      <c r="BT112" s="78">
        <v>1922.9236526282593</v>
      </c>
      <c r="BU112" s="79"/>
      <c r="BV112" s="80">
        <v>274.54321866627697</v>
      </c>
      <c r="BW112" s="78"/>
      <c r="BX112" s="78">
        <v>354.23415357027272</v>
      </c>
      <c r="BY112" s="78"/>
      <c r="BZ112" s="78">
        <v>306.87598794606379</v>
      </c>
      <c r="CA112" s="81"/>
      <c r="CB112" s="136">
        <f>+CB10/CB111</f>
        <v>688.10841283457466</v>
      </c>
      <c r="CC112" s="137">
        <f t="shared" ref="CC112:CD112" si="217">+CC10/CC111</f>
        <v>461.20688581225369</v>
      </c>
      <c r="CD112" s="138">
        <f t="shared" si="217"/>
        <v>605.22172332617856</v>
      </c>
      <c r="CE112" s="32"/>
      <c r="CF112" s="76">
        <v>2066.6502500964939</v>
      </c>
      <c r="CG112" s="77"/>
      <c r="CH112" s="78">
        <v>2090.0318674744994</v>
      </c>
      <c r="CI112" s="78"/>
      <c r="CJ112" s="78">
        <v>2070.6347616464855</v>
      </c>
      <c r="CK112" s="79"/>
      <c r="CL112" s="80">
        <v>225.64649602276467</v>
      </c>
      <c r="CM112" s="78"/>
      <c r="CN112" s="78">
        <v>567.0559158935464</v>
      </c>
      <c r="CO112" s="78"/>
      <c r="CP112" s="78">
        <v>342.60884418067337</v>
      </c>
      <c r="CQ112" s="81"/>
      <c r="CR112" s="136">
        <f>+CR10/CR111</f>
        <v>537.11420090514866</v>
      </c>
      <c r="CS112" s="137">
        <f t="shared" ref="CS112:CT112" si="218">+CS10/CS111</f>
        <v>680.22286426633843</v>
      </c>
      <c r="CT112" s="138">
        <f t="shared" si="218"/>
        <v>582.71765676103166</v>
      </c>
      <c r="CU112" s="32"/>
      <c r="CV112" s="80">
        <f>+CV10/CV111</f>
        <v>2183.1808246322557</v>
      </c>
      <c r="CW112" s="78"/>
      <c r="CX112" s="78">
        <f>+CX10/CX111</f>
        <v>2027.431684283722</v>
      </c>
      <c r="CY112" s="77"/>
      <c r="CZ112" s="78">
        <f>+CZ10/CZ111</f>
        <v>2148.8981200958951</v>
      </c>
      <c r="DA112" s="81"/>
      <c r="DB112" s="80">
        <f>+DB10/DB111</f>
        <v>287.60836180965123</v>
      </c>
      <c r="DC112" s="77"/>
      <c r="DD112" s="78">
        <f>+DD10/DD111</f>
        <v>526.59012464834143</v>
      </c>
      <c r="DE112" s="78"/>
      <c r="DF112" s="78">
        <f>+DF10/DF111</f>
        <v>374.61708859358555</v>
      </c>
      <c r="DG112" s="81"/>
      <c r="DH112" s="156"/>
      <c r="DI112" s="161" t="s">
        <v>12</v>
      </c>
      <c r="DJ112" s="80">
        <f>+DJ10/DJ111</f>
        <v>2148.8981200958951</v>
      </c>
      <c r="DK112" s="78">
        <f t="shared" ref="DK112:DL112" si="219">+DK10/DK111</f>
        <v>374.61708859358555</v>
      </c>
      <c r="DL112" s="79">
        <f t="shared" si="219"/>
        <v>651.48343947039984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f>+D102</f>
        <v>27461292</v>
      </c>
      <c r="E114" s="36"/>
      <c r="F114" s="72">
        <f>+F102</f>
        <v>8061905</v>
      </c>
      <c r="G114" s="36"/>
      <c r="H114" s="72">
        <f>+H102</f>
        <v>35523197.000000119</v>
      </c>
      <c r="I114" s="37"/>
      <c r="J114" s="72">
        <f>+J102</f>
        <v>17134048.241067439</v>
      </c>
      <c r="K114" s="36"/>
      <c r="L114" s="72">
        <f>+L102</f>
        <v>-7287716.8969233632</v>
      </c>
      <c r="M114" s="36"/>
      <c r="N114" s="72">
        <f>+N102</f>
        <v>9846331.3441441059</v>
      </c>
      <c r="O114" s="37"/>
      <c r="P114" s="116">
        <f>+P16-P101</f>
        <v>44595340.24106741</v>
      </c>
      <c r="Q114" s="140">
        <f>+Q16-Q101</f>
        <v>774188.10307663679</v>
      </c>
      <c r="R114" s="141">
        <f>+R16-R101</f>
        <v>45369528.344144106</v>
      </c>
      <c r="S114" s="32"/>
      <c r="T114" s="71">
        <f>+T102</f>
        <v>-18806604.321291864</v>
      </c>
      <c r="U114" s="36"/>
      <c r="V114" s="72">
        <f>+V102</f>
        <v>34024353.472833917</v>
      </c>
      <c r="W114" s="36"/>
      <c r="X114" s="72">
        <f>+X102</f>
        <v>15217749.151542053</v>
      </c>
      <c r="Y114" s="37"/>
      <c r="Z114" s="72">
        <f>+Z102</f>
        <v>-27554372.949790537</v>
      </c>
      <c r="AA114" s="36"/>
      <c r="AB114" s="72">
        <f>+AB102</f>
        <v>52377437.405053288</v>
      </c>
      <c r="AC114" s="36"/>
      <c r="AD114" s="72">
        <f>+AD102</f>
        <v>24823064.45526275</v>
      </c>
      <c r="AE114" s="37"/>
      <c r="AF114" s="116">
        <f>+AF16-AF101</f>
        <v>-46360977.271082401</v>
      </c>
      <c r="AG114" s="140">
        <f>+AG16-AG101</f>
        <v>86401790.877887249</v>
      </c>
      <c r="AH114" s="141">
        <f>+AH16-AH101</f>
        <v>40040813.606804848</v>
      </c>
      <c r="AI114" s="32"/>
      <c r="AJ114" s="71">
        <f>+AJ102</f>
        <v>13509157.653018937</v>
      </c>
      <c r="AK114" s="36"/>
      <c r="AL114" s="72">
        <f>+AL102</f>
        <v>6351070.9500185549</v>
      </c>
      <c r="AM114" s="36"/>
      <c r="AN114" s="72">
        <f>+AN102</f>
        <v>19860228.603037477</v>
      </c>
      <c r="AO114" s="37"/>
      <c r="AP114" s="72">
        <f>+AP102</f>
        <v>-2840789.894111909</v>
      </c>
      <c r="AQ114" s="36"/>
      <c r="AR114" s="72">
        <f>+AR102</f>
        <v>1383026.4670195356</v>
      </c>
      <c r="AS114" s="36"/>
      <c r="AT114" s="72">
        <f>+AT102</f>
        <v>-1457763.4270923883</v>
      </c>
      <c r="AU114" s="37"/>
      <c r="AV114" s="116">
        <f>+AV16-AV101</f>
        <v>10668367.75890705</v>
      </c>
      <c r="AW114" s="140">
        <f>+AW16-AW101</f>
        <v>7734097.4170380831</v>
      </c>
      <c r="AX114" s="118">
        <f>+AX16-AX101</f>
        <v>18402465.175945163</v>
      </c>
      <c r="AY114" s="32"/>
      <c r="AZ114" s="71">
        <f>+AZ102</f>
        <v>-11910946.790217161</v>
      </c>
      <c r="BA114" s="36"/>
      <c r="BB114" s="72">
        <f>+BB102</f>
        <v>6444161.3002172485</v>
      </c>
      <c r="BC114" s="36"/>
      <c r="BD114" s="72">
        <f>+BD102</f>
        <v>-5466785.4899998903</v>
      </c>
      <c r="BE114" s="37"/>
      <c r="BF114" s="72">
        <f>+BF102</f>
        <v>-4115275.976908505</v>
      </c>
      <c r="BG114" s="36"/>
      <c r="BH114" s="72">
        <f>+BH102</f>
        <v>9162094.426908344</v>
      </c>
      <c r="BI114" s="36"/>
      <c r="BJ114" s="72">
        <f>+BJ102</f>
        <v>5046818.4499998093</v>
      </c>
      <c r="BK114" s="37"/>
      <c r="BL114" s="116">
        <f>+BL16-BL101</f>
        <v>-16026222.767125666</v>
      </c>
      <c r="BM114" s="140">
        <f>+BM16-BM101</f>
        <v>15606255.727125615</v>
      </c>
      <c r="BN114" s="141">
        <f>+BN16-BN101</f>
        <v>-419967.04000008106</v>
      </c>
      <c r="BO114" s="32"/>
      <c r="BP114" s="35">
        <f>+BP102</f>
        <v>15886839.768799603</v>
      </c>
      <c r="BQ114" s="36"/>
      <c r="BR114" s="72">
        <f>+BR102</f>
        <v>-272799.47732339054</v>
      </c>
      <c r="BS114" s="36"/>
      <c r="BT114" s="72">
        <f>+BT102</f>
        <v>15614040.29147625</v>
      </c>
      <c r="BU114" s="37"/>
      <c r="BV114" s="72">
        <f>+BV102</f>
        <v>-13744325.777976841</v>
      </c>
      <c r="BW114" s="36"/>
      <c r="BX114" s="72">
        <f>+BX102</f>
        <v>-2463948.2535000294</v>
      </c>
      <c r="BY114" s="36"/>
      <c r="BZ114" s="72">
        <f>+BZ102</f>
        <v>-16208274.031476885</v>
      </c>
      <c r="CA114" s="37"/>
      <c r="CB114" s="116">
        <f>+CB16-CB101</f>
        <v>2142513.9908227921</v>
      </c>
      <c r="CC114" s="140">
        <f>+CC16-CC101</f>
        <v>-2736747.7308233976</v>
      </c>
      <c r="CD114" s="141">
        <f>+CD16-CD101</f>
        <v>-594233.74000060558</v>
      </c>
      <c r="CE114" s="32"/>
      <c r="CF114" s="35">
        <f>+CF102</f>
        <v>4913170.2681656778</v>
      </c>
      <c r="CG114" s="36"/>
      <c r="CH114" s="72">
        <f>+CH102</f>
        <v>-3036093.293789722</v>
      </c>
      <c r="CI114" s="36"/>
      <c r="CJ114" s="72">
        <f>+CJ102</f>
        <v>1877076.9743759632</v>
      </c>
      <c r="CK114" s="37"/>
      <c r="CL114" s="72">
        <f>+CL102</f>
        <v>-39347730.211879313</v>
      </c>
      <c r="CM114" s="36"/>
      <c r="CN114" s="72">
        <f>+CN102</f>
        <v>25625630.200687319</v>
      </c>
      <c r="CO114" s="36"/>
      <c r="CP114" s="72">
        <f>+CP102</f>
        <v>-13722100.011191964</v>
      </c>
      <c r="CQ114" s="37"/>
      <c r="CR114" s="116">
        <f>+CR16-CR101</f>
        <v>-34434559.943713665</v>
      </c>
      <c r="CS114" s="140">
        <f>+CS16-CS101</f>
        <v>22589536.906897575</v>
      </c>
      <c r="CT114" s="141">
        <f>+CT16-CT101</f>
        <v>-11845023.036816001</v>
      </c>
      <c r="CU114" s="32"/>
      <c r="CV114" s="73">
        <f>+CV102</f>
        <v>31052908.578475475</v>
      </c>
      <c r="CW114" s="72"/>
      <c r="CX114" s="72">
        <f>+CX102</f>
        <v>51572597.951956689</v>
      </c>
      <c r="CY114" s="72"/>
      <c r="CZ114" s="72">
        <f>+CZ102</f>
        <v>82625506.530431986</v>
      </c>
      <c r="DA114" s="74"/>
      <c r="DB114" s="73">
        <f>+DB102</f>
        <v>-70468446.569599867</v>
      </c>
      <c r="DC114" s="72"/>
      <c r="DD114" s="72">
        <f>+DD102</f>
        <v>78796523.349244833</v>
      </c>
      <c r="DE114" s="72"/>
      <c r="DF114" s="72">
        <f>+DF102</f>
        <v>8328076.7796452045</v>
      </c>
      <c r="DG114" s="74"/>
      <c r="DH114" s="155"/>
      <c r="DI114" s="162" t="s">
        <v>95</v>
      </c>
      <c r="DJ114" s="73">
        <f>+DJ102</f>
        <v>82625506.530430794</v>
      </c>
      <c r="DK114" s="72">
        <f>+DK102</f>
        <v>8328076.7796452045</v>
      </c>
      <c r="DL114" s="74">
        <f>+DL102</f>
        <v>90953583.31007576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f>+D114/D16</f>
        <v>9.9393887239226653E-2</v>
      </c>
      <c r="E116" s="83"/>
      <c r="F116" s="84">
        <f>+F114/F16</f>
        <v>0.10400992799491808</v>
      </c>
      <c r="G116" s="83"/>
      <c r="H116" s="84">
        <f>+H114/H16</f>
        <v>0.10040517927421604</v>
      </c>
      <c r="I116" s="85"/>
      <c r="J116" s="84">
        <f>+J114/J16</f>
        <v>0.10328012909333273</v>
      </c>
      <c r="K116" s="83"/>
      <c r="L116" s="84">
        <f>+L114/L16</f>
        <v>-3.7684402765152704E-2</v>
      </c>
      <c r="M116" s="83"/>
      <c r="N116" s="84">
        <f>+N114/N16</f>
        <v>2.7405202722814569E-2</v>
      </c>
      <c r="O116" s="85"/>
      <c r="P116" s="142">
        <f>+P102/P16</f>
        <v>0.10085192151435982</v>
      </c>
      <c r="Q116" s="143">
        <f>+Q102/Q16</f>
        <v>2.8578470632999145E-3</v>
      </c>
      <c r="R116" s="144">
        <f>+R102/R16</f>
        <v>6.3624257408735202E-2</v>
      </c>
      <c r="S116" s="32"/>
      <c r="T116" s="82">
        <f>+T114/T16</f>
        <v>-4.4607252368254191E-2</v>
      </c>
      <c r="U116" s="83"/>
      <c r="V116" s="84">
        <f>+V114/V16</f>
        <v>0.23363670712490167</v>
      </c>
      <c r="W116" s="83"/>
      <c r="X116" s="84">
        <f>+X114/X16</f>
        <v>2.6828015523058045E-2</v>
      </c>
      <c r="Y116" s="85"/>
      <c r="Z116" s="84">
        <f>+Z114/Z16</f>
        <v>-0.10049017428913265</v>
      </c>
      <c r="AA116" s="83"/>
      <c r="AB116" s="84">
        <f>+AB114/AB16</f>
        <v>0.22586103763272533</v>
      </c>
      <c r="AC116" s="83"/>
      <c r="AD116" s="84">
        <f>+AD114/AD16</f>
        <v>4.9047665322234119E-2</v>
      </c>
      <c r="AE116" s="85"/>
      <c r="AF116" s="142">
        <f>+AF102/AF16</f>
        <v>-6.6629376458355261E-2</v>
      </c>
      <c r="AG116" s="143">
        <f>+AG102/AG16</f>
        <v>0.22886043896186992</v>
      </c>
      <c r="AH116" s="144">
        <f>+AH102/AH16</f>
        <v>3.730507096252253E-2</v>
      </c>
      <c r="AI116" s="32"/>
      <c r="AJ116" s="82">
        <f>+AJ114/AJ16</f>
        <v>0.1017963361797341</v>
      </c>
      <c r="AK116" s="83"/>
      <c r="AL116" s="84">
        <f>+AL114/AL16</f>
        <v>0.1111735215320119</v>
      </c>
      <c r="AM116" s="83"/>
      <c r="AN116" s="84">
        <f>+AN114/AN16</f>
        <v>0.10461823373115944</v>
      </c>
      <c r="AO116" s="85"/>
      <c r="AP116" s="84">
        <f>+AP114/AP16</f>
        <v>-5.8194382796223063E-2</v>
      </c>
      <c r="AQ116" s="83"/>
      <c r="AR116" s="84">
        <f>+AR114/AR16</f>
        <v>2.0572506794820356E-2</v>
      </c>
      <c r="AS116" s="83"/>
      <c r="AT116" s="84">
        <f>+AT114/AT16</f>
        <v>-1.256232741417416E-2</v>
      </c>
      <c r="AU116" s="85"/>
      <c r="AV116" s="142">
        <f>+AV102/AV16</f>
        <v>5.8771362186599042E-2</v>
      </c>
      <c r="AW116" s="143">
        <f>+AW102/AW16</f>
        <v>6.2193958886050185E-2</v>
      </c>
      <c r="AX116" s="144">
        <f>+AX102/AX16</f>
        <v>6.0162817701930812E-2</v>
      </c>
      <c r="AY116" s="32"/>
      <c r="AZ116" s="82">
        <f>+AZ114/AZ16</f>
        <v>-4.709429030911623E-2</v>
      </c>
      <c r="BA116" s="83"/>
      <c r="BB116" s="84">
        <f>+BB114/BB16</f>
        <v>8.9377983494556765E-2</v>
      </c>
      <c r="BC116" s="83"/>
      <c r="BD116" s="84">
        <f>+BD114/BD16</f>
        <v>-1.6819993398943904E-2</v>
      </c>
      <c r="BE116" s="85"/>
      <c r="BF116" s="84">
        <f>+BF114/BF16</f>
        <v>-2.098201143349079E-2</v>
      </c>
      <c r="BG116" s="83"/>
      <c r="BH116" s="84">
        <f>+BH114/BH16</f>
        <v>4.8691443639613086E-2</v>
      </c>
      <c r="BI116" s="83"/>
      <c r="BJ116" s="84">
        <f>+BJ114/BJ16</f>
        <v>1.313249845844087E-2</v>
      </c>
      <c r="BK116" s="85"/>
      <c r="BL116" s="142">
        <f>+BL102/BL16</f>
        <v>-3.5689129742693761E-2</v>
      </c>
      <c r="BM116" s="143">
        <f>+BM102/BM16</f>
        <v>5.9962595836730768E-2</v>
      </c>
      <c r="BN116" s="144">
        <f>+BN102/BN16</f>
        <v>-5.9207239107484646E-4</v>
      </c>
      <c r="BO116" s="32"/>
      <c r="BP116" s="218">
        <f>+BP114/BP16</f>
        <v>8.4297722963610058E-2</v>
      </c>
      <c r="BQ116" s="83"/>
      <c r="BR116" s="84">
        <f>+BR114/BR16</f>
        <v>-6.8945508489814487E-3</v>
      </c>
      <c r="BS116" s="83"/>
      <c r="BT116" s="84">
        <f>+BT114/BT16</f>
        <v>6.8474078976299035E-2</v>
      </c>
      <c r="BU116" s="85"/>
      <c r="BV116" s="84">
        <f>+BV114/BV16</f>
        <v>-0.16691600728558476</v>
      </c>
      <c r="BW116" s="83"/>
      <c r="BX116" s="84">
        <f>+BX114/BX16</f>
        <v>-2.366444780939651E-2</v>
      </c>
      <c r="BY116" s="83"/>
      <c r="BZ116" s="84">
        <f>+BZ114/BZ16</f>
        <v>-8.6924872494063957E-2</v>
      </c>
      <c r="CA116" s="85"/>
      <c r="CB116" s="142">
        <f>+CB102/CB16</f>
        <v>7.9116823248482123E-3</v>
      </c>
      <c r="CC116" s="143">
        <f>+CC102/CC16</f>
        <v>-1.9046505621713346E-2</v>
      </c>
      <c r="CD116" s="144">
        <f>+CD102/CD16</f>
        <v>-1.4336451782881315E-3</v>
      </c>
      <c r="CE116" s="32"/>
      <c r="CF116" s="84">
        <f>+CF114/CF16</f>
        <v>1.8223279407752171E-2</v>
      </c>
      <c r="CG116" s="83"/>
      <c r="CH116" s="84">
        <f>+CH114/CH16</f>
        <v>-5.0728876683090292E-2</v>
      </c>
      <c r="CI116" s="83"/>
      <c r="CJ116" s="84">
        <f>+CJ114/CJ16</f>
        <v>5.6974530177861856E-3</v>
      </c>
      <c r="CK116" s="85"/>
      <c r="CL116" s="84">
        <f>+CL114/CL16</f>
        <v>-0.26680877905865591</v>
      </c>
      <c r="CM116" s="83"/>
      <c r="CN116" s="84">
        <f>+CN114/CN16</f>
        <v>0.15604866190419464</v>
      </c>
      <c r="CO116" s="83"/>
      <c r="CP116" s="84">
        <f>+CP114/CP16</f>
        <v>-4.4024686763570985E-2</v>
      </c>
      <c r="CQ116" s="85"/>
      <c r="CR116" s="142">
        <f>+CR102/CR16</f>
        <v>-8.2560063193253916E-2</v>
      </c>
      <c r="CS116" s="143">
        <f>+CS102/CS16</f>
        <v>0.10081687188706516</v>
      </c>
      <c r="CT116" s="144">
        <f>+CT102/CT16</f>
        <v>-1.8474651967351135E-2</v>
      </c>
      <c r="CU116" s="32"/>
      <c r="CV116" s="86">
        <f>+CV114/CV16</f>
        <v>2.0143467357982569E-2</v>
      </c>
      <c r="CW116" s="84"/>
      <c r="CX116" s="84">
        <f>+CX114/CX16</f>
        <v>0.11415304406720236</v>
      </c>
      <c r="CY116" s="84"/>
      <c r="CZ116" s="168">
        <f>+CZ114/CZ16</f>
        <v>4.1450124144196111E-2</v>
      </c>
      <c r="DA116" s="85"/>
      <c r="DB116" s="87">
        <f>+DB114/DB16</f>
        <v>-7.7026002301838384E-2</v>
      </c>
      <c r="DC116" s="83"/>
      <c r="DD116" s="83">
        <f>+DD114/DD16</f>
        <v>8.3029487445316158E-2</v>
      </c>
      <c r="DE116" s="83"/>
      <c r="DF116" s="172">
        <f>+DF114/DF16</f>
        <v>4.4681298518148803E-3</v>
      </c>
      <c r="DG116" s="85"/>
      <c r="DH116" s="157"/>
      <c r="DI116" s="162" t="s">
        <v>97</v>
      </c>
      <c r="DJ116" s="179">
        <f>+DJ102/DJ16</f>
        <v>4.1450124144195515E-2</v>
      </c>
      <c r="DK116" s="172">
        <f>+DK102/DK16</f>
        <v>4.4681298518148803E-3</v>
      </c>
      <c r="DL116" s="180">
        <f>+DL102/DL16</f>
        <v>2.3579867062670758E-2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83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f>+D63/D16</f>
        <v>0.81656834723494975</v>
      </c>
      <c r="E118" s="83"/>
      <c r="F118" s="84">
        <f>+F63/F16</f>
        <v>0.82418238163557811</v>
      </c>
      <c r="G118" s="83"/>
      <c r="H118" s="84">
        <f>+H63/H16</f>
        <v>0.81823644609954338</v>
      </c>
      <c r="I118" s="85"/>
      <c r="J118" s="84">
        <f>+J63/J16</f>
        <v>0.81916692483612352</v>
      </c>
      <c r="K118" s="83"/>
      <c r="L118" s="84">
        <f>+L63/L16</f>
        <v>0.95286175472934487</v>
      </c>
      <c r="M118" s="83"/>
      <c r="N118" s="84">
        <f>+N63/N16</f>
        <v>0.89112889456373412</v>
      </c>
      <c r="O118" s="85"/>
      <c r="P118" s="142">
        <f>+P63/P16</f>
        <v>0.81754327760504542</v>
      </c>
      <c r="Q118" s="143">
        <f>+Q63/Q16</f>
        <v>0.91604340593760702</v>
      </c>
      <c r="R118" s="144">
        <f>+R63/R16</f>
        <v>0.85496319010962096</v>
      </c>
      <c r="S118" s="32"/>
      <c r="T118" s="82">
        <f>+T63/T16</f>
        <v>0.98914384592765947</v>
      </c>
      <c r="U118" s="83"/>
      <c r="V118" s="84">
        <f>+V63/V16</f>
        <v>0.72129409745888773</v>
      </c>
      <c r="W118" s="83"/>
      <c r="X118" s="84">
        <f>+X63/X16</f>
        <v>0.92037714719557817</v>
      </c>
      <c r="Y118" s="85"/>
      <c r="Z118" s="84">
        <f>+Z63/Z16</f>
        <v>0.99928764612765764</v>
      </c>
      <c r="AA118" s="83"/>
      <c r="AB118" s="84">
        <f>+AB63/AB16</f>
        <v>0.72005678486387903</v>
      </c>
      <c r="AC118" s="83"/>
      <c r="AD118" s="84">
        <f>+AD63/AD16</f>
        <v>0.87134088747978478</v>
      </c>
      <c r="AE118" s="85"/>
      <c r="AF118" s="142">
        <f>+AF63/AF16</f>
        <v>0.99314127517922624</v>
      </c>
      <c r="AG118" s="143">
        <f>+AG63/AG16</f>
        <v>0.72053406814421517</v>
      </c>
      <c r="AH118" s="144">
        <f>+AH63/AH16</f>
        <v>0.8972554681308883</v>
      </c>
      <c r="AI118" s="32"/>
      <c r="AJ118" s="82">
        <f>+AJ63/AJ16</f>
        <v>0.79827816624277759</v>
      </c>
      <c r="AK118" s="83"/>
      <c r="AL118" s="84">
        <f>+AL63/AL16</f>
        <v>0.78986005010719951</v>
      </c>
      <c r="AM118" s="83"/>
      <c r="AN118" s="84">
        <f>+AN63/AN16</f>
        <v>0.79574488355525641</v>
      </c>
      <c r="AO118" s="85"/>
      <c r="AP118" s="84">
        <f>+AP63/AP16</f>
        <v>0.98731780926622192</v>
      </c>
      <c r="AQ118" s="83"/>
      <c r="AR118" s="84">
        <f>+AR63/AR16</f>
        <v>0.88119079230624864</v>
      </c>
      <c r="AS118" s="83"/>
      <c r="AT118" s="84">
        <f>+AT63/AT16</f>
        <v>0.92583519975107076</v>
      </c>
      <c r="AU118" s="85"/>
      <c r="AV118" s="142">
        <f>+AV63/AV16</f>
        <v>0.84911502588572652</v>
      </c>
      <c r="AW118" s="143">
        <f>+AW63/AW16</f>
        <v>0.83923410868718817</v>
      </c>
      <c r="AX118" s="144">
        <f>+AX63/AX16</f>
        <v>0.84509794238458014</v>
      </c>
      <c r="AY118" s="32"/>
      <c r="AZ118" s="82">
        <f>+AZ63/AZ16</f>
        <v>0.95058011399531039</v>
      </c>
      <c r="BA118" s="83"/>
      <c r="BB118" s="84">
        <f>+BB63/BB16</f>
        <v>0.81628135230539167</v>
      </c>
      <c r="BC118" s="83"/>
      <c r="BD118" s="84">
        <f>+BD63/BD16</f>
        <v>0.92078797766791209</v>
      </c>
      <c r="BE118" s="85"/>
      <c r="BF118" s="84">
        <f>+BF63/BF16</f>
        <v>0.90201907155894001</v>
      </c>
      <c r="BG118" s="83"/>
      <c r="BH118" s="84">
        <f>+BH63/BH16</f>
        <v>0.84232086520930016</v>
      </c>
      <c r="BI118" s="83"/>
      <c r="BJ118" s="84">
        <f>+BJ63/BJ16</f>
        <v>0.87278878509031976</v>
      </c>
      <c r="BK118" s="85"/>
      <c r="BL118" s="142">
        <f>+BL63/BL16</f>
        <v>0.92936992054962653</v>
      </c>
      <c r="BM118" s="143">
        <f>+BM63/BM16</f>
        <v>0.83510729251117588</v>
      </c>
      <c r="BN118" s="144">
        <f>+BN63/BN16</f>
        <v>0.89478255850948507</v>
      </c>
      <c r="BO118" s="32"/>
      <c r="BP118" s="218">
        <f>+BP63/BP16</f>
        <v>0.88082378504141257</v>
      </c>
      <c r="BQ118" s="83"/>
      <c r="BR118" s="84">
        <f>+BR63/BR16</f>
        <v>0.97129300834809618</v>
      </c>
      <c r="BS118" s="83"/>
      <c r="BT118" s="84">
        <f>+BT63/BT16</f>
        <v>0.89652196561705511</v>
      </c>
      <c r="BU118" s="85"/>
      <c r="BV118" s="84">
        <f>+BV63/BV16</f>
        <v>1.0430786879020715</v>
      </c>
      <c r="BW118" s="83"/>
      <c r="BX118" s="84">
        <f>+BX63/BX16</f>
        <v>0.90795222324594671</v>
      </c>
      <c r="BY118" s="83"/>
      <c r="BZ118" s="84">
        <f>+BZ63/BZ16</f>
        <v>0.96762457565552074</v>
      </c>
      <c r="CA118" s="85"/>
      <c r="CB118" s="142">
        <f>+CB63/CB16</f>
        <v>0.9301602985809323</v>
      </c>
      <c r="CC118" s="143">
        <f>+CC63/CC16</f>
        <v>0.92539443439456837</v>
      </c>
      <c r="CD118" s="144">
        <f>+CD63/CD16</f>
        <v>0.9285081637362117</v>
      </c>
      <c r="CE118" s="32"/>
      <c r="CF118" s="84">
        <f>+CF63/CF16</f>
        <v>0.90080267014304305</v>
      </c>
      <c r="CG118" s="83"/>
      <c r="CH118" s="84">
        <f>+CH63/CH16</f>
        <v>0.97003147630742448</v>
      </c>
      <c r="CI118" s="83"/>
      <c r="CJ118" s="84">
        <f>+CJ63/CJ16</f>
        <v>0.91337875269595414</v>
      </c>
      <c r="CK118" s="85"/>
      <c r="CL118" s="84">
        <f>+CL63/CL16</f>
        <v>1.1802143949917541</v>
      </c>
      <c r="CM118" s="83"/>
      <c r="CN118" s="84">
        <f>+CN63/CN16</f>
        <v>0.75953790949249067</v>
      </c>
      <c r="CO118" s="83"/>
      <c r="CP118" s="84">
        <f>+CP63/CP16</f>
        <v>0.95857934759034502</v>
      </c>
      <c r="CQ118" s="85"/>
      <c r="CR118" s="142">
        <f>+CR63/CR16</f>
        <v>0.99959874151718442</v>
      </c>
      <c r="CS118" s="143">
        <f>+CS63/CS16</f>
        <v>0.81576227777595156</v>
      </c>
      <c r="CT118" s="144">
        <f>+CT63/CT16</f>
        <v>0.93535273712185252</v>
      </c>
      <c r="CU118" s="32"/>
      <c r="CV118" s="86">
        <f>+CV63/CV16</f>
        <v>0.90676447729370735</v>
      </c>
      <c r="CW118" s="84"/>
      <c r="CX118" s="84">
        <f>+CX63/CX16</f>
        <v>0.81762129549468998</v>
      </c>
      <c r="CY118" s="84"/>
      <c r="CZ118" s="84">
        <f>+CZ63/CZ16</f>
        <v>0.88656075714190241</v>
      </c>
      <c r="DA118" s="85"/>
      <c r="DB118" s="87">
        <f>+DB63/DB16</f>
        <v>0.97824014903589374</v>
      </c>
      <c r="DC118" s="83"/>
      <c r="DD118" s="83">
        <f>+DD63/DD16</f>
        <v>0.83059982891271178</v>
      </c>
      <c r="DE118" s="83"/>
      <c r="DF118" s="83">
        <f>+DF63/DF16</f>
        <v>0.9030673462889629</v>
      </c>
      <c r="DG118" s="85"/>
      <c r="DH118" s="157"/>
      <c r="DI118" s="162" t="s">
        <v>93</v>
      </c>
      <c r="DJ118" s="179">
        <f>+DJ63/DJ16</f>
        <v>0.88656075714190308</v>
      </c>
      <c r="DK118" s="172">
        <f>+DK63/DK16</f>
        <v>0.9030673462889629</v>
      </c>
      <c r="DL118" s="180">
        <f>+DL63/DL16</f>
        <v>0.89453698982597551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83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f>+D95/D16</f>
        <v>5.916196342170689E-2</v>
      </c>
      <c r="E120" s="83"/>
      <c r="F120" s="84">
        <f>+F95/F16</f>
        <v>7.0891557953577072E-2</v>
      </c>
      <c r="G120" s="83"/>
      <c r="H120" s="84">
        <f>+H95/H16</f>
        <v>6.1731707960705158E-2</v>
      </c>
      <c r="I120" s="85"/>
      <c r="J120" s="84">
        <f>+J95/J16</f>
        <v>7.1599435932573938E-2</v>
      </c>
      <c r="K120" s="83"/>
      <c r="L120" s="84">
        <f>+L95/L16</f>
        <v>8.1004602423004432E-2</v>
      </c>
      <c r="M120" s="83"/>
      <c r="N120" s="84">
        <f>+N95/N16</f>
        <v>7.6661817976876268E-2</v>
      </c>
      <c r="O120" s="85"/>
      <c r="P120" s="142">
        <f>+P95/P16</f>
        <v>6.3828235336232914E-2</v>
      </c>
      <c r="Q120" s="143">
        <f>+Q95/Q16</f>
        <v>7.8111010469067807E-2</v>
      </c>
      <c r="R120" s="144">
        <f>+R95/R16</f>
        <v>6.9254220102351535E-2</v>
      </c>
      <c r="S120" s="32"/>
      <c r="T120" s="82">
        <f>+T95/T16</f>
        <v>3.1809857202891249E-2</v>
      </c>
      <c r="U120" s="83"/>
      <c r="V120" s="84">
        <f>+V95/V16</f>
        <v>2.5838828645271372E-2</v>
      </c>
      <c r="W120" s="83"/>
      <c r="X120" s="84">
        <f>+X95/X16</f>
        <v>3.0276878642000897E-2</v>
      </c>
      <c r="Y120" s="85"/>
      <c r="Z120" s="84">
        <f>+Z95/Z16</f>
        <v>8.1499691992674053E-2</v>
      </c>
      <c r="AA120" s="83"/>
      <c r="AB120" s="84">
        <f>+AB95/AB16</f>
        <v>4.7766507210319303E-2</v>
      </c>
      <c r="AC120" s="83"/>
      <c r="AD120" s="84">
        <f>+AD95/AD16</f>
        <v>6.6042762797104845E-2</v>
      </c>
      <c r="AE120" s="85"/>
      <c r="AF120" s="142">
        <f>+AF95/AF16</f>
        <v>5.1391433651355109E-2</v>
      </c>
      <c r="AG120" s="143">
        <f>+AG95/AG16</f>
        <v>3.9308083366657198E-2</v>
      </c>
      <c r="AH120" s="144">
        <f>+AH95/AH16</f>
        <v>4.7141282650221744E-2</v>
      </c>
      <c r="AI120" s="32"/>
      <c r="AJ120" s="82">
        <f>+AJ95/AJ16</f>
        <v>7.7734852452913922E-2</v>
      </c>
      <c r="AK120" s="83"/>
      <c r="AL120" s="84">
        <f>+AL95/AL16</f>
        <v>7.6613726190056838E-2</v>
      </c>
      <c r="AM120" s="83"/>
      <c r="AN120" s="84">
        <f>+AN95/AN16</f>
        <v>7.7397469396363092E-2</v>
      </c>
      <c r="AO120" s="85"/>
      <c r="AP120" s="84">
        <f>+AP95/AP16</f>
        <v>6.0365869582022461E-2</v>
      </c>
      <c r="AQ120" s="83"/>
      <c r="AR120" s="84">
        <f>+AR95/AR16</f>
        <v>8.5522533365019679E-2</v>
      </c>
      <c r="AS120" s="83"/>
      <c r="AT120" s="84">
        <f>+AT95/AT16</f>
        <v>7.4939890226146638E-2</v>
      </c>
      <c r="AU120" s="85"/>
      <c r="AV120" s="142">
        <f>+AV95/AV16</f>
        <v>7.3063956284120435E-2</v>
      </c>
      <c r="AW120" s="143">
        <f>+AW95/AW16</f>
        <v>8.1429891664501194E-2</v>
      </c>
      <c r="AX120" s="144">
        <f>+AX95/AX16</f>
        <v>7.6465124446237459E-2</v>
      </c>
      <c r="AY120" s="32"/>
      <c r="AZ120" s="82">
        <f>+AZ95/AZ16</f>
        <v>6.4509330948984991E-2</v>
      </c>
      <c r="BA120" s="83"/>
      <c r="BB120" s="84">
        <f>+BB95/BB16</f>
        <v>6.1969100599204907E-2</v>
      </c>
      <c r="BC120" s="83"/>
      <c r="BD120" s="84">
        <f>+BD95/BD16</f>
        <v>6.3945819506799256E-2</v>
      </c>
      <c r="BE120" s="85"/>
      <c r="BF120" s="84">
        <f>+BF95/BF16</f>
        <v>7.7364498284123867E-2</v>
      </c>
      <c r="BG120" s="83"/>
      <c r="BH120" s="84">
        <f>+BH95/BH16</f>
        <v>7.9007781785290179E-2</v>
      </c>
      <c r="BI120" s="83"/>
      <c r="BJ120" s="84">
        <f>+BJ95/BJ16</f>
        <v>7.816910616810159E-2</v>
      </c>
      <c r="BK120" s="85"/>
      <c r="BL120" s="142">
        <f>+BL95/BL16</f>
        <v>7.0124131873248494E-2</v>
      </c>
      <c r="BM120" s="143">
        <f>+BM95/BM16</f>
        <v>7.4287656417755435E-2</v>
      </c>
      <c r="BN120" s="144">
        <f>+BN95/BN16</f>
        <v>7.1651835203619632E-2</v>
      </c>
      <c r="BO120" s="32"/>
      <c r="BP120" s="218">
        <f>+BP95/BP16</f>
        <v>3.1938412032744709E-2</v>
      </c>
      <c r="BQ120" s="83"/>
      <c r="BR120" s="84">
        <f>+BR95/BR16</f>
        <v>3.106913873244168E-2</v>
      </c>
      <c r="BS120" s="83"/>
      <c r="BT120" s="84">
        <f>+BT95/BT16</f>
        <v>3.1787576104912292E-2</v>
      </c>
      <c r="BU120" s="85"/>
      <c r="BV120" s="84">
        <f>+BV95/BV16</f>
        <v>0.11969016468631345</v>
      </c>
      <c r="BW120" s="83"/>
      <c r="BX120" s="84">
        <f>+BX95/BX16</f>
        <v>0.11176748062791864</v>
      </c>
      <c r="BY120" s="83"/>
      <c r="BZ120" s="84">
        <f>+BZ95/BZ16</f>
        <v>0.11526616755327677</v>
      </c>
      <c r="CA120" s="85"/>
      <c r="CB120" s="142">
        <f>+CB95/CB16</f>
        <v>5.8620906407828986E-2</v>
      </c>
      <c r="CC120" s="143">
        <f>+CC95/CC16</f>
        <v>8.9545502854599071E-2</v>
      </c>
      <c r="CD120" s="144">
        <f>+CD95/CD16</f>
        <v>6.9341229386148978E-2</v>
      </c>
      <c r="CE120" s="32"/>
      <c r="CF120" s="84">
        <f>+CF95/CF16</f>
        <v>4.64823472597388E-2</v>
      </c>
      <c r="CG120" s="83"/>
      <c r="CH120" s="84">
        <f>+CH95/CH16</f>
        <v>4.620569718903738E-2</v>
      </c>
      <c r="CI120" s="83"/>
      <c r="CJ120" s="84">
        <f>+CJ95/CJ16</f>
        <v>4.6432091097309114E-2</v>
      </c>
      <c r="CK120" s="85"/>
      <c r="CL120" s="84">
        <f>+CL95/CL16</f>
        <v>6.2857631928764257E-2</v>
      </c>
      <c r="CM120" s="83"/>
      <c r="CN120" s="84">
        <f>+CN95/CN16</f>
        <v>6.0676676465984208E-2</v>
      </c>
      <c r="CO120" s="83"/>
      <c r="CP120" s="84">
        <f>+CP95/CP16</f>
        <v>6.1708587035513476E-2</v>
      </c>
      <c r="CQ120" s="85"/>
      <c r="CR120" s="142">
        <f>+CR95/CR16</f>
        <v>5.2272418502486033E-2</v>
      </c>
      <c r="CS120" s="143">
        <f>+CS95/CS16</f>
        <v>5.6811372264052348E-2</v>
      </c>
      <c r="CT120" s="144">
        <f>+CT95/CT16</f>
        <v>5.3858663349570693E-2</v>
      </c>
      <c r="CU120" s="32"/>
      <c r="CV120" s="86">
        <f>+CV95/CV16</f>
        <v>4.8612002998428973E-2</v>
      </c>
      <c r="CW120" s="84"/>
      <c r="CX120" s="84">
        <f>+CX95/CX16</f>
        <v>4.8910913751416395E-2</v>
      </c>
      <c r="CY120" s="84"/>
      <c r="CZ120" s="84">
        <f>+CZ95/CZ16</f>
        <v>4.8679749169048492E-2</v>
      </c>
      <c r="DA120" s="85"/>
      <c r="DB120" s="87">
        <f>+DB95/DB16</f>
        <v>7.8122490824070717E-2</v>
      </c>
      <c r="DC120" s="83"/>
      <c r="DD120" s="83">
        <f>+DD95/DD16</f>
        <v>7.2664316954166822E-2</v>
      </c>
      <c r="DE120" s="83"/>
      <c r="DF120" s="83">
        <f>+DF95/DF16</f>
        <v>7.5343397502284346E-2</v>
      </c>
      <c r="DG120" s="85"/>
      <c r="DH120" s="157"/>
      <c r="DI120" s="162" t="s">
        <v>94</v>
      </c>
      <c r="DJ120" s="179">
        <f>+DJ95/DJ16</f>
        <v>4.8679749169048492E-2</v>
      </c>
      <c r="DK120" s="172">
        <f>+DK95/DK16</f>
        <v>7.5343397502284346E-2</v>
      </c>
      <c r="DL120" s="180">
        <f>+DL95/DL16</f>
        <v>6.1564025951938543E-2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6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f>+D73/D16</f>
        <v>2.4875802104116659E-2</v>
      </c>
      <c r="E122" s="36"/>
      <c r="F122" s="84">
        <f>+F73/F16</f>
        <v>9.1613241592672097E-4</v>
      </c>
      <c r="G122" s="36"/>
      <c r="H122" s="84">
        <f>+H73/H16</f>
        <v>1.9626666665535444E-2</v>
      </c>
      <c r="I122" s="37"/>
      <c r="J122" s="84">
        <f>+J73/J16</f>
        <v>5.9535101379697445E-3</v>
      </c>
      <c r="K122" s="36"/>
      <c r="L122" s="84">
        <f>+L73/L16</f>
        <v>3.8180456128033722E-3</v>
      </c>
      <c r="M122" s="36"/>
      <c r="N122" s="84">
        <f>+N73/N16</f>
        <v>4.8040847365750693E-3</v>
      </c>
      <c r="O122" s="37"/>
      <c r="P122" s="142">
        <f>+P73/P16</f>
        <v>1.7776565544361855E-2</v>
      </c>
      <c r="Q122" s="143">
        <f>+Q73/Q16</f>
        <v>2.987736530025232E-3</v>
      </c>
      <c r="R122" s="144">
        <f>+R73/R16</f>
        <v>1.2158332379292305E-2</v>
      </c>
      <c r="S122" s="32"/>
      <c r="T122" s="82">
        <f>+T73/T16</f>
        <v>2.3622990836174352E-2</v>
      </c>
      <c r="U122" s="36"/>
      <c r="V122" s="84">
        <f>+V73/V16</f>
        <v>1.9215070949425053E-2</v>
      </c>
      <c r="W122" s="36"/>
      <c r="X122" s="84">
        <f>+X73/X16</f>
        <v>2.2491318693041541E-2</v>
      </c>
      <c r="Y122" s="37"/>
      <c r="Z122" s="84">
        <f>+Z73/Z16</f>
        <v>1.1715279603004357E-2</v>
      </c>
      <c r="AA122" s="36"/>
      <c r="AB122" s="84">
        <f>+AB73/AB16</f>
        <v>6.2621863871938971E-3</v>
      </c>
      <c r="AC122" s="36"/>
      <c r="AD122" s="84">
        <f>+AD73/AD16</f>
        <v>9.216610228101137E-3</v>
      </c>
      <c r="AE122" s="37"/>
      <c r="AF122" s="142">
        <f>+AF73/AF16</f>
        <v>1.8930446398765698E-2</v>
      </c>
      <c r="AG122" s="143">
        <f>+AG73/AG16</f>
        <v>1.1258656364641293E-2</v>
      </c>
      <c r="AH122" s="144">
        <f>+AH73/AH16</f>
        <v>1.6232000576557708E-2</v>
      </c>
      <c r="AI122" s="32"/>
      <c r="AJ122" s="82">
        <f>+AJ73/AJ16</f>
        <v>2.219064512457437E-2</v>
      </c>
      <c r="AK122" s="36"/>
      <c r="AL122" s="84">
        <f>+AL73/AL16</f>
        <v>2.2352702170731781E-2</v>
      </c>
      <c r="AM122" s="36"/>
      <c r="AN122" s="84">
        <f>+AN73/AN16</f>
        <v>2.2239413317220982E-2</v>
      </c>
      <c r="AO122" s="37"/>
      <c r="AP122" s="84">
        <f>+AP73/AP16</f>
        <v>1.0510703947978763E-2</v>
      </c>
      <c r="AQ122" s="36"/>
      <c r="AR122" s="84">
        <f>+AR73/AR16</f>
        <v>1.2714167533911368E-2</v>
      </c>
      <c r="AS122" s="36"/>
      <c r="AT122" s="84">
        <f>+AT73/AT16</f>
        <v>1.1787237436956834E-2</v>
      </c>
      <c r="AU122" s="37"/>
      <c r="AV122" s="142">
        <f>+AV73/AV16</f>
        <v>1.9049655643553962E-2</v>
      </c>
      <c r="AW122" s="143">
        <f>+AW73/AW16</f>
        <v>1.7142040762260551E-2</v>
      </c>
      <c r="AX122" s="144">
        <f>+AX73/AX16</f>
        <v>1.827411546725146E-2</v>
      </c>
      <c r="AY122" s="32"/>
      <c r="AZ122" s="82">
        <f>+AZ73/AZ16</f>
        <v>2.7204849562487986E-2</v>
      </c>
      <c r="BA122" s="36"/>
      <c r="BB122" s="84">
        <f>+BB73/BB16</f>
        <v>2.7204849562487973E-2</v>
      </c>
      <c r="BC122" s="36"/>
      <c r="BD122" s="84">
        <f>+BD73/BD16</f>
        <v>2.7204849562487983E-2</v>
      </c>
      <c r="BE122" s="37"/>
      <c r="BF122" s="84">
        <f>+BF73/BF16</f>
        <v>2.0773358121958171E-2</v>
      </c>
      <c r="BG122" s="36"/>
      <c r="BH122" s="84">
        <f>+BH73/BH16</f>
        <v>2.0773358121958227E-2</v>
      </c>
      <c r="BI122" s="36"/>
      <c r="BJ122" s="84">
        <f>+BJ73/BJ16</f>
        <v>2.0773358121958203E-2</v>
      </c>
      <c r="BK122" s="37"/>
      <c r="BL122" s="142">
        <f>+BL73/BL16</f>
        <v>2.4395742287316953E-2</v>
      </c>
      <c r="BM122" s="143">
        <f>+BM73/BM16</f>
        <v>2.255503626758364E-2</v>
      </c>
      <c r="BN122" s="144">
        <f>+BN73/BN16</f>
        <v>2.372034030841165E-2</v>
      </c>
      <c r="BO122" s="32"/>
      <c r="BP122" s="218">
        <f>+BP73/BP16</f>
        <v>2.9400799622327101E-3</v>
      </c>
      <c r="BQ122" s="36"/>
      <c r="BR122" s="84">
        <f>+BR73/BR16</f>
        <v>4.5324037684435657E-3</v>
      </c>
      <c r="BS122" s="36"/>
      <c r="BT122" s="84">
        <f>+BT73/BT16</f>
        <v>3.2163793017335731E-3</v>
      </c>
      <c r="BU122" s="37"/>
      <c r="BV122" s="84">
        <f>+BV73/BV16</f>
        <v>4.1471546971998136E-3</v>
      </c>
      <c r="BW122" s="36"/>
      <c r="BX122" s="84">
        <f>+BX73/BX16</f>
        <v>3.9447439355311904E-3</v>
      </c>
      <c r="BY122" s="36"/>
      <c r="BZ122" s="84">
        <f>+BZ73/BZ16</f>
        <v>4.0341292852664754E-3</v>
      </c>
      <c r="CA122" s="37"/>
      <c r="CB122" s="142">
        <f>+CB73/CB16</f>
        <v>3.3071126863905703E-3</v>
      </c>
      <c r="CC122" s="143">
        <f>+CC73/CC16</f>
        <v>4.1065683725458428E-3</v>
      </c>
      <c r="CD122" s="144">
        <f>+CD73/CD16</f>
        <v>3.5842520559274068E-3</v>
      </c>
      <c r="CE122" s="32"/>
      <c r="CF122" s="84">
        <f>+CF73/CF16</f>
        <v>3.4491703189465935E-2</v>
      </c>
      <c r="CG122" s="36"/>
      <c r="CH122" s="84">
        <f>+CH73/CH16</f>
        <v>3.4491703186628482E-2</v>
      </c>
      <c r="CI122" s="36"/>
      <c r="CJ122" s="84">
        <f>+CJ73/CJ16</f>
        <v>3.4491703188950479E-2</v>
      </c>
      <c r="CK122" s="37"/>
      <c r="CL122" s="84">
        <f>+CL73/CL16</f>
        <v>2.3736752138137699E-2</v>
      </c>
      <c r="CM122" s="36"/>
      <c r="CN122" s="84">
        <f>+CN73/CN16</f>
        <v>2.3736752137330494E-2</v>
      </c>
      <c r="CO122" s="36"/>
      <c r="CP122" s="84">
        <f>+CP73/CP16</f>
        <v>2.3736752137712421E-2</v>
      </c>
      <c r="CQ122" s="37"/>
      <c r="CR122" s="142">
        <f>+CR73/CR16</f>
        <v>3.0688903173583484E-2</v>
      </c>
      <c r="CS122" s="143">
        <f>+CS73/CS16</f>
        <v>2.6609478072931028E-2</v>
      </c>
      <c r="CT122" s="144">
        <f>+CT73/CT16</f>
        <v>2.9263251495927969E-2</v>
      </c>
      <c r="CU122" s="32"/>
      <c r="CV122" s="86">
        <f>+CV73/CV16</f>
        <v>2.3684194536170777E-2</v>
      </c>
      <c r="CW122" s="84"/>
      <c r="CX122" s="84">
        <f>+CX73/CX16</f>
        <v>1.8485262840830456E-2</v>
      </c>
      <c r="CY122" s="84"/>
      <c r="CZ122" s="84">
        <f>+CZ73/CZ16</f>
        <v>2.2505890610495086E-2</v>
      </c>
      <c r="DA122" s="74"/>
      <c r="DB122" s="87">
        <f>+DB73/DB16</f>
        <v>1.3804779127173586E-2</v>
      </c>
      <c r="DC122" s="83"/>
      <c r="DD122" s="83">
        <f>+DD73/DD16</f>
        <v>1.1867870761163888E-2</v>
      </c>
      <c r="DE122" s="83"/>
      <c r="DF122" s="83">
        <f>+DF73/DF16</f>
        <v>1.2818579487295772E-2</v>
      </c>
      <c r="DG122" s="74"/>
      <c r="DH122" s="155"/>
      <c r="DI122" s="162" t="s">
        <v>99</v>
      </c>
      <c r="DJ122" s="179">
        <f>+DJ73/DJ16</f>
        <v>2.2505890610495086E-2</v>
      </c>
      <c r="DK122" s="172">
        <f>+DK73/DK16</f>
        <v>1.2818579487295772E-2</v>
      </c>
      <c r="DL122" s="180">
        <f>+DL73/DL16</f>
        <v>1.7824835856345384E-2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>
        <f>+D120+D122</f>
        <v>8.4037765525823552E-2</v>
      </c>
      <c r="E124" s="215"/>
      <c r="F124" s="215">
        <f>+F120+F122</f>
        <v>7.1807690369503796E-2</v>
      </c>
      <c r="G124" s="215"/>
      <c r="H124" s="215">
        <f>+H120+H122</f>
        <v>8.1358374626240598E-2</v>
      </c>
      <c r="I124" s="215"/>
      <c r="J124" s="215">
        <f>+J120+J122</f>
        <v>7.755294607054368E-2</v>
      </c>
      <c r="K124" s="215"/>
      <c r="L124" s="215">
        <f>+L120+L122</f>
        <v>8.4822648035807802E-2</v>
      </c>
      <c r="M124" s="215"/>
      <c r="N124" s="215">
        <f>+N120+N122</f>
        <v>8.1465902713451332E-2</v>
      </c>
      <c r="O124" s="215"/>
      <c r="P124" s="215">
        <f>+P96/P16</f>
        <v>8.1604800880594769E-2</v>
      </c>
      <c r="Q124" s="215">
        <f>+Q96/Q16</f>
        <v>8.1098746999093044E-2</v>
      </c>
      <c r="R124" s="215">
        <f>+R96/R16</f>
        <v>8.1412552481643849E-2</v>
      </c>
      <c r="S124" s="215"/>
      <c r="T124" s="215">
        <f>+T120+T122</f>
        <v>5.5432848039065605E-2</v>
      </c>
      <c r="U124" s="215"/>
      <c r="V124" s="215">
        <f>+V120+V122</f>
        <v>4.5053899594696425E-2</v>
      </c>
      <c r="W124" s="215"/>
      <c r="X124" s="215">
        <f>+X120+X122</f>
        <v>5.2768197335042441E-2</v>
      </c>
      <c r="Y124" s="215"/>
      <c r="Z124" s="215">
        <f>+Z120+Z122</f>
        <v>9.3214971595678403E-2</v>
      </c>
      <c r="AA124" s="215"/>
      <c r="AB124" s="215">
        <f>+AB120+AB122</f>
        <v>5.4028693597513201E-2</v>
      </c>
      <c r="AC124" s="215"/>
      <c r="AD124" s="215">
        <f>+AD120+AD122</f>
        <v>7.5259373025205981E-2</v>
      </c>
      <c r="AE124" s="215"/>
      <c r="AF124" s="215">
        <f>+AF96/AF16</f>
        <v>7.0321880050120814E-2</v>
      </c>
      <c r="AG124" s="215">
        <f>+AG96/AG16</f>
        <v>5.0566739731298493E-2</v>
      </c>
      <c r="AH124" s="215">
        <f>+AH96/AH16</f>
        <v>6.3373283226779459E-2</v>
      </c>
      <c r="AI124" s="216"/>
      <c r="AJ124" s="215">
        <f>+AJ120+AJ122</f>
        <v>9.9925497577488295E-2</v>
      </c>
      <c r="AK124" s="215"/>
      <c r="AL124" s="215">
        <f>+AL120+AL122</f>
        <v>9.8966428360788616E-2</v>
      </c>
      <c r="AM124" s="215"/>
      <c r="AN124" s="215">
        <f>+AN120+AN122</f>
        <v>9.9636882713584077E-2</v>
      </c>
      <c r="AO124" s="215"/>
      <c r="AP124" s="215">
        <f>+AP120+AP122</f>
        <v>7.0876573530001222E-2</v>
      </c>
      <c r="AQ124" s="215"/>
      <c r="AR124" s="215">
        <f>+AR120+AR122</f>
        <v>9.8236700898931051E-2</v>
      </c>
      <c r="AS124" s="215"/>
      <c r="AT124" s="215">
        <f>+AT120+AT122</f>
        <v>8.6727127663103476E-2</v>
      </c>
      <c r="AU124" s="215"/>
      <c r="AV124" s="215">
        <f>+AV96/AV16</f>
        <v>9.2113611927674394E-2</v>
      </c>
      <c r="AW124" s="215">
        <f>+AW96/AW16</f>
        <v>9.8571932426761738E-2</v>
      </c>
      <c r="AX124" s="215">
        <f>+AX96/AX16</f>
        <v>9.4739239913488912E-2</v>
      </c>
      <c r="AY124" s="215"/>
      <c r="AZ124" s="215">
        <f>+AZ120+AZ122</f>
        <v>9.1714180511472981E-2</v>
      </c>
      <c r="BA124" s="215"/>
      <c r="BB124" s="215">
        <f>+BB120+BB122</f>
        <v>8.9173950161692883E-2</v>
      </c>
      <c r="BC124" s="215"/>
      <c r="BD124" s="215">
        <f>+BD120+BD122</f>
        <v>9.1150669069287232E-2</v>
      </c>
      <c r="BE124" s="215"/>
      <c r="BF124" s="215">
        <f>+BF120+BF122</f>
        <v>9.8137856406082039E-2</v>
      </c>
      <c r="BG124" s="215"/>
      <c r="BH124" s="215">
        <f>+BH120+BH122</f>
        <v>9.9781139907248406E-2</v>
      </c>
      <c r="BI124" s="215"/>
      <c r="BJ124" s="215">
        <f>+BJ120+BJ122</f>
        <v>9.8942464290059789E-2</v>
      </c>
      <c r="BK124" s="215"/>
      <c r="BL124" s="215">
        <f>+BL96/BL16</f>
        <v>9.4519874160565454E-2</v>
      </c>
      <c r="BM124" s="215">
        <f>+BM96/BM16</f>
        <v>9.6842692685339071E-2</v>
      </c>
      <c r="BN124" s="215">
        <f>+BN96/BN16</f>
        <v>9.5372175512031282E-2</v>
      </c>
      <c r="BO124" s="215"/>
      <c r="BP124" s="215">
        <f>+BP120+BP122</f>
        <v>3.4878491994977417E-2</v>
      </c>
      <c r="BQ124" s="215"/>
      <c r="BR124" s="215">
        <f>+BR120+BR122</f>
        <v>3.5601542500885243E-2</v>
      </c>
      <c r="BS124" s="215"/>
      <c r="BT124" s="215">
        <f>+BT120+BT122</f>
        <v>3.5003955406645866E-2</v>
      </c>
      <c r="BU124" s="215"/>
      <c r="BV124" s="215">
        <f>+BV120+BV122</f>
        <v>0.12383731938351326</v>
      </c>
      <c r="BW124" s="215"/>
      <c r="BX124" s="215">
        <f>+BX120+BX122</f>
        <v>0.11571222456344983</v>
      </c>
      <c r="BY124" s="215"/>
      <c r="BZ124" s="215">
        <f>+BZ120+BZ122</f>
        <v>0.11930029683854325</v>
      </c>
      <c r="CA124" s="215"/>
      <c r="CB124" s="215">
        <f>+CB96/CB16</f>
        <v>6.1928019094219557E-2</v>
      </c>
      <c r="CC124" s="215">
        <f>+CC96/CC16</f>
        <v>9.3652071227144904E-2</v>
      </c>
      <c r="CD124" s="215">
        <f>+CD96/CD16</f>
        <v>7.2925481442076376E-2</v>
      </c>
      <c r="CE124" s="215"/>
      <c r="CF124" s="215">
        <f>+CF120+CF122</f>
        <v>8.0974050449204735E-2</v>
      </c>
      <c r="CG124" s="215"/>
      <c r="CH124" s="215">
        <f>+CH120+CH122</f>
        <v>8.0697400375665862E-2</v>
      </c>
      <c r="CI124" s="215"/>
      <c r="CJ124" s="215">
        <f>+CJ120+CJ122</f>
        <v>8.0923794286259593E-2</v>
      </c>
      <c r="CK124" s="215"/>
      <c r="CL124" s="215">
        <f>+CL120+CL122</f>
        <v>8.6594384066901953E-2</v>
      </c>
      <c r="CM124" s="215"/>
      <c r="CN124" s="215">
        <f>+CN120+CN122</f>
        <v>8.4413428603314702E-2</v>
      </c>
      <c r="CO124" s="215"/>
      <c r="CP124" s="215">
        <f>+CP120+CP122</f>
        <v>8.5445339173225901E-2</v>
      </c>
      <c r="CQ124" s="215"/>
      <c r="CR124" s="215">
        <f>+CR96/CR16</f>
        <v>8.296132167606951E-2</v>
      </c>
      <c r="CS124" s="215">
        <f>+CS96/CS16</f>
        <v>8.3420850336983376E-2</v>
      </c>
      <c r="CT124" s="215">
        <f>+CT96/CT16</f>
        <v>8.3121914845498662E-2</v>
      </c>
      <c r="CU124" s="215"/>
      <c r="CV124" s="215">
        <f>+CV120+CV122</f>
        <v>7.2296197534599746E-2</v>
      </c>
      <c r="CW124" s="215"/>
      <c r="CX124" s="215">
        <f>+CX120+CX122</f>
        <v>6.7396176592246851E-2</v>
      </c>
      <c r="CY124" s="215"/>
      <c r="CZ124" s="215">
        <f>+CZ120+CZ122</f>
        <v>7.1185639779543577E-2</v>
      </c>
      <c r="DA124" s="215"/>
      <c r="DB124" s="215">
        <f>+DB120+DB122</f>
        <v>9.1927269951244298E-2</v>
      </c>
      <c r="DC124" s="215"/>
      <c r="DD124" s="215">
        <f>+DD120+DD122</f>
        <v>8.4532187715330706E-2</v>
      </c>
      <c r="DE124" s="215"/>
      <c r="DF124" s="215">
        <f>+DF120+DF122</f>
        <v>8.8161976989580115E-2</v>
      </c>
      <c r="DG124" s="217"/>
      <c r="DI124" s="240"/>
      <c r="DJ124" s="222"/>
      <c r="DK124" s="222"/>
      <c r="DL124" s="241"/>
    </row>
    <row r="125" spans="1:117" ht="15.6" x14ac:dyDescent="0.3">
      <c r="B125" s="356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8"/>
      <c r="AJ125" s="357"/>
      <c r="AK125" s="357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  <c r="BR125" s="357"/>
      <c r="BS125" s="357"/>
      <c r="BT125" s="357"/>
      <c r="BU125" s="357"/>
      <c r="BV125" s="357"/>
      <c r="BW125" s="357"/>
      <c r="BX125" s="357"/>
      <c r="BY125" s="357"/>
      <c r="BZ125" s="357"/>
      <c r="CA125" s="357"/>
      <c r="CB125" s="357"/>
      <c r="CC125" s="357"/>
      <c r="CD125" s="357"/>
      <c r="CE125" s="357"/>
      <c r="CF125" s="357"/>
      <c r="CG125" s="357"/>
      <c r="CH125" s="357"/>
      <c r="CI125" s="357"/>
      <c r="CJ125" s="357"/>
      <c r="CK125" s="357"/>
      <c r="CL125" s="357"/>
      <c r="CM125" s="357"/>
      <c r="CN125" s="357"/>
      <c r="CO125" s="357"/>
      <c r="CP125" s="357"/>
      <c r="CQ125" s="357"/>
      <c r="CR125" s="357"/>
      <c r="CS125" s="357"/>
      <c r="CT125" s="357"/>
      <c r="CU125" s="357"/>
      <c r="CV125" s="357"/>
      <c r="CW125" s="357"/>
      <c r="CX125" s="357"/>
      <c r="CY125" s="357"/>
      <c r="CZ125" s="357"/>
      <c r="DA125" s="357"/>
      <c r="DB125" s="357"/>
      <c r="DC125" s="357"/>
      <c r="DD125" s="357"/>
      <c r="DE125" s="357"/>
      <c r="DF125" s="357"/>
      <c r="DG125" s="357"/>
      <c r="DI125" s="359"/>
      <c r="DJ125" s="360"/>
      <c r="DK125" s="360"/>
      <c r="DL125" s="361"/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82625506.530430794</v>
      </c>
      <c r="DK126" s="169">
        <f>+DK102</f>
        <v>8328076.7796452045</v>
      </c>
      <c r="DL126" s="170">
        <f>+DL102</f>
        <v>90953583.31007576</v>
      </c>
    </row>
    <row r="127" spans="1:117" ht="15.75" customHeight="1" x14ac:dyDescent="0.3">
      <c r="C127"/>
      <c r="L127"/>
      <c r="M127"/>
      <c r="DI127" s="161" t="s">
        <v>125</v>
      </c>
      <c r="DJ127" s="379">
        <f>+H114</f>
        <v>35523197.000000119</v>
      </c>
      <c r="DK127" s="379">
        <f>+N114</f>
        <v>9846331.3441441059</v>
      </c>
      <c r="DL127" s="380">
        <f>+DJ127+DK127</f>
        <v>45369528.344144225</v>
      </c>
    </row>
    <row r="128" spans="1:117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L128"/>
      <c r="M128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379">
        <f>+X114</f>
        <v>15217749.151542053</v>
      </c>
      <c r="DK128" s="379">
        <f>+AD114</f>
        <v>24823064.45526275</v>
      </c>
      <c r="DL128" s="380">
        <f t="shared" ref="DL128:DL132" si="220">+DJ128+DK128</f>
        <v>40040813.606804803</v>
      </c>
    </row>
    <row r="129" spans="1:116" ht="15.75" customHeight="1" x14ac:dyDescent="0.3">
      <c r="A129" s="263">
        <v>1.1000000000000001</v>
      </c>
      <c r="B129" s="264" t="s">
        <v>208</v>
      </c>
      <c r="C129"/>
      <c r="D129" s="265">
        <f>(D63*3)+'JUL-SEP 2022'!D63</f>
        <v>901077009</v>
      </c>
      <c r="E129" s="266"/>
      <c r="F129" s="266"/>
      <c r="G129" s="266"/>
      <c r="H129" s="266"/>
      <c r="J129" s="265">
        <f>(J63*3)+'JUL-SEP 2022'!J63</f>
        <v>522941139</v>
      </c>
      <c r="L129"/>
      <c r="M129"/>
      <c r="T129" s="265">
        <f>(T63*3)+'JUL-SEP 2022'!T63</f>
        <v>1630624887.7900002</v>
      </c>
      <c r="Z129" s="265">
        <f>(Z63*3)+'JUL-SEP 2022'!Z63</f>
        <v>1066455081.9999995</v>
      </c>
      <c r="AJ129" s="265">
        <f>(AJ63*3)+'JUL-SEP 2022'!AJ63</f>
        <v>431333998.44637352</v>
      </c>
      <c r="AP129" s="265">
        <f>(AP63*3)+'JUL-SEP 2022'!AP63</f>
        <v>192107825.38666469</v>
      </c>
      <c r="AZ129" s="265">
        <f>(AZ63*3)+'JUL-SEP 2022'!AZ63</f>
        <v>930148289.2535454</v>
      </c>
      <c r="BF129" s="265">
        <f>(BF63*3)+'JUL-SEP 2022'!BF63</f>
        <v>689118188.92282641</v>
      </c>
      <c r="BP129" s="265">
        <f>(BP63*3)+'JUL-SEP 2022'!BP63</f>
        <v>647105406.99000084</v>
      </c>
      <c r="BV129" s="265">
        <f>(BV63*3)+'JUL-SEP 2022'!BV63</f>
        <v>319204725.86000031</v>
      </c>
      <c r="CF129" s="265">
        <f>(CF63*3)+'JUL-SEP 2022'!CF63</f>
        <v>963405564.55239999</v>
      </c>
      <c r="CL129" s="265">
        <f>(CL63*3)+'JUL-SEP 2022'!CL63</f>
        <v>673381421.99320006</v>
      </c>
      <c r="CN129" s="346"/>
      <c r="DI129" s="161" t="s">
        <v>203</v>
      </c>
      <c r="DJ129" s="379">
        <f>+AN114</f>
        <v>19860228.603037477</v>
      </c>
      <c r="DK129" s="379">
        <f>+AT114</f>
        <v>-1457763.4270923883</v>
      </c>
      <c r="DL129" s="380">
        <f t="shared" si="220"/>
        <v>18402465.175945088</v>
      </c>
    </row>
    <row r="130" spans="1:116" ht="15" customHeight="1" x14ac:dyDescent="0.45">
      <c r="A130" s="263">
        <v>1.2</v>
      </c>
      <c r="B130" s="264" t="s">
        <v>209</v>
      </c>
      <c r="C130"/>
      <c r="D130" s="267">
        <f>(+D73*3)+'JUL-SEP 2022'!D73</f>
        <v>27323865.058855209</v>
      </c>
      <c r="E130" s="266"/>
      <c r="F130" s="268"/>
      <c r="G130" s="266"/>
      <c r="H130" s="268"/>
      <c r="J130" s="267">
        <f>(+J73*3)+'JUL-SEP 2022'!J73</f>
        <v>3926630.3487046803</v>
      </c>
      <c r="L130"/>
      <c r="M130"/>
      <c r="T130" s="267">
        <f>(+T73*3)+'JUL-SEP 2022'!T73</f>
        <v>41791218.462151401</v>
      </c>
      <c r="U130"/>
      <c r="V130"/>
      <c r="W130"/>
      <c r="X130"/>
      <c r="Y130"/>
      <c r="Z130" s="267">
        <f>(+Z73*3)+'JUL-SEP 2022'!Z73</f>
        <v>14438909.515736051</v>
      </c>
      <c r="AA130"/>
      <c r="AB130"/>
      <c r="AC130"/>
      <c r="AD130"/>
      <c r="AE130"/>
      <c r="AF130"/>
      <c r="AG130"/>
      <c r="AH130"/>
      <c r="AI130"/>
      <c r="AJ130" s="267">
        <f>(+AJ73*3)+'JUL-SEP 2022'!AJ73</f>
        <v>12054861.43465263</v>
      </c>
      <c r="AK130"/>
      <c r="AL130"/>
      <c r="AM130"/>
      <c r="AN130"/>
      <c r="AO130"/>
      <c r="AP130" s="267">
        <f>(+AP73*3)+'JUL-SEP 2022'!AP73</f>
        <v>2072693.8897916777</v>
      </c>
      <c r="AQ130"/>
      <c r="AR130"/>
      <c r="AS130"/>
      <c r="AT130"/>
      <c r="AU130"/>
      <c r="AV130"/>
      <c r="AW130"/>
      <c r="AX130"/>
      <c r="AY130"/>
      <c r="AZ130" s="267">
        <f>(+AZ73*3)+'JUL-SEP 2022'!AZ73</f>
        <v>27289093.101716246</v>
      </c>
      <c r="BA130"/>
      <c r="BB130"/>
      <c r="BC130"/>
      <c r="BD130"/>
      <c r="BE130"/>
      <c r="BF130" s="267">
        <f>(+BF73*3)+'JUL-SEP 2022'!BF73</f>
        <v>16606741.198876867</v>
      </c>
      <c r="BG130"/>
      <c r="BH130"/>
      <c r="BI130"/>
      <c r="BJ130"/>
      <c r="BK130"/>
      <c r="BL130"/>
      <c r="BM130"/>
      <c r="BN130"/>
      <c r="BO130"/>
      <c r="BP130" s="267">
        <f>(+BP73*3)+'JUL-SEP 2022'!BP73</f>
        <v>7107069.9200000018</v>
      </c>
      <c r="BQ130"/>
      <c r="BR130"/>
      <c r="BS130"/>
      <c r="BT130"/>
      <c r="BU130"/>
      <c r="BV130" s="267">
        <f>(+BV73*3)+'JUL-SEP 2022'!BV73</f>
        <v>2316841.5699999998</v>
      </c>
      <c r="BW130"/>
      <c r="BX130"/>
      <c r="BY130"/>
      <c r="BZ130"/>
      <c r="CA130"/>
      <c r="CB130"/>
      <c r="CC130"/>
      <c r="CD130"/>
      <c r="CE130"/>
      <c r="CF130" s="267">
        <f>(+CF73*3)+'JUL-SEP 2022'!CF73</f>
        <v>36941042.337439574</v>
      </c>
      <c r="CL130" s="267">
        <f>(+CL73*3)+'JUL-SEP 2022'!CL73</f>
        <v>14409716.727659881</v>
      </c>
      <c r="DI130" s="161" t="s">
        <v>164</v>
      </c>
      <c r="DJ130" s="379">
        <f>+BD114</f>
        <v>-5466785.4899998903</v>
      </c>
      <c r="DK130" s="379">
        <f>+BJ114</f>
        <v>5046818.4499998093</v>
      </c>
      <c r="DL130" s="380">
        <f t="shared" si="220"/>
        <v>-419967.04000008106</v>
      </c>
    </row>
    <row r="131" spans="1:116" ht="15" customHeight="1" x14ac:dyDescent="0.3">
      <c r="A131" s="263">
        <v>1.3</v>
      </c>
      <c r="B131" s="264" t="s">
        <v>210</v>
      </c>
      <c r="C131"/>
      <c r="D131" s="265">
        <f>+D129+D130</f>
        <v>928400874.05885518</v>
      </c>
      <c r="E131" s="266"/>
      <c r="F131" s="269"/>
      <c r="G131" s="269"/>
      <c r="H131" s="266"/>
      <c r="J131" s="265">
        <f>+J129+J130</f>
        <v>526867769.3487047</v>
      </c>
      <c r="L131"/>
      <c r="M131"/>
      <c r="T131" s="265">
        <f>+T129+T130</f>
        <v>1672416106.2521515</v>
      </c>
      <c r="U131"/>
      <c r="V131"/>
      <c r="W131"/>
      <c r="X131"/>
      <c r="Y131"/>
      <c r="Z131" s="265">
        <f>+Z129+Z130</f>
        <v>1080893991.5157356</v>
      </c>
      <c r="AA131"/>
      <c r="AB131"/>
      <c r="AC131"/>
      <c r="AD131"/>
      <c r="AE131"/>
      <c r="AF131"/>
      <c r="AG131"/>
      <c r="AH131"/>
      <c r="AI131"/>
      <c r="AJ131" s="265">
        <f>+AJ129+AJ130</f>
        <v>443388859.88102615</v>
      </c>
      <c r="AK131"/>
      <c r="AL131"/>
      <c r="AM131"/>
      <c r="AN131"/>
      <c r="AO131"/>
      <c r="AP131" s="265">
        <f>+AP129+AP130</f>
        <v>194180519.27645636</v>
      </c>
      <c r="AQ131"/>
      <c r="AR131"/>
      <c r="AS131"/>
      <c r="AT131"/>
      <c r="AU131"/>
      <c r="AV131"/>
      <c r="AW131"/>
      <c r="AX131"/>
      <c r="AY131"/>
      <c r="AZ131" s="265">
        <f>+AZ129+AZ130</f>
        <v>957437382.35526168</v>
      </c>
      <c r="BA131"/>
      <c r="BB131"/>
      <c r="BC131"/>
      <c r="BD131"/>
      <c r="BE131"/>
      <c r="BF131" s="265">
        <f>+BF129+BF130</f>
        <v>705724930.12170327</v>
      </c>
      <c r="BG131"/>
      <c r="BH131"/>
      <c r="BI131"/>
      <c r="BJ131"/>
      <c r="BK131"/>
      <c r="BL131"/>
      <c r="BM131"/>
      <c r="BN131"/>
      <c r="BO131"/>
      <c r="BP131" s="265">
        <f>+BP129+BP130</f>
        <v>654212476.9100008</v>
      </c>
      <c r="BQ131"/>
      <c r="BR131"/>
      <c r="BS131"/>
      <c r="BT131"/>
      <c r="BU131"/>
      <c r="BV131" s="265">
        <f>+BV129+BV130</f>
        <v>321521567.43000031</v>
      </c>
      <c r="BW131"/>
      <c r="BX131"/>
      <c r="BY131"/>
      <c r="BZ131"/>
      <c r="CA131"/>
      <c r="CB131"/>
      <c r="CC131"/>
      <c r="CD131"/>
      <c r="CE131"/>
      <c r="CF131" s="265">
        <f>+CF129+CF130</f>
        <v>1000346606.8898395</v>
      </c>
      <c r="CL131" s="265">
        <f>+CL129+CL130</f>
        <v>687791138.72086</v>
      </c>
      <c r="DI131" s="161" t="s">
        <v>166</v>
      </c>
      <c r="DJ131" s="379">
        <f>+BT114</f>
        <v>15614040.29147625</v>
      </c>
      <c r="DK131" s="379">
        <f>+BZ114</f>
        <v>-16208274.031476885</v>
      </c>
      <c r="DL131" s="380">
        <f t="shared" si="220"/>
        <v>-594233.74000063539</v>
      </c>
    </row>
    <row r="132" spans="1:116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L132"/>
      <c r="M132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379">
        <f>+CJ114</f>
        <v>1877076.9743759632</v>
      </c>
      <c r="DK132" s="379">
        <f>+CP114</f>
        <v>-13722100.011191964</v>
      </c>
      <c r="DL132" s="380">
        <f t="shared" si="220"/>
        <v>-11845023.036816001</v>
      </c>
    </row>
    <row r="133" spans="1:116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3*(+D10+D14+D15)+'JUL-SEP 2022'!D10+'JUL-SEP 2022'!D14+'JUL-SEP 2022'!D15</f>
        <v>964389620</v>
      </c>
      <c r="E134" s="266"/>
      <c r="F134" s="266"/>
      <c r="G134" s="266"/>
      <c r="H134" s="266"/>
      <c r="J134" s="265">
        <f>3*(+J10+J14+J15)+'JUL-SEP 2022'!J10+'JUL-SEP 2022'!J14+'JUL-SEP 2022'!J15</f>
        <v>530968185</v>
      </c>
      <c r="T134" s="265">
        <f>3*(+T10+T14+T15)+'JUL-SEP 2022'!T10+'JUL-SEP 2022'!T14+'JUL-SEP 2022'!T15</f>
        <v>1783583800.4199996</v>
      </c>
      <c r="U134"/>
      <c r="V134"/>
      <c r="W134"/>
      <c r="X134"/>
      <c r="Y134"/>
      <c r="Z134" s="265">
        <f>3*(+Z10+Z14+Z15)+'JUL-SEP 2022'!Z10+'JUL-SEP 2022'!Z14+'JUL-SEP 2022'!Z15</f>
        <v>1153973217.4299946</v>
      </c>
      <c r="AA134"/>
      <c r="AB134"/>
      <c r="AC134"/>
      <c r="AD134"/>
      <c r="AE134"/>
      <c r="AF134"/>
      <c r="AG134"/>
      <c r="AH134"/>
      <c r="AI134"/>
      <c r="AJ134" s="265">
        <f>3*(+AJ10+AJ14+AJ15)+'JUL-SEP 2022'!AJ10+'JUL-SEP 2022'!AJ14+'JUL-SEP 2022'!AJ15</f>
        <v>539520180.80000007</v>
      </c>
      <c r="AK134"/>
      <c r="AL134"/>
      <c r="AM134"/>
      <c r="AN134"/>
      <c r="AO134"/>
      <c r="AP134" s="265">
        <f>3*(+AP10+AP14+AP15)+'JUL-SEP 2022'!AP10+'JUL-SEP 2022'!AP14+'JUL-SEP 2022'!AP15</f>
        <v>210675247.50000006</v>
      </c>
      <c r="AQ134"/>
      <c r="AR134"/>
      <c r="AS134"/>
      <c r="AT134"/>
      <c r="AU134"/>
      <c r="AV134"/>
      <c r="AW134"/>
      <c r="AX134"/>
      <c r="AY134"/>
      <c r="AZ134" s="265">
        <f>3*(+AZ10+AZ14+AZ15)+'JUL-SEP 2022'!AZ10+'JUL-SEP 2022'!AZ14+'JUL-SEP 2022'!AZ15</f>
        <v>966379571.70871294</v>
      </c>
      <c r="BA134"/>
      <c r="BB134"/>
      <c r="BC134"/>
      <c r="BD134"/>
      <c r="BE134"/>
      <c r="BF134" s="265">
        <f>3*(+BF10+BF14+BF15)+'JUL-SEP 2022'!BF10+'JUL-SEP 2022'!BF14+'JUL-SEP 2022'!BF15</f>
        <v>737912042.13777399</v>
      </c>
      <c r="BG134"/>
      <c r="BH134"/>
      <c r="BI134"/>
      <c r="BJ134"/>
      <c r="BK134"/>
      <c r="BL134"/>
      <c r="BM134"/>
      <c r="BN134"/>
      <c r="BO134"/>
      <c r="BP134" s="265">
        <f>3*(+BP10+BP14+BP15)+'JUL-SEP 2022'!BP10+'JUL-SEP 2022'!BP14+'JUL-SEP 2022'!BP15</f>
        <v>765345745.09000015</v>
      </c>
      <c r="BQ134"/>
      <c r="BR134"/>
      <c r="BS134"/>
      <c r="BT134"/>
      <c r="BU134"/>
      <c r="BV134" s="265">
        <f>3*(+BV10+BV14+BV15)+'JUL-SEP 2022'!BV10+'JUL-SEP 2022'!BV14+'JUL-SEP 2022'!BV15</f>
        <v>329718528.12</v>
      </c>
      <c r="BW134"/>
      <c r="BX134"/>
      <c r="BY134"/>
      <c r="BZ134"/>
      <c r="CA134"/>
      <c r="CB134"/>
      <c r="CC134"/>
      <c r="CD134"/>
      <c r="CE134"/>
      <c r="CF134" s="265">
        <f>3*(+CF10+CF14+CF15)+'JUL-SEP 2022'!CF10+'JUL-SEP 2022'!CF14+'JUL-SEP 2022'!CF15</f>
        <v>1050923206.6999999</v>
      </c>
      <c r="CL134" s="265">
        <f>3*(+CL10+CL14+CL15)+'JUL-SEP 2022'!CL10+'JUL-SEP 2022'!CL14+'JUL-SEP 2022'!CL15</f>
        <v>590638715.47000003</v>
      </c>
      <c r="DI134" s="167" t="s">
        <v>97</v>
      </c>
      <c r="DJ134" s="171">
        <f>+DJ126/DJ16</f>
        <v>4.1450124144195515E-2</v>
      </c>
      <c r="DK134" s="171">
        <f>+DK126/DK16</f>
        <v>4.4681298518148803E-3</v>
      </c>
      <c r="DL134" s="181">
        <f>+DL126/DL16</f>
        <v>2.3579867062670758E-2</v>
      </c>
    </row>
    <row r="135" spans="1:116" ht="16.5" customHeight="1" x14ac:dyDescent="0.45">
      <c r="A135" s="263">
        <v>2.2000000000000002</v>
      </c>
      <c r="B135" s="264" t="s">
        <v>213</v>
      </c>
      <c r="C135"/>
      <c r="D135" s="267">
        <f>(0.27*MAX((D102*3+'JUL-SEP 2022'!D102),0))</f>
        <v>20599398.630000003</v>
      </c>
      <c r="E135" s="266"/>
      <c r="F135" s="271"/>
      <c r="G135" s="269"/>
      <c r="H135" s="268"/>
      <c r="J135" s="267">
        <f>(0.27*MAX((J102*3+'JUL-SEP 2022'!J102),0))</f>
        <v>13289927.505264627</v>
      </c>
      <c r="T135" s="267">
        <f>(0.27*MAX((T102*3+'JUL-SEP 2022'!T102),0))</f>
        <v>0</v>
      </c>
      <c r="Z135" s="267">
        <f>(0.27*MAX((Z102*3+'JUL-SEP 2022'!Z102),0))</f>
        <v>0</v>
      </c>
      <c r="AJ135" s="267">
        <f>(0.27*MAX((AJ102*3+'JUL-SEP 2022'!AJ102),0))</f>
        <v>13181726.68894534</v>
      </c>
      <c r="AP135" s="267">
        <f>(0.27*MAX((AP102*3+'JUL-SEP 2022'!AP102),0))</f>
        <v>0</v>
      </c>
      <c r="AZ135" s="267">
        <v>0</v>
      </c>
      <c r="BF135" s="267">
        <v>0</v>
      </c>
      <c r="BP135" s="267">
        <f>(0.27*MAX((BP102*3+'JUL-SEP 2022'!BP102),0))</f>
        <v>16989464.422727678</v>
      </c>
      <c r="BV135" s="267">
        <f>(0.27*MAX((BV102*3+'JUL-SEP 2022'!BV102),0))</f>
        <v>0</v>
      </c>
      <c r="CF135" s="267">
        <v>0</v>
      </c>
      <c r="CL135" s="267">
        <v>0</v>
      </c>
      <c r="DI135" s="161" t="s">
        <v>125</v>
      </c>
      <c r="DJ135" s="189">
        <f>+H116</f>
        <v>0.10040517927421604</v>
      </c>
      <c r="DK135" s="189">
        <f>+N116</f>
        <v>2.7405202722814569E-2</v>
      </c>
      <c r="DL135" s="190">
        <f>+R116</f>
        <v>6.3624257408735202E-2</v>
      </c>
    </row>
    <row r="136" spans="1:116" ht="16.5" customHeight="1" x14ac:dyDescent="0.3">
      <c r="A136" s="263">
        <v>2.2999999999999998</v>
      </c>
      <c r="B136" s="264" t="s">
        <v>214</v>
      </c>
      <c r="C136"/>
      <c r="D136" s="265">
        <f>+D134-D135</f>
        <v>943790221.37</v>
      </c>
      <c r="E136" s="266"/>
      <c r="F136" s="266"/>
      <c r="G136" s="269"/>
      <c r="H136" s="266"/>
      <c r="J136" s="265">
        <f>+J134-J135</f>
        <v>517678257.49473536</v>
      </c>
      <c r="T136" s="265">
        <f>+T134-T135</f>
        <v>1783583800.4199996</v>
      </c>
      <c r="Z136" s="265">
        <f>+Z134-Z135</f>
        <v>1153973217.4299946</v>
      </c>
      <c r="AJ136" s="265">
        <f>+AJ134-AJ135</f>
        <v>526338454.11105472</v>
      </c>
      <c r="AP136" s="265">
        <f>+AP134-AP135</f>
        <v>210675247.50000006</v>
      </c>
      <c r="AZ136" s="265">
        <f>+AZ134-AZ135</f>
        <v>966379571.70871294</v>
      </c>
      <c r="BF136" s="265">
        <f>+BF134-BF135</f>
        <v>737912042.13777399</v>
      </c>
      <c r="BP136" s="265">
        <f>+BP134-BP135</f>
        <v>748356280.66727245</v>
      </c>
      <c r="BV136" s="265">
        <f>+BV134-BV135</f>
        <v>329718528.12</v>
      </c>
      <c r="CF136" s="265">
        <f>+CF134-CF135</f>
        <v>1050923206.6999999</v>
      </c>
      <c r="CL136" s="265">
        <f>+CL134-CL135</f>
        <v>590638715.47000003</v>
      </c>
      <c r="DI136" s="161" t="s">
        <v>131</v>
      </c>
      <c r="DJ136" s="189">
        <f>+X116</f>
        <v>2.6828015523058045E-2</v>
      </c>
      <c r="DK136" s="189">
        <f>+AD116</f>
        <v>4.9047665322234119E-2</v>
      </c>
      <c r="DL136" s="190">
        <f>+AH116</f>
        <v>3.730507096252253E-2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>
        <f>+AN116</f>
        <v>0.10461823373115944</v>
      </c>
      <c r="DK137" s="189">
        <f>+AT116</f>
        <v>-1.256232741417416E-2</v>
      </c>
      <c r="DL137" s="190">
        <f>+AX116</f>
        <v>6.0162817701930812E-2</v>
      </c>
    </row>
    <row r="138" spans="1:116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>
        <f>+BD116</f>
        <v>-1.6819993398943904E-2</v>
      </c>
      <c r="DK138" s="189">
        <f>+BJ116</f>
        <v>1.313249845844087E-2</v>
      </c>
      <c r="DL138" s="190">
        <f>+BN116</f>
        <v>-5.9207239107484646E-4</v>
      </c>
    </row>
    <row r="139" spans="1:116" ht="16.5" customHeight="1" x14ac:dyDescent="0.3">
      <c r="A139" s="263">
        <v>3.1</v>
      </c>
      <c r="B139" s="264" t="s">
        <v>216</v>
      </c>
      <c r="C139"/>
      <c r="D139" s="273">
        <f>+D111*3+'JUL-SEP 2022'!D111</f>
        <v>440077</v>
      </c>
      <c r="E139" s="266"/>
      <c r="F139" s="274"/>
      <c r="G139" s="275"/>
      <c r="H139" s="274"/>
      <c r="J139" s="273">
        <f>+J111*3+'JUL-SEP 2022'!J111</f>
        <v>1401895</v>
      </c>
      <c r="T139" s="273">
        <f>+T111*3+'JUL-SEP 2022'!T111</f>
        <v>764342</v>
      </c>
      <c r="Z139" s="273">
        <f>+Z111*3+'JUL-SEP 2022'!Z111</f>
        <v>4049879</v>
      </c>
      <c r="AJ139" s="273">
        <f>+AJ111*3+'JUL-SEP 2022'!AJ111</f>
        <v>248559</v>
      </c>
      <c r="AP139" s="273">
        <f>+AP111*3+'JUL-SEP 2022'!AP111</f>
        <v>637299.20000000007</v>
      </c>
      <c r="AZ139" s="273">
        <f>+AZ111*3+'JUL-SEP 2022'!AZ111</f>
        <v>442881</v>
      </c>
      <c r="BF139" s="273">
        <f>+BF111*3+'JUL-SEP 2022'!BF111</f>
        <v>2444489</v>
      </c>
      <c r="BP139" s="273">
        <f>+BP111*3+'JUL-SEP 2022'!BP111</f>
        <v>381159</v>
      </c>
      <c r="BV139" s="273">
        <f>+BV111*3+'JUL-SEP 2022'!BV111</f>
        <v>1224893</v>
      </c>
      <c r="CF139" s="273">
        <f>+CF111*3+'JUL-SEP 2022'!CF111</f>
        <v>505411</v>
      </c>
      <c r="CL139" s="273">
        <f>+CL111*3+'JUL-SEP 2022'!CL111</f>
        <v>2489676</v>
      </c>
      <c r="DI139" s="161" t="s">
        <v>166</v>
      </c>
      <c r="DJ139" s="189">
        <f>+BT116</f>
        <v>6.8474078976299035E-2</v>
      </c>
      <c r="DK139" s="189">
        <f>+BZ116</f>
        <v>-8.6924872494063957E-2</v>
      </c>
      <c r="DL139" s="190">
        <f>+CD116</f>
        <v>-1.4336451782881315E-3</v>
      </c>
    </row>
    <row r="140" spans="1:116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0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>
        <f>+CJ116</f>
        <v>5.6974530177861856E-3</v>
      </c>
      <c r="DK140" s="189">
        <f>+CP116</f>
        <v>-4.4024686763570985E-2</v>
      </c>
      <c r="DL140" s="190">
        <f>+CT116</f>
        <v>-1.8474651967351135E-2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>
        <f>+DJ63/DJ16</f>
        <v>0.88656075714190308</v>
      </c>
      <c r="DK142" s="191">
        <f t="shared" ref="DK142:DL142" si="221">+DK63/DK16</f>
        <v>0.9030673462889629</v>
      </c>
      <c r="DL142" s="192">
        <f t="shared" si="221"/>
        <v>0.89453698982597551</v>
      </c>
    </row>
    <row r="143" spans="1:116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0.9836941017583275</v>
      </c>
      <c r="E143" s="284"/>
      <c r="F143" s="284"/>
      <c r="G143" s="278"/>
      <c r="H143" s="284"/>
      <c r="J143" s="283">
        <f>IFERROR(J131/J136,"")</f>
        <v>1.0177513962020373</v>
      </c>
      <c r="T143" s="283">
        <f>IFERROR(T131/T136,"")</f>
        <v>0.93767172916592412</v>
      </c>
      <c r="Z143" s="283">
        <f>IFERROR(Z131/Z136,"")</f>
        <v>0.93667164470505371</v>
      </c>
      <c r="AJ143" s="283">
        <f>IFERROR(AJ131/AJ136,"")</f>
        <v>0.84240255755182458</v>
      </c>
      <c r="AP143" s="283">
        <f>IFERROR(AP131/AP136,"")</f>
        <v>0.92170542852432769</v>
      </c>
      <c r="AZ143" s="283">
        <f>IFERROR(AZ131/AZ136,"")</f>
        <v>0.99074671111099744</v>
      </c>
      <c r="BF143" s="283">
        <f>IFERROR(BF131/BF136,"")</f>
        <v>0.95638082836699234</v>
      </c>
      <c r="BP143" s="283">
        <f>IFERROR(BP131/BP136,"")</f>
        <v>0.87419922009162765</v>
      </c>
      <c r="BV143" s="283">
        <f>IFERROR(BV131/BV136,"")</f>
        <v>0.9751395205579213</v>
      </c>
      <c r="CF143" s="283">
        <f>IFERROR(CF131/CF136,"")</f>
        <v>0.95187412411514272</v>
      </c>
      <c r="CL143" s="283">
        <f>IFERROR(CL131/CL136,"")</f>
        <v>1.1644870556335798</v>
      </c>
      <c r="DI143" s="161" t="s">
        <v>125</v>
      </c>
      <c r="DJ143" s="189">
        <f>+H118</f>
        <v>0.81823644609954338</v>
      </c>
      <c r="DK143" s="189">
        <f>+N118</f>
        <v>0.89112889456373412</v>
      </c>
      <c r="DL143" s="190">
        <f>+R118</f>
        <v>0.85496319010962096</v>
      </c>
    </row>
    <row r="144" spans="1:116" ht="15" customHeight="1" x14ac:dyDescent="0.3">
      <c r="A144" s="282">
        <v>4.2</v>
      </c>
      <c r="B144" s="264" t="s">
        <v>217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1.2999999999999999E-2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0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0.92037714719557817</v>
      </c>
      <c r="DK144" s="189">
        <f>+AD118</f>
        <v>0.87134088747978478</v>
      </c>
      <c r="DL144" s="190">
        <f>+AH118</f>
        <v>0.8972554681308883</v>
      </c>
    </row>
    <row r="145" spans="1:116" ht="15" customHeight="1" x14ac:dyDescent="0.3">
      <c r="A145" s="282">
        <v>4.3</v>
      </c>
      <c r="B145" s="264" t="s">
        <v>254</v>
      </c>
      <c r="C145"/>
      <c r="D145" s="287">
        <f>IFERROR(D143+D144,"")</f>
        <v>0.9836941017583275</v>
      </c>
      <c r="E145" s="278"/>
      <c r="F145" s="278"/>
      <c r="G145" s="278"/>
      <c r="H145" s="278"/>
      <c r="I145" s="288"/>
      <c r="J145" s="287">
        <f>IFERROR(J143+J144,"")</f>
        <v>1.0177513962020373</v>
      </c>
      <c r="T145" s="287">
        <f>IFERROR(T143+T144,"")</f>
        <v>0.93767172916592412</v>
      </c>
      <c r="Z145" s="287">
        <f>IFERROR(Z143+Z144,"")</f>
        <v>0.93667164470505371</v>
      </c>
      <c r="AJ145" s="287">
        <f>IFERROR(AJ143+AJ144,"")</f>
        <v>0.85540255755182459</v>
      </c>
      <c r="AP145" s="287">
        <f>IFERROR(AP143+AP144,"")</f>
        <v>0.92170542852432769</v>
      </c>
      <c r="AZ145" s="287">
        <f>IFERROR(AZ143+AZ144,"")</f>
        <v>0.99074671111099744</v>
      </c>
      <c r="BF145" s="287">
        <f>IFERROR(BF143+BF144,"")</f>
        <v>0.95638082836699234</v>
      </c>
      <c r="BP145" s="287">
        <f>IFERROR(BP143+BP144,"")</f>
        <v>0.87419922009162765</v>
      </c>
      <c r="BV145" s="287">
        <f>IFERROR(BV143+BV144,"")</f>
        <v>0.9751395205579213</v>
      </c>
      <c r="CF145" s="287">
        <f>IFERROR(CF143+CF144,"")</f>
        <v>0.95187412411514272</v>
      </c>
      <c r="CL145" s="287">
        <f>IFERROR(CL143+CL144,"")</f>
        <v>1.1644870556335798</v>
      </c>
      <c r="DI145" s="161" t="s">
        <v>203</v>
      </c>
      <c r="DJ145" s="189">
        <f>+AN118</f>
        <v>0.79574488355525641</v>
      </c>
      <c r="DK145" s="189">
        <f>+AT118</f>
        <v>0.92583519975107076</v>
      </c>
      <c r="DL145" s="190">
        <f>+AX118</f>
        <v>0.84509794238458014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>
        <f>+BD118</f>
        <v>0.92078797766791209</v>
      </c>
      <c r="DK146" s="189">
        <f>+BJ118</f>
        <v>0.87278878509031976</v>
      </c>
      <c r="DL146" s="190">
        <f>+BN118</f>
        <v>0.89478255850948507</v>
      </c>
    </row>
    <row r="147" spans="1:116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>
        <f>+BT118</f>
        <v>0.89652196561705511</v>
      </c>
      <c r="DK147" s="189">
        <f>+BZ118</f>
        <v>0.96762457565552074</v>
      </c>
      <c r="DL147" s="190">
        <f>+CD118</f>
        <v>0.9285081637362117</v>
      </c>
    </row>
    <row r="148" spans="1:116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>
        <f>+CJ118</f>
        <v>0.91337875269595414</v>
      </c>
      <c r="DK148" s="189">
        <f>+CP118</f>
        <v>0.95857934759034502</v>
      </c>
      <c r="DL148" s="190">
        <f>+CT118</f>
        <v>0.93535273712185252</v>
      </c>
    </row>
    <row r="149" spans="1:116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0.98399999999999999</v>
      </c>
      <c r="E150" s="284"/>
      <c r="F150" s="284"/>
      <c r="G150" s="278"/>
      <c r="H150" s="284"/>
      <c r="J150" s="283">
        <f>IF(J148="No","",ROUND(J145,3))</f>
        <v>1.018</v>
      </c>
      <c r="T150" s="283">
        <f>IF(T148="No","",ROUND(T145,3))</f>
        <v>0.93799999999999994</v>
      </c>
      <c r="Z150" s="283">
        <f>IF(Z148="No","",ROUND(Z145,3))</f>
        <v>0.93700000000000006</v>
      </c>
      <c r="AJ150" s="283">
        <f>IF(AJ148="No","",ROUND(AJ145,3))</f>
        <v>0.85499999999999998</v>
      </c>
      <c r="AP150" s="283">
        <f>IF(AP148="No","",ROUND(AP145,3))</f>
        <v>0.92200000000000004</v>
      </c>
      <c r="AZ150" s="283">
        <f>IF(AZ148="No","",ROUND(AZ145,3))</f>
        <v>0.99099999999999999</v>
      </c>
      <c r="BF150" s="283">
        <f>IF(BF148="No","",ROUND(BF145,3))</f>
        <v>0.95599999999999996</v>
      </c>
      <c r="BP150" s="283">
        <f>IF(BP148="No","",ROUND(BP145,3))</f>
        <v>0.874</v>
      </c>
      <c r="BV150" s="283">
        <f>IF(BV148="No","",ROUND(BV145,3))</f>
        <v>0.97499999999999998</v>
      </c>
      <c r="CF150" s="283">
        <f>IF(CF148="No","",ROUND(CF145,3))</f>
        <v>0.95199999999999996</v>
      </c>
      <c r="CL150" s="283">
        <f>IF(CL148="No","",ROUND(CL145,3))</f>
        <v>1.1639999999999999</v>
      </c>
      <c r="DI150" s="167" t="s">
        <v>94</v>
      </c>
      <c r="DJ150" s="191">
        <f>+DJ95/DJ16</f>
        <v>4.8679749169048492E-2</v>
      </c>
      <c r="DK150" s="191">
        <f t="shared" ref="DK150:DL150" si="222">+DK95/DK16</f>
        <v>7.5343397502284346E-2</v>
      </c>
      <c r="DL150" s="192">
        <f t="shared" si="222"/>
        <v>6.1564025951938543E-2</v>
      </c>
    </row>
    <row r="151" spans="1:116" ht="15.75" customHeight="1" x14ac:dyDescent="0.3">
      <c r="A151" s="263">
        <v>5.4</v>
      </c>
      <c r="B151" s="264" t="s">
        <v>214</v>
      </c>
      <c r="C151"/>
      <c r="D151" s="292">
        <f>+D136</f>
        <v>943790221.37</v>
      </c>
      <c r="E151" s="293"/>
      <c r="F151" s="293"/>
      <c r="G151" s="266"/>
      <c r="H151" s="293"/>
      <c r="J151" s="292">
        <f>+J136</f>
        <v>517678257.49473536</v>
      </c>
      <c r="T151" s="292">
        <f>+T136</f>
        <v>1783583800.4199996</v>
      </c>
      <c r="Z151" s="292">
        <f>+Z136</f>
        <v>1153973217.4299946</v>
      </c>
      <c r="AJ151" s="292">
        <f>+AJ136</f>
        <v>526338454.11105472</v>
      </c>
      <c r="AP151" s="292">
        <f>+AP136</f>
        <v>210675247.50000006</v>
      </c>
      <c r="AZ151" s="292">
        <f>+AZ136</f>
        <v>966379571.70871294</v>
      </c>
      <c r="BF151" s="292">
        <f>+BF136</f>
        <v>737912042.13777399</v>
      </c>
      <c r="BP151" s="292">
        <f>+BP136</f>
        <v>748356280.66727245</v>
      </c>
      <c r="BV151" s="292">
        <f>+BV136</f>
        <v>329718528.12</v>
      </c>
      <c r="CF151" s="292">
        <f>+CF136</f>
        <v>1050923206.6999999</v>
      </c>
      <c r="CL151" s="292">
        <f>+CL136</f>
        <v>590638715.47000003</v>
      </c>
      <c r="DI151" s="161" t="s">
        <v>125</v>
      </c>
      <c r="DJ151" s="189">
        <f>+H120</f>
        <v>6.1731707960705158E-2</v>
      </c>
      <c r="DK151" s="189">
        <f>+N120</f>
        <v>7.6661817976876268E-2</v>
      </c>
      <c r="DL151" s="190">
        <f>+R120</f>
        <v>6.9254220102351535E-2</v>
      </c>
    </row>
    <row r="152" spans="1:116" ht="15.75" customHeight="1" thickBot="1" x14ac:dyDescent="0.35">
      <c r="A152" s="294">
        <v>5.5</v>
      </c>
      <c r="B152" s="295" t="s">
        <v>224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0</v>
      </c>
      <c r="AJ152" s="362">
        <f>IF(OR(AJ150&gt;=AJ149,AJ148="No"),0,(AJ149-AJ150)*AJ151)</f>
        <v>0</v>
      </c>
      <c r="AP152" s="362">
        <f>IF(OR(AP150&gt;=AP149,AP148="No"),0,(AP149-AP150)*AP151)</f>
        <v>0</v>
      </c>
      <c r="AZ152" s="362">
        <f>IF(OR(AZ150&gt;=AZ149,AZ148="No"),0,(AZ149-AZ150)*AZ151)</f>
        <v>0</v>
      </c>
      <c r="BF152" s="362">
        <f>IF(OR(BF150&gt;=BF149,BF148="No"),0,(BF149-BF150)*BF151)</f>
        <v>0</v>
      </c>
      <c r="BP152" s="362">
        <f>IF(OR(BP150&gt;=BP149,BP148="No"),0,(BP149-BP150)*BP151)</f>
        <v>0</v>
      </c>
      <c r="BV152" s="362">
        <f>IF(OR(BV150&gt;=BV149,BV148="No"),0,(BV149-BV150)*BV151)</f>
        <v>0</v>
      </c>
      <c r="CF152" s="362">
        <f>IF(OR(CF150&gt;=CF149,CF148="No"),0,(CF149-CF150)*CF151)</f>
        <v>0</v>
      </c>
      <c r="CL152" s="362">
        <f>IF(OR(CL150&gt;=CL149,CL148="No"),0,(CL149-CL150)*CL151)</f>
        <v>0</v>
      </c>
      <c r="DI152" s="161" t="s">
        <v>131</v>
      </c>
      <c r="DJ152" s="189">
        <f>+X120</f>
        <v>3.0276878642000897E-2</v>
      </c>
      <c r="DK152" s="189">
        <f>+AD120</f>
        <v>6.6042762797104845E-2</v>
      </c>
      <c r="DL152" s="190">
        <f>+AH120</f>
        <v>4.7141282650221744E-2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>
        <f>+AN120</f>
        <v>7.7397469396363092E-2</v>
      </c>
      <c r="DK153" s="189">
        <f>+AT120</f>
        <v>7.4939890226146638E-2</v>
      </c>
      <c r="DL153" s="190">
        <f>+AX120</f>
        <v>7.6465124446237459E-2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>
        <f>+BD120</f>
        <v>6.3945819506799256E-2</v>
      </c>
      <c r="DK154" s="189">
        <f>+BJ120</f>
        <v>7.816910616810159E-2</v>
      </c>
      <c r="DL154" s="190">
        <f>+BN120</f>
        <v>7.1651835203619632E-2</v>
      </c>
    </row>
    <row r="155" spans="1:116" ht="15.75" customHeight="1" thickBot="1" x14ac:dyDescent="0.35">
      <c r="A155" s="297" t="s">
        <v>212</v>
      </c>
      <c r="B155" s="298"/>
      <c r="C155"/>
      <c r="DI155" s="161" t="s">
        <v>166</v>
      </c>
      <c r="DJ155" s="189">
        <f>+BT120</f>
        <v>3.1787576104912292E-2</v>
      </c>
      <c r="DK155" s="189">
        <f>+BZ120</f>
        <v>0.11526616755327677</v>
      </c>
      <c r="DL155" s="190">
        <f>+CD120</f>
        <v>6.9341229386148978E-2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964389620</v>
      </c>
      <c r="H156" s="337"/>
      <c r="J156" s="300">
        <f>+J134</f>
        <v>530968185</v>
      </c>
      <c r="T156" s="300">
        <f>+T134</f>
        <v>1783583800.4199996</v>
      </c>
      <c r="Z156" s="300">
        <f>+Z134</f>
        <v>1153973217.4299946</v>
      </c>
      <c r="AJ156" s="300">
        <f>+AJ134</f>
        <v>539520180.80000007</v>
      </c>
      <c r="AP156" s="300">
        <f>+AP134</f>
        <v>210675247.50000006</v>
      </c>
      <c r="AZ156" s="300">
        <f>+AZ134</f>
        <v>966379571.70871294</v>
      </c>
      <c r="BF156" s="300">
        <f>+BF134</f>
        <v>737912042.13777399</v>
      </c>
      <c r="BP156" s="300">
        <f>+BP134</f>
        <v>765345745.09000015</v>
      </c>
      <c r="BV156" s="300">
        <f>+BV134</f>
        <v>329718528.12</v>
      </c>
      <c r="CF156" s="300">
        <f>+CF134</f>
        <v>1050923206.6999999</v>
      </c>
      <c r="CL156" s="300">
        <f>+CL134</f>
        <v>590638715.47000003</v>
      </c>
      <c r="DI156" s="161" t="s">
        <v>165</v>
      </c>
      <c r="DJ156" s="189">
        <f>+CJ120</f>
        <v>4.6432091097309114E-2</v>
      </c>
      <c r="DK156" s="189">
        <f>+CP120</f>
        <v>6.1708587035513476E-2</v>
      </c>
      <c r="DL156" s="190">
        <f>+CT120</f>
        <v>5.3858663349570693E-2</v>
      </c>
    </row>
    <row r="157" spans="1:116" ht="15" customHeight="1" x14ac:dyDescent="0.4">
      <c r="A157" s="299">
        <v>1.3</v>
      </c>
      <c r="B157" s="298" t="s">
        <v>213</v>
      </c>
      <c r="C157"/>
      <c r="D157" s="301">
        <f>+D135</f>
        <v>20599398.630000003</v>
      </c>
      <c r="H157" s="338"/>
      <c r="J157" s="301">
        <f>+J135</f>
        <v>13289927.505264627</v>
      </c>
      <c r="T157" s="301">
        <f>+T135</f>
        <v>0</v>
      </c>
      <c r="Z157" s="301">
        <f>+Z135</f>
        <v>0</v>
      </c>
      <c r="AJ157" s="301">
        <f>+AJ135</f>
        <v>13181726.68894534</v>
      </c>
      <c r="AP157" s="301">
        <f>+AP135</f>
        <v>0</v>
      </c>
      <c r="AZ157" s="301">
        <f>+AZ135</f>
        <v>0</v>
      </c>
      <c r="BF157" s="301">
        <f>+BF135</f>
        <v>0</v>
      </c>
      <c r="BP157" s="301">
        <f>+BP135</f>
        <v>16989464.422727678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943790221.37</v>
      </c>
      <c r="H158" s="337"/>
      <c r="J158" s="302">
        <f>J156-J157</f>
        <v>517678257.49473536</v>
      </c>
      <c r="T158" s="302">
        <f>T156-T157</f>
        <v>1783583800.4199996</v>
      </c>
      <c r="Z158" s="302">
        <f>Z156-Z157</f>
        <v>1153973217.4299946</v>
      </c>
      <c r="AJ158" s="302">
        <f>AJ156-AJ157</f>
        <v>526338454.11105472</v>
      </c>
      <c r="AP158" s="302">
        <f>AP156-AP157</f>
        <v>210675247.50000006</v>
      </c>
      <c r="AZ158" s="302">
        <f>AZ156-AZ157</f>
        <v>966379571.70871294</v>
      </c>
      <c r="BF158" s="302">
        <f>BF156-BF157</f>
        <v>737912042.13777399</v>
      </c>
      <c r="BP158" s="302">
        <f>BP156-BP157</f>
        <v>748356280.66727245</v>
      </c>
      <c r="BV158" s="302">
        <f>BV156-BV157</f>
        <v>329718528.12</v>
      </c>
      <c r="CF158" s="302">
        <f>CF156-CF157</f>
        <v>1050923206.6999999</v>
      </c>
      <c r="CL158" s="302">
        <f>CL156-CL157</f>
        <v>590638715.47000003</v>
      </c>
      <c r="DI158" s="167" t="s">
        <v>168</v>
      </c>
      <c r="DJ158" s="191">
        <f>+DJ73/DJ16</f>
        <v>2.2505890610495086E-2</v>
      </c>
      <c r="DK158" s="191">
        <f>+DK73/DK16</f>
        <v>1.2818579487295772E-2</v>
      </c>
      <c r="DL158" s="192">
        <f>+DL73/DL16</f>
        <v>1.7824835856345384E-2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1.9626666665535444E-2</v>
      </c>
      <c r="DK159" s="189">
        <f>+N122</f>
        <v>4.8040847365750693E-3</v>
      </c>
      <c r="DL159" s="190">
        <f>+R122</f>
        <v>1.2158332379292305E-2</v>
      </c>
    </row>
    <row r="160" spans="1:116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2.2491318693041541E-2</v>
      </c>
      <c r="DK160" s="189">
        <f>+AD122</f>
        <v>9.216610228101137E-3</v>
      </c>
      <c r="DL160" s="190">
        <f>+AH122</f>
        <v>1.6232000576557708E-2</v>
      </c>
    </row>
    <row r="161" spans="1:116" ht="15.75" customHeight="1" x14ac:dyDescent="0.3">
      <c r="A161" s="299">
        <v>2.1</v>
      </c>
      <c r="B161" s="298" t="s">
        <v>208</v>
      </c>
      <c r="C161"/>
      <c r="D161" s="302">
        <f>+D129</f>
        <v>901077009</v>
      </c>
      <c r="H161" s="337"/>
      <c r="J161" s="302">
        <f>+J129</f>
        <v>522941139</v>
      </c>
      <c r="T161" s="302">
        <f>+T129</f>
        <v>1630624887.7900002</v>
      </c>
      <c r="Z161" s="302">
        <f>+Z129</f>
        <v>1066455081.9999995</v>
      </c>
      <c r="AJ161" s="302">
        <f>+AJ129</f>
        <v>431333998.44637352</v>
      </c>
      <c r="AP161" s="302">
        <f>+AP129</f>
        <v>192107825.38666469</v>
      </c>
      <c r="AZ161" s="302">
        <f>+AZ129</f>
        <v>930148289.2535454</v>
      </c>
      <c r="BF161" s="302">
        <f>+BF129</f>
        <v>689118188.92282641</v>
      </c>
      <c r="BP161" s="302">
        <f>+BP129</f>
        <v>647105406.99000084</v>
      </c>
      <c r="BV161" s="302">
        <f>+BV129</f>
        <v>319204725.86000031</v>
      </c>
      <c r="CF161" s="302">
        <f>+CF129</f>
        <v>963405564.55239999</v>
      </c>
      <c r="CL161" s="302">
        <f>+CL129</f>
        <v>673381421.99320006</v>
      </c>
      <c r="DI161" s="161" t="s">
        <v>203</v>
      </c>
      <c r="DJ161" s="189">
        <f>+AN122</f>
        <v>2.2239413317220982E-2</v>
      </c>
      <c r="DK161" s="189">
        <f>+AT122</f>
        <v>1.1787237436956834E-2</v>
      </c>
      <c r="DL161" s="190">
        <f>+AX122</f>
        <v>1.827411546725146E-2</v>
      </c>
    </row>
    <row r="162" spans="1:116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27323865.058855209</v>
      </c>
      <c r="H162" s="338"/>
      <c r="J162" s="301">
        <f>+J130</f>
        <v>3926630.3487046803</v>
      </c>
      <c r="T162" s="301">
        <f>+T130</f>
        <v>41791218.462151401</v>
      </c>
      <c r="Z162" s="301">
        <f>+Z130</f>
        <v>14438909.515736051</v>
      </c>
      <c r="AJ162" s="301">
        <f>+AJ130</f>
        <v>12054861.43465263</v>
      </c>
      <c r="AP162" s="301">
        <f>+AP130</f>
        <v>2072693.8897916777</v>
      </c>
      <c r="AZ162" s="301">
        <f>+AZ130</f>
        <v>27289093.101716246</v>
      </c>
      <c r="BF162" s="301">
        <f>+BF130</f>
        <v>16606741.198876867</v>
      </c>
      <c r="BP162" s="301">
        <f>+BP130</f>
        <v>7107069.9200000018</v>
      </c>
      <c r="BV162" s="301">
        <f>+BV130</f>
        <v>2316841.5699999998</v>
      </c>
      <c r="CF162" s="301">
        <f>+CF130</f>
        <v>36941042.337439574</v>
      </c>
      <c r="CL162" s="301">
        <f>+CL130</f>
        <v>14409716.727659881</v>
      </c>
      <c r="DI162" s="161" t="s">
        <v>164</v>
      </c>
      <c r="DJ162" s="189">
        <f>+BD122</f>
        <v>2.7204849562487983E-2</v>
      </c>
      <c r="DK162" s="189">
        <f>+BJ122</f>
        <v>2.0773358121958203E-2</v>
      </c>
      <c r="DL162" s="190">
        <f>+BN122</f>
        <v>2.372034030841165E-2</v>
      </c>
    </row>
    <row r="163" spans="1:116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928400874.05885518</v>
      </c>
      <c r="H163" s="337"/>
      <c r="J163" s="302">
        <f>+J161+J162</f>
        <v>526867769.3487047</v>
      </c>
      <c r="T163" s="302">
        <f>+T161+T162</f>
        <v>1672416106.2521515</v>
      </c>
      <c r="Z163" s="302">
        <f>+Z161+Z162</f>
        <v>1080893991.5157356</v>
      </c>
      <c r="AJ163" s="302">
        <f>+AJ161+AJ162</f>
        <v>443388859.88102615</v>
      </c>
      <c r="AP163" s="302">
        <f>+AP161+AP162</f>
        <v>194180519.27645636</v>
      </c>
      <c r="AZ163" s="302">
        <f>+AZ161+AZ162</f>
        <v>957437382.35526168</v>
      </c>
      <c r="BF163" s="302">
        <f>+BF161+BF162</f>
        <v>705724930.12170327</v>
      </c>
      <c r="BP163" s="302">
        <f>+BP161+BP162</f>
        <v>654212476.9100008</v>
      </c>
      <c r="BV163" s="302">
        <f>+BV161+BV162</f>
        <v>321521567.43000031</v>
      </c>
      <c r="CF163" s="302">
        <f>+CF161+CF162</f>
        <v>1000346606.8898395</v>
      </c>
      <c r="CL163" s="302">
        <f>+CL161+CL162</f>
        <v>687791138.72086</v>
      </c>
      <c r="DI163" s="161" t="s">
        <v>166</v>
      </c>
      <c r="DJ163" s="189">
        <f>+BT122</f>
        <v>3.2163793017335731E-3</v>
      </c>
      <c r="DK163" s="189">
        <f>+BZ122</f>
        <v>4.0341292852664754E-3</v>
      </c>
      <c r="DL163" s="190">
        <f>+CD122</f>
        <v>3.5842520559274068E-3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>
        <f>+CJ122</f>
        <v>3.4491703188950479E-2</v>
      </c>
      <c r="DK164" s="196">
        <f>+CP122</f>
        <v>2.3736752137712421E-2</v>
      </c>
      <c r="DL164" s="197">
        <f>+CT122</f>
        <v>2.9263251495927969E-2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x14ac:dyDescent="0.25">
      <c r="A166" s="299">
        <v>3.1</v>
      </c>
      <c r="B166" s="298" t="s">
        <v>229</v>
      </c>
      <c r="C166"/>
      <c r="D166" s="302">
        <f>+D95*3+'JUL-SEP 2022'!D95</f>
        <v>55864227.941144794</v>
      </c>
      <c r="H166" s="337"/>
      <c r="J166" s="302">
        <f>+J95*3+'JUL-SEP 2022'!J95</f>
        <v>41487681.928093001</v>
      </c>
      <c r="T166" s="302">
        <f>+T95*3+'JUL-SEP 2022'!T95</f>
        <v>52813282.851723522</v>
      </c>
      <c r="Z166" s="302">
        <f>+Z95*3+'JUL-SEP 2022'!Z95</f>
        <v>86931961.730630696</v>
      </c>
      <c r="AJ166" s="302">
        <f>+AJ95*3+'JUL-SEP 2022'!AJ95</f>
        <v>41232750.459917158</v>
      </c>
      <c r="AP166" s="302">
        <f>+AP95*3+'JUL-SEP 2022'!AP95</f>
        <v>12435654.545879446</v>
      </c>
      <c r="AZ166" s="302">
        <f>+AZ95*3+'JUL-SEP 2022'!AZ95</f>
        <v>62093176.057685219</v>
      </c>
      <c r="BF166" s="302">
        <f>+BF95*3+'JUL-SEP 2022'!BF95</f>
        <v>58271966.523455784</v>
      </c>
      <c r="BP166" s="302">
        <f>+BP95*3+'JUL-SEP 2022'!BP95</f>
        <v>24486326.713600446</v>
      </c>
      <c r="BV166" s="302">
        <f>+BV95*3+'JUL-SEP 2022'!BV95</f>
        <v>33857690.773930155</v>
      </c>
      <c r="CF166" s="302">
        <f>+CF95*3+'JUL-SEP 2022'!CF95</f>
        <v>49652758.005663276</v>
      </c>
      <c r="CL166" s="302">
        <f>+CL95*3+'JUL-SEP 2022'!CL95</f>
        <v>41203343.384778082</v>
      </c>
    </row>
    <row r="167" spans="1:116" ht="15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</row>
    <row r="168" spans="1:116" x14ac:dyDescent="0.25">
      <c r="A168" s="299">
        <f>+A167+0.1</f>
        <v>3.3000000000000003</v>
      </c>
      <c r="B168" s="298" t="s">
        <v>231</v>
      </c>
      <c r="C168"/>
      <c r="D168" s="302">
        <f>+D166+D167</f>
        <v>55864227.941144794</v>
      </c>
      <c r="H168" s="337"/>
      <c r="J168" s="302">
        <f>+J166+J167</f>
        <v>41487681.928093001</v>
      </c>
      <c r="T168" s="302">
        <f>+T166+T167</f>
        <v>52813282.851723522</v>
      </c>
      <c r="Z168" s="302">
        <f>+Z166+Z167</f>
        <v>86931961.730630696</v>
      </c>
      <c r="AJ168" s="302">
        <f>+AJ166+AJ167</f>
        <v>41232750.459917158</v>
      </c>
      <c r="AP168" s="302">
        <f>+AP166+AP167</f>
        <v>12435654.545879446</v>
      </c>
      <c r="AZ168" s="302">
        <f>+AZ166+AZ167</f>
        <v>62093176.057685219</v>
      </c>
      <c r="BF168" s="302">
        <f>+BF166+BF167</f>
        <v>58271966.523455784</v>
      </c>
      <c r="BP168" s="302">
        <f>+BP166+BP167</f>
        <v>24486326.713600446</v>
      </c>
      <c r="BV168" s="302">
        <f>+BV166+BV167</f>
        <v>33857690.773930155</v>
      </c>
      <c r="CF168" s="302">
        <f>+CF166+CF167</f>
        <v>49652758.005663276</v>
      </c>
      <c r="CL168" s="302">
        <f>+CL166+CL167</f>
        <v>41203343.384778082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-40474880.629999965</v>
      </c>
      <c r="H171" s="339"/>
      <c r="J171" s="305">
        <f>+J158-J163-J168</f>
        <v>-50677193.782062337</v>
      </c>
      <c r="T171" s="305">
        <f>+T158-T163-T168</f>
        <v>58354411.316124588</v>
      </c>
      <c r="Z171" s="305">
        <f>+Z158-Z163-Z168</f>
        <v>-13852735.816371739</v>
      </c>
      <c r="AJ171" s="305">
        <f>+AJ158-AJ163-AJ168</f>
        <v>41716843.770111412</v>
      </c>
      <c r="AP171" s="305">
        <f>+AP158-AP163-AP168</f>
        <v>4059073.6776642576</v>
      </c>
      <c r="AZ171" s="305">
        <f>+AZ158-AZ163-AZ168</f>
        <v>-53150986.704233967</v>
      </c>
      <c r="BF171" s="305">
        <f>+BF158-BF163-BF168</f>
        <v>-26084854.50738506</v>
      </c>
      <c r="BP171" s="305">
        <f>+BP158-BP163-BP168</f>
        <v>69657477.043671206</v>
      </c>
      <c r="BV171" s="305">
        <f>+BV158-BV163-BV168</f>
        <v>-25660730.083930455</v>
      </c>
      <c r="CF171" s="305">
        <f>+CF158-CF163-CF168</f>
        <v>923841.80449712276</v>
      </c>
      <c r="CL171" s="305">
        <f>+CL158-CL163-CL168</f>
        <v>-138355766.63563806</v>
      </c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0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-40474880.629999965</v>
      </c>
      <c r="H173" s="337"/>
      <c r="J173" s="302">
        <f>SUM(J171+J172)</f>
        <v>-50677193.782062337</v>
      </c>
      <c r="T173" s="302">
        <f>SUM(T171+T172)</f>
        <v>58354411.316124588</v>
      </c>
      <c r="Z173" s="302">
        <f>SUM(Z171+Z172)</f>
        <v>-13852735.816371739</v>
      </c>
      <c r="AJ173" s="302">
        <f>SUM(AJ171+AJ172)</f>
        <v>41716843.770111412</v>
      </c>
      <c r="AP173" s="302">
        <f>SUM(AP171+AP172)</f>
        <v>4059073.6776642576</v>
      </c>
      <c r="AZ173" s="302">
        <f>SUM(AZ171+AZ172)</f>
        <v>-53150986.704233967</v>
      </c>
      <c r="BF173" s="302">
        <f>SUM(BF171+BF172)</f>
        <v>-26084854.50738506</v>
      </c>
      <c r="BP173" s="302">
        <f>SUM(BP171+BP172)</f>
        <v>69657477.043671206</v>
      </c>
      <c r="BV173" s="302">
        <f>SUM(BV171+BV172)</f>
        <v>-25660730.083930455</v>
      </c>
      <c r="CF173" s="302">
        <f>SUM(CF171+CF172)</f>
        <v>923841.80449712276</v>
      </c>
      <c r="CL173" s="302">
        <f>SUM(CL171+CL172)</f>
        <v>-138355766.63563806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-4.2885463012370353E-2</v>
      </c>
      <c r="E174" s="307"/>
      <c r="H174" s="340"/>
      <c r="J174" s="306">
        <f>+J173/MAX(J158,1)</f>
        <v>-9.7893224311391344E-2</v>
      </c>
      <c r="T174" s="306">
        <f>+T173/MAX(T158,1)</f>
        <v>3.2717504668063953E-2</v>
      </c>
      <c r="Z174" s="306">
        <f>+Z173/MAX(Z158,1)</f>
        <v>-1.2004382430315902E-2</v>
      </c>
      <c r="AJ174" s="306">
        <f>+AJ173/MAX(AJ158,1)</f>
        <v>7.9258590065527254E-2</v>
      </c>
      <c r="AP174" s="306">
        <f>+AP173/MAX(AP158,1)</f>
        <v>1.926697002059654E-2</v>
      </c>
      <c r="AZ174" s="306">
        <f>+AZ173/MAX(AZ158,1)</f>
        <v>-5.5000114096218487E-2</v>
      </c>
      <c r="BF174" s="306">
        <f>+BF173/MAX(BF158,1)</f>
        <v>-3.5349544414285103E-2</v>
      </c>
      <c r="BP174" s="306">
        <f>+BP173/MAX(BP158,1)</f>
        <v>9.3080633974984561E-2</v>
      </c>
      <c r="BV174" s="306">
        <f>+BV173/MAX(BV158,1)</f>
        <v>-7.7826169582412161E-2</v>
      </c>
      <c r="CF174" s="306">
        <f>+CF173/MAX(CF158,1)</f>
        <v>8.7907641453467851E-4</v>
      </c>
      <c r="CL174" s="306">
        <f>+CL173/MAX(CL158,1)</f>
        <v>-0.23424771016837531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1.358752334031977E-3</v>
      </c>
      <c r="Z179" s="312" t="b">
        <f>IF(AND(Z177="Y",Z178="Y"), IF(AND(Z174&gt;0.03, Z174&lt;=0.1),((Z174-0.03)*0.5), IF(Z174&gt;0.1,((Z174-0.03)*0.5)+((Z174-0.1)*0.5))), "N/A")</f>
        <v>0</v>
      </c>
      <c r="AJ179" s="312">
        <f>IF(AND(AJ177="Y",AJ178="Y"), IF(AND(AJ174&gt;0.03, AJ174&lt;=0.1),((AJ174-0.03)*0.5), IF(AJ174&gt;0.1,((AJ174-0.03)*0.5)+((AJ174-0.1)*0.5))), "N/A")</f>
        <v>2.4629295032763628E-2</v>
      </c>
      <c r="AP179" s="312" t="b">
        <f>IF(AND(AP177="Y",AP178="Y"), IF(AND(AP174&gt;0.03, AP174&lt;=0.1),((AP174-0.03)*0.5), IF(AP174&gt;0.1,((AP174-0.03)*0.5)+((AP174-0.1)*0.5))), "N/A")</f>
        <v>0</v>
      </c>
      <c r="AZ179" s="312" t="b">
        <f>IF(AND(AZ177="Y",AZ178="Y"), IF(AND(AZ174&gt;0.03, AZ174&lt;=0.1),((AZ174-0.03)*0.5), IF(AZ174&gt;0.1,((AZ174-0.03)*0.5)+((AZ174-0.1)*0.5))), "N/A")</f>
        <v>0</v>
      </c>
      <c r="BF179" s="312" t="b">
        <f>IF(AND(BF177="Y",BF178="Y"), IF(AND(BF174&gt;0.03, BF174&lt;=0.1),((BF174-0.03)*0.5), IF(BF174&gt;0.1,((BF174-0.03)*0.5)+((BF174-0.1)*0.5))), "N/A")</f>
        <v>0</v>
      </c>
      <c r="BP179" s="312">
        <f>IF(AND(BP177="Y",BP178="Y"), IF(AND(BP174&gt;0.03, BP174&lt;=0.1),((BP174-0.03)*0.5), IF(BP174&gt;0.1,((BP174-0.03)*0.5)+((BP174-0.1)*0.5))), "N/A")</f>
        <v>3.1540316987492281E-2</v>
      </c>
      <c r="BV179" s="312" t="b">
        <f>IF(AND(BV177="Y",BV178="Y"), IF(AND(BV174&gt;0.03, BV174&lt;=0.1),((BV174-0.03)*0.5), IF(BV174&gt;0.1,((BV174-0.03)*0.5)+((BV174-0.1)*0.5))), "N/A")</f>
        <v>0</v>
      </c>
      <c r="CF179" s="312" t="b">
        <f>IF(AND(CF177="Y",CF178="Y"), IF(AND(CF174&gt;0.03, CF174&lt;=0.1),((CF174-0.03)*0.5), IF(CF174&gt;0.1,((CF174-0.03)*0.5)+((CF174-0.1)*0.5))), "N/A")</f>
        <v>0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2423448.6517622983</v>
      </c>
      <c r="Z180" s="313">
        <f>IFERROR(Z179*Z158, "N/A")</f>
        <v>0</v>
      </c>
      <c r="AJ180" s="313">
        <f>IFERROR(AJ179*AJ158, "N/A")</f>
        <v>12963345.073389886</v>
      </c>
      <c r="AP180" s="313">
        <f>IFERROR(AP179*AP158, "N/A")</f>
        <v>0</v>
      </c>
      <c r="AZ180" s="313">
        <f>IFERROR(AZ179*AZ158, "N/A")</f>
        <v>0</v>
      </c>
      <c r="BF180" s="313">
        <f>IFERROR(BF179*BF158, "N/A")</f>
        <v>0</v>
      </c>
      <c r="BP180" s="313">
        <f>IFERROR(BP179*BP158, "N/A")</f>
        <v>23603394.311826516</v>
      </c>
      <c r="BV180" s="313">
        <f>IFERROR(BV179*BV158, "N/A")</f>
        <v>0</v>
      </c>
      <c r="CF180" s="313">
        <f>IFERROR(CF179*CF158, "N/A")</f>
        <v>0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23">D189</f>
        <v>5400</v>
      </c>
      <c r="H189" s="325">
        <f t="shared" si="223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23"/>
        <v>12000</v>
      </c>
      <c r="H190" s="325">
        <f t="shared" si="223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23"/>
        <v>24000</v>
      </c>
      <c r="H191" s="325">
        <f t="shared" si="223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23"/>
        <v>48000</v>
      </c>
      <c r="H192" s="325">
        <f t="shared" si="223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23"/>
        <v>96000</v>
      </c>
      <c r="H193" s="325">
        <f t="shared" si="223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23"/>
        <v>192000</v>
      </c>
      <c r="H194" s="325">
        <f t="shared" si="223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O197"/>
  <sheetViews>
    <sheetView zoomScale="90" zoomScaleNormal="90" workbookViewId="0">
      <pane xSplit="3" ySplit="5" topLeftCell="DG100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N107" sqref="DN107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33203125" style="1" customWidth="1"/>
    <col min="4" max="4" width="16.33203125" style="1" bestFit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6.3320312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7.88671875" style="1" bestFit="1" customWidth="1"/>
    <col min="21" max="21" width="13" style="1" customWidth="1"/>
    <col min="22" max="25" width="15" style="1" customWidth="1"/>
    <col min="26" max="26" width="17.8867187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6" width="16.33203125" style="1" bestFit="1" customWidth="1"/>
    <col min="37" max="39" width="15" style="1" customWidth="1"/>
    <col min="40" max="40" width="15.6640625" style="1" bestFit="1" customWidth="1"/>
    <col min="41" max="41" width="15" style="1" customWidth="1"/>
    <col min="42" max="42" width="16.33203125" style="1" bestFit="1" customWidth="1"/>
    <col min="43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6.33203125" style="1" bestFit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73" width="15.33203125" style="1" customWidth="1"/>
    <col min="74" max="74" width="16.33203125" style="1" bestFit="1" customWidth="1"/>
    <col min="75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6.33203125" style="1" bestFit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257</v>
      </c>
      <c r="B1" s="22"/>
      <c r="C1" s="399" t="s">
        <v>264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1"/>
    </row>
    <row r="2" spans="1:119" s="20" customFormat="1" ht="21.6" thickBot="1" x14ac:dyDescent="0.45">
      <c r="A2" s="23" t="s">
        <v>14</v>
      </c>
      <c r="B2" s="22"/>
      <c r="D2" s="402" t="s">
        <v>150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185"/>
      <c r="T2" s="405" t="s">
        <v>151</v>
      </c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4"/>
      <c r="AI2" s="186"/>
      <c r="AJ2" s="405" t="s">
        <v>196</v>
      </c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4"/>
      <c r="AY2" s="186"/>
      <c r="AZ2" s="405" t="s">
        <v>155</v>
      </c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4"/>
      <c r="BO2" s="186"/>
      <c r="BP2" s="405" t="s">
        <v>156</v>
      </c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4"/>
      <c r="CE2" s="186"/>
      <c r="CF2" s="405" t="s">
        <v>157</v>
      </c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98" t="s">
        <v>130</v>
      </c>
      <c r="E3" s="392"/>
      <c r="F3" s="392"/>
      <c r="G3" s="392"/>
      <c r="H3" s="392"/>
      <c r="I3" s="393"/>
      <c r="J3" s="391" t="s">
        <v>129</v>
      </c>
      <c r="K3" s="392"/>
      <c r="L3" s="392"/>
      <c r="M3" s="392"/>
      <c r="N3" s="392"/>
      <c r="O3" s="393"/>
      <c r="P3" s="394" t="s">
        <v>258</v>
      </c>
      <c r="Q3" s="395"/>
      <c r="R3" s="396"/>
      <c r="S3" s="187"/>
      <c r="T3" s="391" t="s">
        <v>128</v>
      </c>
      <c r="U3" s="392"/>
      <c r="V3" s="392"/>
      <c r="W3" s="392"/>
      <c r="X3" s="392"/>
      <c r="Y3" s="393"/>
      <c r="Z3" s="391" t="s">
        <v>127</v>
      </c>
      <c r="AA3" s="392"/>
      <c r="AB3" s="392"/>
      <c r="AC3" s="392"/>
      <c r="AD3" s="392"/>
      <c r="AE3" s="393"/>
      <c r="AF3" s="394" t="s">
        <v>259</v>
      </c>
      <c r="AG3" s="395"/>
      <c r="AH3" s="396"/>
      <c r="AI3" s="188"/>
      <c r="AJ3" s="391" t="s">
        <v>197</v>
      </c>
      <c r="AK3" s="392"/>
      <c r="AL3" s="392"/>
      <c r="AM3" s="392"/>
      <c r="AN3" s="392"/>
      <c r="AO3" s="393"/>
      <c r="AP3" s="391" t="s">
        <v>198</v>
      </c>
      <c r="AQ3" s="392"/>
      <c r="AR3" s="392"/>
      <c r="AS3" s="392"/>
      <c r="AT3" s="392"/>
      <c r="AU3" s="393"/>
      <c r="AV3" s="394" t="s">
        <v>260</v>
      </c>
      <c r="AW3" s="395"/>
      <c r="AX3" s="396"/>
      <c r="AY3" s="188"/>
      <c r="AZ3" s="391" t="s">
        <v>137</v>
      </c>
      <c r="BA3" s="392"/>
      <c r="BB3" s="392"/>
      <c r="BC3" s="392"/>
      <c r="BD3" s="392"/>
      <c r="BE3" s="393"/>
      <c r="BF3" s="391" t="s">
        <v>138</v>
      </c>
      <c r="BG3" s="392"/>
      <c r="BH3" s="392"/>
      <c r="BI3" s="392"/>
      <c r="BJ3" s="392"/>
      <c r="BK3" s="393"/>
      <c r="BL3" s="394" t="s">
        <v>263</v>
      </c>
      <c r="BM3" s="395"/>
      <c r="BN3" s="396"/>
      <c r="BO3" s="188"/>
      <c r="BP3" s="391" t="s">
        <v>135</v>
      </c>
      <c r="BQ3" s="392"/>
      <c r="BR3" s="392"/>
      <c r="BS3" s="392"/>
      <c r="BT3" s="392"/>
      <c r="BU3" s="393"/>
      <c r="BV3" s="391" t="s">
        <v>136</v>
      </c>
      <c r="BW3" s="392"/>
      <c r="BX3" s="392"/>
      <c r="BY3" s="392"/>
      <c r="BZ3" s="392"/>
      <c r="CA3" s="393"/>
      <c r="CB3" s="394" t="s">
        <v>262</v>
      </c>
      <c r="CC3" s="395"/>
      <c r="CD3" s="396"/>
      <c r="CE3" s="188"/>
      <c r="CF3" s="391" t="s">
        <v>139</v>
      </c>
      <c r="CG3" s="392"/>
      <c r="CH3" s="392"/>
      <c r="CI3" s="392"/>
      <c r="CJ3" s="392"/>
      <c r="CK3" s="393"/>
      <c r="CL3" s="391" t="s">
        <v>140</v>
      </c>
      <c r="CM3" s="392"/>
      <c r="CN3" s="392"/>
      <c r="CO3" s="392"/>
      <c r="CP3" s="392"/>
      <c r="CQ3" s="393"/>
      <c r="CR3" s="394" t="s">
        <v>261</v>
      </c>
      <c r="CS3" s="395"/>
      <c r="CT3" s="397"/>
      <c r="CV3" s="381" t="s">
        <v>141</v>
      </c>
      <c r="CW3" s="382"/>
      <c r="CX3" s="382"/>
      <c r="CY3" s="382"/>
      <c r="CZ3" s="382"/>
      <c r="DA3" s="383"/>
      <c r="DB3" s="384" t="s">
        <v>142</v>
      </c>
      <c r="DC3" s="382"/>
      <c r="DD3" s="382"/>
      <c r="DE3" s="382"/>
      <c r="DF3" s="382"/>
      <c r="DG3" s="383"/>
      <c r="DH3" s="158"/>
      <c r="DI3" s="385" t="s">
        <v>143</v>
      </c>
      <c r="DJ3" s="386"/>
      <c r="DK3" s="386"/>
      <c r="DL3" s="387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8"/>
      <c r="DJ4" s="389"/>
      <c r="DK4" s="389"/>
      <c r="DL4" s="390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199</v>
      </c>
      <c r="AK5" s="102" t="s">
        <v>98</v>
      </c>
      <c r="AL5" s="102" t="s">
        <v>200</v>
      </c>
      <c r="AM5" s="102" t="s">
        <v>98</v>
      </c>
      <c r="AN5" s="102" t="s">
        <v>201</v>
      </c>
      <c r="AO5" s="103" t="s">
        <v>153</v>
      </c>
      <c r="AP5" s="104" t="s">
        <v>199</v>
      </c>
      <c r="AQ5" s="102" t="s">
        <v>98</v>
      </c>
      <c r="AR5" s="102" t="s">
        <v>200</v>
      </c>
      <c r="AS5" s="102" t="s">
        <v>98</v>
      </c>
      <c r="AT5" s="102" t="s">
        <v>201</v>
      </c>
      <c r="AU5" s="100" t="s">
        <v>153</v>
      </c>
      <c r="AV5" s="110" t="s">
        <v>199</v>
      </c>
      <c r="AW5" s="110" t="s">
        <v>200</v>
      </c>
      <c r="AX5" s="111" t="s">
        <v>202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>
        <v>230961725</v>
      </c>
      <c r="E8" s="36"/>
      <c r="F8" s="36">
        <v>64161500</v>
      </c>
      <c r="G8" s="36"/>
      <c r="H8" s="36">
        <v>295123225</v>
      </c>
      <c r="I8" s="37"/>
      <c r="J8" s="38">
        <v>121360272</v>
      </c>
      <c r="K8" s="36"/>
      <c r="L8" s="36">
        <v>211031109</v>
      </c>
      <c r="M8" s="36"/>
      <c r="N8" s="36">
        <v>332391381</v>
      </c>
      <c r="O8" s="37"/>
      <c r="P8" s="116">
        <f>+D8+J8</f>
        <v>352321997</v>
      </c>
      <c r="Q8" s="117">
        <f>+F8+L8</f>
        <v>275192609</v>
      </c>
      <c r="R8" s="118">
        <f>+P8+Q8</f>
        <v>627514606</v>
      </c>
      <c r="S8" s="32"/>
      <c r="T8" s="35">
        <v>441443884</v>
      </c>
      <c r="U8" s="36"/>
      <c r="V8" s="36">
        <v>118093147</v>
      </c>
      <c r="W8" s="36"/>
      <c r="X8" s="36">
        <v>559537030</v>
      </c>
      <c r="Y8" s="37"/>
      <c r="Z8" s="38">
        <v>281027647</v>
      </c>
      <c r="AA8" s="36"/>
      <c r="AB8" s="36">
        <v>218998643</v>
      </c>
      <c r="AC8" s="36"/>
      <c r="AD8" s="36">
        <v>500026290</v>
      </c>
      <c r="AE8" s="37"/>
      <c r="AF8" s="116">
        <f>+T8+Z8</f>
        <v>722471531</v>
      </c>
      <c r="AG8" s="117">
        <f>+V8+AB8</f>
        <v>337091790</v>
      </c>
      <c r="AH8" s="118">
        <f>+AF8+AG8</f>
        <v>1059563321</v>
      </c>
      <c r="AI8" s="32"/>
      <c r="AJ8" s="35">
        <v>127235242</v>
      </c>
      <c r="AK8" s="36"/>
      <c r="AL8" s="36">
        <v>50047327</v>
      </c>
      <c r="AM8" s="36"/>
      <c r="AN8" s="36">
        <v>177282568</v>
      </c>
      <c r="AO8" s="37"/>
      <c r="AP8" s="38">
        <v>46858543</v>
      </c>
      <c r="AQ8" s="36"/>
      <c r="AR8" s="36">
        <v>79040042</v>
      </c>
      <c r="AS8" s="36"/>
      <c r="AT8" s="36">
        <v>125898585</v>
      </c>
      <c r="AU8" s="37"/>
      <c r="AV8" s="116">
        <f>+AJ8+AP8</f>
        <v>174093785</v>
      </c>
      <c r="AW8" s="117">
        <f>+AL8+AR8</f>
        <v>129087369</v>
      </c>
      <c r="AX8" s="118">
        <f>+AV8+AW8</f>
        <v>303181154</v>
      </c>
      <c r="AY8" s="32"/>
      <c r="AZ8" s="35">
        <v>234056383</v>
      </c>
      <c r="BA8" s="36"/>
      <c r="BB8" s="36">
        <v>70048157</v>
      </c>
      <c r="BC8" s="36"/>
      <c r="BD8" s="36">
        <v>304104540</v>
      </c>
      <c r="BE8" s="37"/>
      <c r="BF8" s="38">
        <v>182646115</v>
      </c>
      <c r="BG8" s="36"/>
      <c r="BH8" s="36">
        <v>186019689</v>
      </c>
      <c r="BI8" s="36"/>
      <c r="BJ8" s="36">
        <v>368665804</v>
      </c>
      <c r="BK8" s="37"/>
      <c r="BL8" s="116">
        <f>+AZ8+BF8</f>
        <v>416702498</v>
      </c>
      <c r="BM8" s="117">
        <f>+BB8+BH8</f>
        <v>256067846</v>
      </c>
      <c r="BN8" s="118">
        <f>+BL8+BM8</f>
        <v>672770344</v>
      </c>
      <c r="BO8" s="32"/>
      <c r="BP8" s="35">
        <v>186329516</v>
      </c>
      <c r="BQ8" s="36"/>
      <c r="BR8" s="36">
        <v>45049718</v>
      </c>
      <c r="BS8" s="36"/>
      <c r="BT8" s="36">
        <v>231379234</v>
      </c>
      <c r="BU8" s="37"/>
      <c r="BV8" s="38">
        <v>76094130</v>
      </c>
      <c r="BW8" s="36"/>
      <c r="BX8" s="36">
        <v>102542194</v>
      </c>
      <c r="BY8" s="36"/>
      <c r="BZ8" s="36">
        <v>178636323</v>
      </c>
      <c r="CA8" s="37"/>
      <c r="CB8" s="116">
        <f>+BP8+BV8</f>
        <v>262423646</v>
      </c>
      <c r="CC8" s="117">
        <f>+BR8+BX8</f>
        <v>147591912</v>
      </c>
      <c r="CD8" s="118">
        <f>+CB8+CC8</f>
        <v>410015558</v>
      </c>
      <c r="CE8" s="32"/>
      <c r="CF8" s="35">
        <v>263833259</v>
      </c>
      <c r="CG8" s="36"/>
      <c r="CH8" s="36">
        <v>50701481</v>
      </c>
      <c r="CI8" s="36"/>
      <c r="CJ8" s="36">
        <v>314534741</v>
      </c>
      <c r="CK8" s="37"/>
      <c r="CL8" s="38">
        <v>168619069</v>
      </c>
      <c r="CM8" s="36"/>
      <c r="CN8" s="36">
        <v>149422885</v>
      </c>
      <c r="CO8" s="36"/>
      <c r="CP8" s="36">
        <v>318041954</v>
      </c>
      <c r="CQ8" s="37"/>
      <c r="CR8" s="116">
        <f>+CF8+CL8</f>
        <v>432452328</v>
      </c>
      <c r="CS8" s="117">
        <f>+CH8+CN8</f>
        <v>200124366</v>
      </c>
      <c r="CT8" s="118">
        <f>+CR8+CS8</f>
        <v>632576694</v>
      </c>
      <c r="CU8" s="32"/>
      <c r="CV8" s="38">
        <f t="shared" ref="CV8:CV15" si="0">+D8+T8+AJ8+AZ8+BP8+CF8</f>
        <v>1483860009</v>
      </c>
      <c r="CW8" s="36"/>
      <c r="CX8" s="36">
        <f t="shared" ref="CX8:CX15" si="1">+F8+V8+AL8+BB8+BR8+CH8</f>
        <v>398101330</v>
      </c>
      <c r="CY8" s="39"/>
      <c r="CZ8" s="36">
        <f>+CV8+CX8</f>
        <v>1881961339</v>
      </c>
      <c r="DA8" s="40"/>
      <c r="DB8" s="38">
        <f>+J8+Z8+AP8+BF8+BV8+CL8</f>
        <v>876605776</v>
      </c>
      <c r="DC8" s="39"/>
      <c r="DD8" s="36">
        <f>+L8+AB8+AR8+BH8+BX8+CN8</f>
        <v>947054562</v>
      </c>
      <c r="DE8" s="39"/>
      <c r="DF8" s="36">
        <f>+DB8+DD8</f>
        <v>1823660338</v>
      </c>
      <c r="DG8" s="40"/>
      <c r="DH8" s="152"/>
      <c r="DI8" s="161" t="s">
        <v>15</v>
      </c>
      <c r="DJ8" s="38">
        <f>+CZ8</f>
        <v>1881961339</v>
      </c>
      <c r="DK8" s="36">
        <f>+DF8</f>
        <v>1823660338</v>
      </c>
      <c r="DL8" s="37">
        <f>+DJ8+DK8</f>
        <v>3705621677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5"/>
      <c r="U9" s="36"/>
      <c r="V9" s="36"/>
      <c r="W9" s="36"/>
      <c r="X9" s="36"/>
      <c r="Y9" s="37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>
        <v>230961725</v>
      </c>
      <c r="E10" s="43"/>
      <c r="F10" s="43">
        <v>64161500</v>
      </c>
      <c r="G10" s="43"/>
      <c r="H10" s="43">
        <v>295123225</v>
      </c>
      <c r="I10" s="44"/>
      <c r="J10" s="45">
        <v>121360272</v>
      </c>
      <c r="K10" s="43"/>
      <c r="L10" s="43">
        <v>211031109</v>
      </c>
      <c r="M10" s="43"/>
      <c r="N10" s="43">
        <v>332391381</v>
      </c>
      <c r="O10" s="44"/>
      <c r="P10" s="122">
        <f t="shared" si="2"/>
        <v>352321997</v>
      </c>
      <c r="Q10" s="123">
        <f t="shared" si="3"/>
        <v>275192609</v>
      </c>
      <c r="R10" s="124">
        <f t="shared" si="4"/>
        <v>627514606</v>
      </c>
      <c r="S10" s="32"/>
      <c r="T10" s="42">
        <v>441443884</v>
      </c>
      <c r="U10" s="43"/>
      <c r="V10" s="43">
        <v>118093147</v>
      </c>
      <c r="W10" s="43"/>
      <c r="X10" s="43">
        <v>559537030</v>
      </c>
      <c r="Y10" s="44"/>
      <c r="Z10" s="45">
        <v>281027647</v>
      </c>
      <c r="AA10" s="43"/>
      <c r="AB10" s="43">
        <v>218998643</v>
      </c>
      <c r="AC10" s="43"/>
      <c r="AD10" s="43">
        <v>500026290</v>
      </c>
      <c r="AE10" s="44"/>
      <c r="AF10" s="122">
        <f t="shared" si="5"/>
        <v>722471531</v>
      </c>
      <c r="AG10" s="123">
        <f t="shared" si="6"/>
        <v>337091790</v>
      </c>
      <c r="AH10" s="124">
        <f t="shared" si="7"/>
        <v>1059563321</v>
      </c>
      <c r="AI10" s="32"/>
      <c r="AJ10" s="42">
        <v>127235242</v>
      </c>
      <c r="AK10" s="43"/>
      <c r="AL10" s="43">
        <v>50047327</v>
      </c>
      <c r="AM10" s="43"/>
      <c r="AN10" s="43">
        <v>177282568</v>
      </c>
      <c r="AO10" s="44"/>
      <c r="AP10" s="45">
        <v>46858543</v>
      </c>
      <c r="AQ10" s="43"/>
      <c r="AR10" s="43">
        <v>79040042</v>
      </c>
      <c r="AS10" s="43"/>
      <c r="AT10" s="43">
        <v>125898585</v>
      </c>
      <c r="AU10" s="44"/>
      <c r="AV10" s="122">
        <f t="shared" si="8"/>
        <v>174093785</v>
      </c>
      <c r="AW10" s="123">
        <f t="shared" si="9"/>
        <v>129087369</v>
      </c>
      <c r="AX10" s="124">
        <f t="shared" si="10"/>
        <v>303181154</v>
      </c>
      <c r="AY10" s="32"/>
      <c r="AZ10" s="42">
        <v>234056383</v>
      </c>
      <c r="BA10" s="43"/>
      <c r="BB10" s="43">
        <v>70048157</v>
      </c>
      <c r="BC10" s="43"/>
      <c r="BD10" s="43">
        <v>304104540</v>
      </c>
      <c r="BE10" s="44"/>
      <c r="BF10" s="45">
        <v>182646115</v>
      </c>
      <c r="BG10" s="43"/>
      <c r="BH10" s="43">
        <v>186019689</v>
      </c>
      <c r="BI10" s="43"/>
      <c r="BJ10" s="43">
        <v>368665804</v>
      </c>
      <c r="BK10" s="44"/>
      <c r="BL10" s="122">
        <f t="shared" si="11"/>
        <v>416702498</v>
      </c>
      <c r="BM10" s="123">
        <f t="shared" si="12"/>
        <v>256067846</v>
      </c>
      <c r="BN10" s="124">
        <f t="shared" si="13"/>
        <v>672770344</v>
      </c>
      <c r="BO10" s="32"/>
      <c r="BP10" s="42">
        <v>186329516</v>
      </c>
      <c r="BQ10" s="43"/>
      <c r="BR10" s="43">
        <v>45049718</v>
      </c>
      <c r="BS10" s="43"/>
      <c r="BT10" s="43">
        <v>231379234</v>
      </c>
      <c r="BU10" s="44"/>
      <c r="BV10" s="45">
        <v>76094130</v>
      </c>
      <c r="BW10" s="43"/>
      <c r="BX10" s="43">
        <v>102542194</v>
      </c>
      <c r="BY10" s="43"/>
      <c r="BZ10" s="43">
        <v>178636323</v>
      </c>
      <c r="CA10" s="44"/>
      <c r="CB10" s="122">
        <f t="shared" si="14"/>
        <v>262423646</v>
      </c>
      <c r="CC10" s="123">
        <f t="shared" si="15"/>
        <v>147591912</v>
      </c>
      <c r="CD10" s="124">
        <f t="shared" si="16"/>
        <v>410015558</v>
      </c>
      <c r="CE10" s="32"/>
      <c r="CF10" s="42">
        <v>263833259</v>
      </c>
      <c r="CG10" s="43"/>
      <c r="CH10" s="43">
        <v>50701481</v>
      </c>
      <c r="CI10" s="43"/>
      <c r="CJ10" s="43">
        <v>314534741</v>
      </c>
      <c r="CK10" s="44"/>
      <c r="CL10" s="45">
        <v>168619069</v>
      </c>
      <c r="CM10" s="43"/>
      <c r="CN10" s="43">
        <v>149422885</v>
      </c>
      <c r="CO10" s="43"/>
      <c r="CP10" s="43">
        <v>318041954</v>
      </c>
      <c r="CQ10" s="44"/>
      <c r="CR10" s="122">
        <f t="shared" si="17"/>
        <v>432452328</v>
      </c>
      <c r="CS10" s="123">
        <f t="shared" si="18"/>
        <v>200124366</v>
      </c>
      <c r="CT10" s="124">
        <f t="shared" si="19"/>
        <v>632576694</v>
      </c>
      <c r="CU10" s="32"/>
      <c r="CV10" s="38">
        <f t="shared" si="0"/>
        <v>1483860009</v>
      </c>
      <c r="CW10" s="36"/>
      <c r="CX10" s="36">
        <f t="shared" si="1"/>
        <v>398101330</v>
      </c>
      <c r="CY10" s="46"/>
      <c r="CZ10" s="36">
        <f t="shared" si="20"/>
        <v>1881961339</v>
      </c>
      <c r="DA10" s="47"/>
      <c r="DB10" s="45">
        <f>+DB8+DB9</f>
        <v>876605776</v>
      </c>
      <c r="DC10" s="46"/>
      <c r="DD10" s="43">
        <f>+DD8+DD9</f>
        <v>947054562</v>
      </c>
      <c r="DE10" s="46"/>
      <c r="DF10" s="43">
        <f>+DF8+DF9</f>
        <v>1823660338</v>
      </c>
      <c r="DG10" s="47"/>
      <c r="DH10" s="153"/>
      <c r="DI10" s="161" t="s">
        <v>17</v>
      </c>
      <c r="DJ10" s="45">
        <f>+DJ8</f>
        <v>1881961339</v>
      </c>
      <c r="DK10" s="43">
        <f>+DK8</f>
        <v>1823660338</v>
      </c>
      <c r="DL10" s="44">
        <f>+DL8</f>
        <v>3705621677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>
        <v>734844</v>
      </c>
      <c r="E11" s="36"/>
      <c r="F11" s="36">
        <v>-800943</v>
      </c>
      <c r="G11" s="36"/>
      <c r="H11" s="36">
        <v>-66099</v>
      </c>
      <c r="I11" s="37">
        <v>0</v>
      </c>
      <c r="J11" s="38">
        <v>-1479231</v>
      </c>
      <c r="K11" s="36"/>
      <c r="L11" s="36">
        <v>-3142387</v>
      </c>
      <c r="M11" s="36"/>
      <c r="N11" s="36">
        <v>-4621618</v>
      </c>
      <c r="O11" s="37">
        <v>-7</v>
      </c>
      <c r="P11" s="116">
        <f t="shared" si="2"/>
        <v>-744387</v>
      </c>
      <c r="Q11" s="117">
        <f t="shared" si="3"/>
        <v>-3943330</v>
      </c>
      <c r="R11" s="118">
        <f t="shared" si="4"/>
        <v>-4687717</v>
      </c>
      <c r="S11" s="32"/>
      <c r="T11" s="35">
        <v>-19409270</v>
      </c>
      <c r="U11" s="36"/>
      <c r="V11" s="36">
        <v>-2005279</v>
      </c>
      <c r="W11" s="36"/>
      <c r="X11" s="36">
        <v>-21414548</v>
      </c>
      <c r="Y11" s="37"/>
      <c r="Z11" s="38">
        <v>-9969776</v>
      </c>
      <c r="AA11" s="36"/>
      <c r="AB11" s="36">
        <v>-18654148</v>
      </c>
      <c r="AC11" s="36"/>
      <c r="AD11" s="36">
        <v>-28623924</v>
      </c>
      <c r="AE11" s="37"/>
      <c r="AF11" s="116">
        <f t="shared" si="5"/>
        <v>-29379046</v>
      </c>
      <c r="AG11" s="117">
        <f t="shared" si="6"/>
        <v>-20659427</v>
      </c>
      <c r="AH11" s="118">
        <f t="shared" si="7"/>
        <v>-50038473</v>
      </c>
      <c r="AI11" s="32"/>
      <c r="AJ11" s="35">
        <v>-1328547</v>
      </c>
      <c r="AK11" s="36"/>
      <c r="AL11" s="36">
        <v>-1932078</v>
      </c>
      <c r="AM11" s="36"/>
      <c r="AN11" s="36">
        <v>-3260625</v>
      </c>
      <c r="AO11" s="37"/>
      <c r="AP11" s="38">
        <v>-3147384</v>
      </c>
      <c r="AQ11" s="36"/>
      <c r="AR11" s="36">
        <v>-12755911</v>
      </c>
      <c r="AS11" s="36"/>
      <c r="AT11" s="36">
        <v>-15903295</v>
      </c>
      <c r="AU11" s="37"/>
      <c r="AV11" s="116">
        <f t="shared" si="8"/>
        <v>-4475931</v>
      </c>
      <c r="AW11" s="117">
        <f t="shared" si="9"/>
        <v>-14687989</v>
      </c>
      <c r="AX11" s="118">
        <f t="shared" si="10"/>
        <v>-19163920</v>
      </c>
      <c r="AY11" s="32"/>
      <c r="AZ11" s="35">
        <v>10447593</v>
      </c>
      <c r="BA11" s="36"/>
      <c r="BB11" s="36">
        <v>-7965509</v>
      </c>
      <c r="BC11" s="36"/>
      <c r="BD11" s="36">
        <v>2482084</v>
      </c>
      <c r="BE11" s="37"/>
      <c r="BF11" s="38">
        <v>-4590397</v>
      </c>
      <c r="BG11" s="36"/>
      <c r="BH11" s="36">
        <v>-7291201</v>
      </c>
      <c r="BI11" s="36"/>
      <c r="BJ11" s="36">
        <v>-11881598</v>
      </c>
      <c r="BK11" s="37"/>
      <c r="BL11" s="116">
        <f t="shared" si="11"/>
        <v>5857196</v>
      </c>
      <c r="BM11" s="117">
        <f t="shared" si="12"/>
        <v>-15256710</v>
      </c>
      <c r="BN11" s="118">
        <f t="shared" si="13"/>
        <v>-9399514</v>
      </c>
      <c r="BO11" s="32"/>
      <c r="BP11" s="35">
        <v>-10090137</v>
      </c>
      <c r="BQ11" s="36"/>
      <c r="BR11" s="36">
        <v>-552391</v>
      </c>
      <c r="BS11" s="36"/>
      <c r="BT11" s="36">
        <v>-10642527</v>
      </c>
      <c r="BU11" s="37"/>
      <c r="BV11" s="38">
        <v>-18341642</v>
      </c>
      <c r="BW11" s="36"/>
      <c r="BX11" s="36">
        <v>-12033628</v>
      </c>
      <c r="BY11" s="36"/>
      <c r="BZ11" s="36">
        <v>-30375270</v>
      </c>
      <c r="CA11" s="37"/>
      <c r="CB11" s="116">
        <f t="shared" si="14"/>
        <v>-28431779</v>
      </c>
      <c r="CC11" s="117">
        <f t="shared" si="15"/>
        <v>-12586019</v>
      </c>
      <c r="CD11" s="118">
        <f t="shared" si="16"/>
        <v>-41017798</v>
      </c>
      <c r="CE11" s="32"/>
      <c r="CF11" s="35">
        <v>2383744</v>
      </c>
      <c r="CG11" s="36"/>
      <c r="CH11" s="36">
        <v>3105375</v>
      </c>
      <c r="CI11" s="36"/>
      <c r="CJ11" s="36">
        <v>5489119</v>
      </c>
      <c r="CK11" s="37"/>
      <c r="CL11" s="38">
        <v>-2978045</v>
      </c>
      <c r="CM11" s="36"/>
      <c r="CN11" s="36">
        <v>87364</v>
      </c>
      <c r="CO11" s="36"/>
      <c r="CP11" s="36">
        <v>-2890681</v>
      </c>
      <c r="CQ11" s="37"/>
      <c r="CR11" s="116">
        <f t="shared" si="17"/>
        <v>-594301</v>
      </c>
      <c r="CS11" s="117">
        <f t="shared" si="18"/>
        <v>3192739</v>
      </c>
      <c r="CT11" s="118">
        <f t="shared" si="19"/>
        <v>2598438</v>
      </c>
      <c r="CU11" s="32"/>
      <c r="CV11" s="38">
        <f t="shared" si="0"/>
        <v>-17261773</v>
      </c>
      <c r="CW11" s="36"/>
      <c r="CX11" s="36">
        <f t="shared" si="1"/>
        <v>-10150825</v>
      </c>
      <c r="CY11" s="39"/>
      <c r="CZ11" s="36">
        <f t="shared" si="20"/>
        <v>-27412598</v>
      </c>
      <c r="DA11" s="40"/>
      <c r="DB11" s="38">
        <f t="shared" ref="DB11:DB15" si="21">+J11+Z11+AP11+BF11+BV11+CL11</f>
        <v>-40506475</v>
      </c>
      <c r="DC11" s="39"/>
      <c r="DD11" s="36">
        <f t="shared" ref="DD11:DD15" si="22">+L11+AB11+AR11+BH11+BX11+CN11</f>
        <v>-53789911</v>
      </c>
      <c r="DE11" s="39"/>
      <c r="DF11" s="36">
        <f t="shared" ref="DF11:DF15" si="23">+DB11+DD11</f>
        <v>-94296386</v>
      </c>
      <c r="DG11" s="40"/>
      <c r="DH11" s="152"/>
      <c r="DI11" s="161" t="s">
        <v>1</v>
      </c>
      <c r="DJ11" s="38">
        <f t="shared" ref="DJ11:DJ15" si="24">+CZ11</f>
        <v>-27412598</v>
      </c>
      <c r="DK11" s="36">
        <f t="shared" ref="DK11:DK15" si="25">+DF11</f>
        <v>-94296386</v>
      </c>
      <c r="DL11" s="37">
        <f t="shared" ref="DL11:DL15" si="26">+DJ11+DK11</f>
        <v>-121708984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>
        <v>0</v>
      </c>
      <c r="E12" s="36"/>
      <c r="F12" s="36">
        <v>0</v>
      </c>
      <c r="G12" s="36"/>
      <c r="H12" s="36">
        <v>0</v>
      </c>
      <c r="I12" s="37"/>
      <c r="J12" s="38">
        <v>0</v>
      </c>
      <c r="K12" s="36"/>
      <c r="L12" s="36">
        <v>0</v>
      </c>
      <c r="M12" s="36"/>
      <c r="N12" s="36">
        <v>0</v>
      </c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5">
        <v>0</v>
      </c>
      <c r="U12" s="36"/>
      <c r="V12" s="36">
        <v>0</v>
      </c>
      <c r="W12" s="36"/>
      <c r="X12" s="36">
        <v>0</v>
      </c>
      <c r="Y12" s="37"/>
      <c r="Z12" s="38">
        <v>0</v>
      </c>
      <c r="AA12" s="36"/>
      <c r="AB12" s="36">
        <v>0</v>
      </c>
      <c r="AC12" s="36"/>
      <c r="AD12" s="36">
        <v>0</v>
      </c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>
        <v>0</v>
      </c>
      <c r="AK12" s="36"/>
      <c r="AL12" s="36">
        <v>0</v>
      </c>
      <c r="AM12" s="36"/>
      <c r="AN12" s="36">
        <v>0</v>
      </c>
      <c r="AO12" s="37"/>
      <c r="AP12" s="38">
        <v>0</v>
      </c>
      <c r="AQ12" s="36"/>
      <c r="AR12" s="36">
        <v>0</v>
      </c>
      <c r="AS12" s="36"/>
      <c r="AT12" s="36">
        <v>0</v>
      </c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>
        <v>0</v>
      </c>
      <c r="BA12" s="36"/>
      <c r="BB12" s="36">
        <v>0</v>
      </c>
      <c r="BC12" s="36"/>
      <c r="BD12" s="36">
        <v>0</v>
      </c>
      <c r="BE12" s="37"/>
      <c r="BF12" s="38">
        <v>0</v>
      </c>
      <c r="BG12" s="36"/>
      <c r="BH12" s="36">
        <v>0</v>
      </c>
      <c r="BI12" s="36"/>
      <c r="BJ12" s="36">
        <v>0</v>
      </c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>
        <v>0</v>
      </c>
      <c r="BQ12" s="36"/>
      <c r="BR12" s="36">
        <v>0</v>
      </c>
      <c r="BS12" s="36"/>
      <c r="BT12" s="36">
        <v>0</v>
      </c>
      <c r="BU12" s="37"/>
      <c r="BV12" s="38">
        <v>0</v>
      </c>
      <c r="BW12" s="36"/>
      <c r="BX12" s="36">
        <v>0</v>
      </c>
      <c r="BY12" s="36"/>
      <c r="BZ12" s="36">
        <v>0</v>
      </c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>
        <v>0</v>
      </c>
      <c r="CG12" s="36"/>
      <c r="CH12" s="36">
        <v>0</v>
      </c>
      <c r="CI12" s="36"/>
      <c r="CJ12" s="36">
        <v>0</v>
      </c>
      <c r="CK12" s="37"/>
      <c r="CL12" s="38">
        <v>0</v>
      </c>
      <c r="CM12" s="36"/>
      <c r="CN12" s="36">
        <v>0</v>
      </c>
      <c r="CO12" s="36"/>
      <c r="CP12" s="36">
        <v>0</v>
      </c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>
        <v>0</v>
      </c>
      <c r="E13" s="36"/>
      <c r="F13" s="36">
        <v>0</v>
      </c>
      <c r="G13" s="36"/>
      <c r="H13" s="36">
        <v>0</v>
      </c>
      <c r="I13" s="37"/>
      <c r="J13" s="38">
        <v>0</v>
      </c>
      <c r="K13" s="36"/>
      <c r="L13" s="36">
        <v>0</v>
      </c>
      <c r="M13" s="36"/>
      <c r="N13" s="36">
        <v>0</v>
      </c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5">
        <v>0</v>
      </c>
      <c r="U13" s="36"/>
      <c r="V13" s="36">
        <v>0</v>
      </c>
      <c r="W13" s="36"/>
      <c r="X13" s="36">
        <v>0</v>
      </c>
      <c r="Y13" s="37"/>
      <c r="Z13" s="38">
        <v>0</v>
      </c>
      <c r="AA13" s="36"/>
      <c r="AB13" s="36">
        <v>0</v>
      </c>
      <c r="AC13" s="36"/>
      <c r="AD13" s="36">
        <v>0</v>
      </c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>
        <v>0</v>
      </c>
      <c r="AK13" s="36"/>
      <c r="AL13" s="36">
        <v>0</v>
      </c>
      <c r="AM13" s="36"/>
      <c r="AN13" s="36">
        <v>0</v>
      </c>
      <c r="AO13" s="37"/>
      <c r="AP13" s="38">
        <v>0</v>
      </c>
      <c r="AQ13" s="36"/>
      <c r="AR13" s="36">
        <v>0</v>
      </c>
      <c r="AS13" s="36"/>
      <c r="AT13" s="36">
        <v>0</v>
      </c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>
        <v>0</v>
      </c>
      <c r="BA13" s="36"/>
      <c r="BB13" s="36">
        <v>0</v>
      </c>
      <c r="BC13" s="36"/>
      <c r="BD13" s="36">
        <v>0</v>
      </c>
      <c r="BE13" s="37"/>
      <c r="BF13" s="38">
        <v>0</v>
      </c>
      <c r="BG13" s="36"/>
      <c r="BH13" s="36">
        <v>0</v>
      </c>
      <c r="BI13" s="36"/>
      <c r="BJ13" s="36">
        <v>0</v>
      </c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>
        <v>0</v>
      </c>
      <c r="BQ13" s="36"/>
      <c r="BR13" s="36">
        <v>0</v>
      </c>
      <c r="BS13" s="36"/>
      <c r="BT13" s="36">
        <v>0</v>
      </c>
      <c r="BU13" s="37"/>
      <c r="BV13" s="38">
        <v>0</v>
      </c>
      <c r="BW13" s="36"/>
      <c r="BX13" s="36">
        <v>0</v>
      </c>
      <c r="BY13" s="36"/>
      <c r="BZ13" s="36">
        <v>0</v>
      </c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>
        <v>0</v>
      </c>
      <c r="CG13" s="36"/>
      <c r="CH13" s="36">
        <v>0</v>
      </c>
      <c r="CI13" s="36"/>
      <c r="CJ13" s="36">
        <v>0</v>
      </c>
      <c r="CK13" s="37"/>
      <c r="CL13" s="38">
        <v>0</v>
      </c>
      <c r="CM13" s="36"/>
      <c r="CN13" s="36">
        <v>0</v>
      </c>
      <c r="CO13" s="36"/>
      <c r="CP13" s="36">
        <v>0</v>
      </c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>
        <v>0</v>
      </c>
      <c r="E14" s="36"/>
      <c r="F14" s="36">
        <v>0</v>
      </c>
      <c r="G14" s="36"/>
      <c r="H14" s="36">
        <v>0</v>
      </c>
      <c r="I14" s="37"/>
      <c r="J14" s="38">
        <v>0</v>
      </c>
      <c r="K14" s="36"/>
      <c r="L14" s="36">
        <v>0</v>
      </c>
      <c r="M14" s="36"/>
      <c r="N14" s="36">
        <v>0</v>
      </c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5">
        <v>0</v>
      </c>
      <c r="U14" s="36"/>
      <c r="V14" s="36">
        <v>0</v>
      </c>
      <c r="W14" s="36"/>
      <c r="X14" s="36">
        <v>0</v>
      </c>
      <c r="Y14" s="37"/>
      <c r="Z14" s="38">
        <v>0</v>
      </c>
      <c r="AA14" s="36"/>
      <c r="AB14" s="36">
        <v>0</v>
      </c>
      <c r="AC14" s="36"/>
      <c r="AD14" s="36">
        <v>0</v>
      </c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>
        <v>9396341</v>
      </c>
      <c r="AK14" s="36"/>
      <c r="AL14" s="36">
        <v>10874871</v>
      </c>
      <c r="AM14" s="36"/>
      <c r="AN14" s="36">
        <v>20271212</v>
      </c>
      <c r="AO14" s="37"/>
      <c r="AP14" s="38">
        <v>10270260</v>
      </c>
      <c r="AQ14" s="36"/>
      <c r="AR14" s="36">
        <v>18308870</v>
      </c>
      <c r="AS14" s="36"/>
      <c r="AT14" s="36">
        <v>28579130</v>
      </c>
      <c r="AU14" s="37"/>
      <c r="AV14" s="116">
        <f t="shared" si="8"/>
        <v>19666601</v>
      </c>
      <c r="AW14" s="117">
        <f t="shared" si="9"/>
        <v>29183741</v>
      </c>
      <c r="AX14" s="118">
        <f t="shared" si="10"/>
        <v>48850342</v>
      </c>
      <c r="AY14" s="32"/>
      <c r="AZ14" s="35">
        <v>0</v>
      </c>
      <c r="BA14" s="36"/>
      <c r="BB14" s="36">
        <v>0</v>
      </c>
      <c r="BC14" s="36"/>
      <c r="BD14" s="36">
        <v>0</v>
      </c>
      <c r="BE14" s="37"/>
      <c r="BF14" s="38">
        <v>0</v>
      </c>
      <c r="BG14" s="36"/>
      <c r="BH14" s="36">
        <v>0</v>
      </c>
      <c r="BI14" s="36"/>
      <c r="BJ14" s="36">
        <v>0</v>
      </c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>
        <v>131</v>
      </c>
      <c r="BQ14" s="36"/>
      <c r="BR14" s="36">
        <v>0</v>
      </c>
      <c r="BS14" s="36"/>
      <c r="BT14" s="36">
        <v>131</v>
      </c>
      <c r="BU14" s="37"/>
      <c r="BV14" s="38">
        <v>0</v>
      </c>
      <c r="BW14" s="36"/>
      <c r="BX14" s="36">
        <v>0</v>
      </c>
      <c r="BY14" s="36"/>
      <c r="BZ14" s="36">
        <v>0</v>
      </c>
      <c r="CA14" s="37"/>
      <c r="CB14" s="116">
        <f t="shared" si="14"/>
        <v>131</v>
      </c>
      <c r="CC14" s="117">
        <f t="shared" si="15"/>
        <v>0</v>
      </c>
      <c r="CD14" s="118">
        <f t="shared" si="16"/>
        <v>131</v>
      </c>
      <c r="CE14" s="32"/>
      <c r="CF14" s="35">
        <v>0</v>
      </c>
      <c r="CG14" s="36"/>
      <c r="CH14" s="36">
        <v>0</v>
      </c>
      <c r="CI14" s="36"/>
      <c r="CJ14" s="36">
        <v>0</v>
      </c>
      <c r="CK14" s="37"/>
      <c r="CL14" s="38">
        <v>0</v>
      </c>
      <c r="CM14" s="36"/>
      <c r="CN14" s="36">
        <v>0</v>
      </c>
      <c r="CO14" s="36"/>
      <c r="CP14" s="36">
        <v>0</v>
      </c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9396472</v>
      </c>
      <c r="CW14" s="36"/>
      <c r="CX14" s="36">
        <f t="shared" si="1"/>
        <v>10874871</v>
      </c>
      <c r="CY14" s="39"/>
      <c r="CZ14" s="36">
        <f t="shared" si="20"/>
        <v>20271343</v>
      </c>
      <c r="DA14" s="40"/>
      <c r="DB14" s="38">
        <f t="shared" si="21"/>
        <v>10270260</v>
      </c>
      <c r="DC14" s="39"/>
      <c r="DD14" s="36">
        <f t="shared" si="22"/>
        <v>18308870</v>
      </c>
      <c r="DE14" s="39"/>
      <c r="DF14" s="36">
        <f t="shared" si="23"/>
        <v>28579130</v>
      </c>
      <c r="DG14" s="40"/>
      <c r="DH14" s="152"/>
      <c r="DI14" s="161" t="s">
        <v>4</v>
      </c>
      <c r="DJ14" s="38">
        <f t="shared" si="24"/>
        <v>20271343</v>
      </c>
      <c r="DK14" s="36">
        <f t="shared" si="25"/>
        <v>28579130</v>
      </c>
      <c r="DL14" s="37">
        <f t="shared" si="26"/>
        <v>48850473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>
        <v>0</v>
      </c>
      <c r="E15" s="36"/>
      <c r="F15" s="36">
        <v>0</v>
      </c>
      <c r="G15" s="36"/>
      <c r="H15" s="36">
        <v>0</v>
      </c>
      <c r="I15" s="37"/>
      <c r="J15" s="38">
        <v>0</v>
      </c>
      <c r="K15" s="36"/>
      <c r="L15" s="36">
        <v>0</v>
      </c>
      <c r="M15" s="36"/>
      <c r="N15" s="36">
        <v>0</v>
      </c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5">
        <v>0</v>
      </c>
      <c r="U15" s="36"/>
      <c r="V15" s="36">
        <v>0</v>
      </c>
      <c r="W15" s="36"/>
      <c r="X15" s="36">
        <v>0</v>
      </c>
      <c r="Y15" s="37"/>
      <c r="Z15" s="38">
        <v>0</v>
      </c>
      <c r="AA15" s="36"/>
      <c r="AB15" s="36">
        <v>0</v>
      </c>
      <c r="AC15" s="36"/>
      <c r="AD15" s="36">
        <v>0</v>
      </c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>
        <v>16685</v>
      </c>
      <c r="AK15" s="36"/>
      <c r="AL15" s="36">
        <v>18959</v>
      </c>
      <c r="AM15" s="36"/>
      <c r="AN15" s="36">
        <v>35644</v>
      </c>
      <c r="AO15" s="37"/>
      <c r="AP15" s="38">
        <v>39440</v>
      </c>
      <c r="AQ15" s="36"/>
      <c r="AR15" s="36">
        <v>100245</v>
      </c>
      <c r="AS15" s="36"/>
      <c r="AT15" s="36">
        <v>139685</v>
      </c>
      <c r="AU15" s="37"/>
      <c r="AV15" s="116">
        <f t="shared" si="8"/>
        <v>56125</v>
      </c>
      <c r="AW15" s="117">
        <f t="shared" si="9"/>
        <v>119204</v>
      </c>
      <c r="AX15" s="118">
        <f t="shared" si="10"/>
        <v>175329</v>
      </c>
      <c r="AY15" s="32"/>
      <c r="AZ15" s="35">
        <v>0</v>
      </c>
      <c r="BA15" s="36"/>
      <c r="BB15" s="36">
        <v>0</v>
      </c>
      <c r="BC15" s="36"/>
      <c r="BD15" s="36">
        <v>0</v>
      </c>
      <c r="BE15" s="37"/>
      <c r="BF15" s="38">
        <v>0</v>
      </c>
      <c r="BG15" s="36"/>
      <c r="BH15" s="36">
        <v>0</v>
      </c>
      <c r="BI15" s="36"/>
      <c r="BJ15" s="36">
        <v>0</v>
      </c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>
        <v>0</v>
      </c>
      <c r="BQ15" s="36"/>
      <c r="BR15" s="36">
        <v>0</v>
      </c>
      <c r="BS15" s="36"/>
      <c r="BT15" s="36">
        <v>0</v>
      </c>
      <c r="BU15" s="37"/>
      <c r="BV15" s="38">
        <v>0</v>
      </c>
      <c r="BW15" s="36"/>
      <c r="BX15" s="36">
        <v>0</v>
      </c>
      <c r="BY15" s="36"/>
      <c r="BZ15" s="36">
        <v>0</v>
      </c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>
        <v>0</v>
      </c>
      <c r="CG15" s="36"/>
      <c r="CH15" s="36">
        <v>0</v>
      </c>
      <c r="CI15" s="36"/>
      <c r="CJ15" s="36">
        <v>0</v>
      </c>
      <c r="CK15" s="37"/>
      <c r="CL15" s="38">
        <v>0</v>
      </c>
      <c r="CM15" s="36"/>
      <c r="CN15" s="36">
        <v>0</v>
      </c>
      <c r="CO15" s="36"/>
      <c r="CP15" s="36">
        <v>0</v>
      </c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16685</v>
      </c>
      <c r="CW15" s="36"/>
      <c r="CX15" s="36">
        <f t="shared" si="1"/>
        <v>18959</v>
      </c>
      <c r="CY15" s="39"/>
      <c r="CZ15" s="36">
        <f t="shared" si="20"/>
        <v>35644</v>
      </c>
      <c r="DA15" s="40"/>
      <c r="DB15" s="38">
        <f t="shared" si="21"/>
        <v>39440</v>
      </c>
      <c r="DC15" s="39"/>
      <c r="DD15" s="36">
        <f t="shared" si="22"/>
        <v>100245</v>
      </c>
      <c r="DE15" s="39"/>
      <c r="DF15" s="36">
        <f t="shared" si="23"/>
        <v>139685</v>
      </c>
      <c r="DG15" s="40"/>
      <c r="DH15" s="152"/>
      <c r="DI15" s="161" t="s">
        <v>5</v>
      </c>
      <c r="DJ15" s="38">
        <f t="shared" si="24"/>
        <v>35644</v>
      </c>
      <c r="DK15" s="36">
        <f t="shared" si="25"/>
        <v>139685</v>
      </c>
      <c r="DL15" s="37">
        <f t="shared" si="26"/>
        <v>175329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>
        <v>231696569</v>
      </c>
      <c r="E16" s="46">
        <v>2112.0500000000002</v>
      </c>
      <c r="F16" s="43">
        <v>63360557</v>
      </c>
      <c r="G16" s="46">
        <v>2311</v>
      </c>
      <c r="H16" s="43">
        <v>295057126</v>
      </c>
      <c r="I16" s="47">
        <v>2151.83</v>
      </c>
      <c r="J16" s="45">
        <v>119881041</v>
      </c>
      <c r="K16" s="46">
        <v>347.66</v>
      </c>
      <c r="L16" s="43">
        <v>207888722</v>
      </c>
      <c r="M16" s="46">
        <v>683.6</v>
      </c>
      <c r="N16" s="43">
        <v>327769763</v>
      </c>
      <c r="O16" s="47">
        <v>505.1</v>
      </c>
      <c r="P16" s="122">
        <f t="shared" si="2"/>
        <v>351577610</v>
      </c>
      <c r="Q16" s="123">
        <f t="shared" si="3"/>
        <v>271249279</v>
      </c>
      <c r="R16" s="124">
        <f t="shared" si="4"/>
        <v>622826889</v>
      </c>
      <c r="S16" s="32"/>
      <c r="T16" s="42">
        <v>422034614</v>
      </c>
      <c r="U16" s="46">
        <v>2191.4</v>
      </c>
      <c r="V16" s="43">
        <v>116087868</v>
      </c>
      <c r="W16" s="46">
        <v>2120.71</v>
      </c>
      <c r="X16" s="43">
        <v>538122482</v>
      </c>
      <c r="Y16" s="47">
        <v>2175.75</v>
      </c>
      <c r="Z16" s="45">
        <v>271057871</v>
      </c>
      <c r="AA16" s="46">
        <v>269.87</v>
      </c>
      <c r="AB16" s="43">
        <v>200344495</v>
      </c>
      <c r="AC16" s="46">
        <v>461.77</v>
      </c>
      <c r="AD16" s="43">
        <v>471402366</v>
      </c>
      <c r="AE16" s="47">
        <v>327.76</v>
      </c>
      <c r="AF16" s="122">
        <f t="shared" si="5"/>
        <v>693092485</v>
      </c>
      <c r="AG16" s="123">
        <f t="shared" si="6"/>
        <v>316432363</v>
      </c>
      <c r="AH16" s="124">
        <f t="shared" si="7"/>
        <v>1009524848</v>
      </c>
      <c r="AI16" s="32"/>
      <c r="AJ16" s="42">
        <v>135319720</v>
      </c>
      <c r="AK16" s="46">
        <v>2249.27</v>
      </c>
      <c r="AL16" s="43">
        <v>59009079</v>
      </c>
      <c r="AM16" s="46">
        <v>2433.87</v>
      </c>
      <c r="AN16" s="43">
        <v>194328799</v>
      </c>
      <c r="AO16" s="47">
        <v>2302.3000000000002</v>
      </c>
      <c r="AP16" s="45">
        <v>54020858</v>
      </c>
      <c r="AQ16" s="46">
        <v>345.69</v>
      </c>
      <c r="AR16" s="43">
        <v>84693246</v>
      </c>
      <c r="AS16" s="46">
        <v>562.79</v>
      </c>
      <c r="AT16" s="43">
        <v>138714105</v>
      </c>
      <c r="AU16" s="47">
        <v>452.19</v>
      </c>
      <c r="AV16" s="122">
        <f t="shared" si="8"/>
        <v>189340578</v>
      </c>
      <c r="AW16" s="123">
        <f t="shared" si="9"/>
        <v>143702325</v>
      </c>
      <c r="AX16" s="124">
        <f t="shared" si="10"/>
        <v>333042903</v>
      </c>
      <c r="AY16" s="32"/>
      <c r="AZ16" s="42">
        <v>244503976</v>
      </c>
      <c r="BA16" s="46">
        <v>2197.9299999999998</v>
      </c>
      <c r="BB16" s="43">
        <v>62082648</v>
      </c>
      <c r="BC16" s="46">
        <v>1983.41</v>
      </c>
      <c r="BD16" s="43">
        <v>306586624</v>
      </c>
      <c r="BE16" s="47">
        <v>2150.8200000000002</v>
      </c>
      <c r="BF16" s="45">
        <v>178055718</v>
      </c>
      <c r="BG16" s="46">
        <v>292.64</v>
      </c>
      <c r="BH16" s="43">
        <v>178728488</v>
      </c>
      <c r="BI16" s="46">
        <v>578.15</v>
      </c>
      <c r="BJ16" s="43">
        <v>356784206</v>
      </c>
      <c r="BK16" s="47">
        <v>388.83</v>
      </c>
      <c r="BL16" s="122">
        <f t="shared" si="11"/>
        <v>422559694</v>
      </c>
      <c r="BM16" s="123">
        <f t="shared" si="12"/>
        <v>240811136</v>
      </c>
      <c r="BN16" s="124">
        <f t="shared" si="13"/>
        <v>663370830</v>
      </c>
      <c r="BO16" s="32"/>
      <c r="BP16" s="42">
        <v>176239510</v>
      </c>
      <c r="BQ16" s="46">
        <v>1856.72</v>
      </c>
      <c r="BR16" s="43">
        <v>44497328</v>
      </c>
      <c r="BS16" s="46">
        <v>2064.27</v>
      </c>
      <c r="BT16" s="43">
        <v>220736838</v>
      </c>
      <c r="BU16" s="47">
        <v>1895.13</v>
      </c>
      <c r="BV16" s="45">
        <v>57752488</v>
      </c>
      <c r="BW16" s="46">
        <v>191.81</v>
      </c>
      <c r="BX16" s="43">
        <v>90508566</v>
      </c>
      <c r="BY16" s="46">
        <v>444.74</v>
      </c>
      <c r="BZ16" s="43">
        <v>148261053</v>
      </c>
      <c r="CA16" s="47">
        <v>293.82</v>
      </c>
      <c r="CB16" s="122">
        <f t="shared" si="14"/>
        <v>233991998</v>
      </c>
      <c r="CC16" s="123">
        <f t="shared" si="15"/>
        <v>135005894</v>
      </c>
      <c r="CD16" s="124">
        <f t="shared" si="16"/>
        <v>368997892</v>
      </c>
      <c r="CE16" s="32"/>
      <c r="CF16" s="42">
        <v>266217003</v>
      </c>
      <c r="CG16" s="46">
        <v>2137.29</v>
      </c>
      <c r="CH16" s="43">
        <v>53806857</v>
      </c>
      <c r="CI16" s="46">
        <v>2126.92</v>
      </c>
      <c r="CJ16" s="43">
        <v>320023860</v>
      </c>
      <c r="CK16" s="47">
        <v>2135.54</v>
      </c>
      <c r="CL16" s="45">
        <v>165641024</v>
      </c>
      <c r="CM16" s="46">
        <v>267.42</v>
      </c>
      <c r="CN16" s="43">
        <v>149510249</v>
      </c>
      <c r="CO16" s="46">
        <v>472.19</v>
      </c>
      <c r="CP16" s="43">
        <v>315151273</v>
      </c>
      <c r="CQ16" s="47">
        <v>336.69</v>
      </c>
      <c r="CR16" s="122">
        <f t="shared" si="17"/>
        <v>431858027</v>
      </c>
      <c r="CS16" s="123">
        <f t="shared" si="18"/>
        <v>203317106</v>
      </c>
      <c r="CT16" s="124">
        <f t="shared" si="19"/>
        <v>635175133</v>
      </c>
      <c r="CU16" s="32"/>
      <c r="CV16" s="45">
        <f>SUM(CV10:CV15)</f>
        <v>1476011393</v>
      </c>
      <c r="CW16" s="46">
        <f>+CV16/$CV$111</f>
        <v>2129.3580713012066</v>
      </c>
      <c r="CX16" s="43">
        <f>SUM(CX10:CX15)</f>
        <v>398844335</v>
      </c>
      <c r="CY16" s="46">
        <f>+CX16/$CX$111</f>
        <v>2161.0902593778615</v>
      </c>
      <c r="CZ16" s="43">
        <f t="shared" si="20"/>
        <v>1874855728</v>
      </c>
      <c r="DA16" s="47">
        <f>+CZ16/$CZ$111</f>
        <v>2136.0302872526713</v>
      </c>
      <c r="DB16" s="45">
        <f>SUM(DB10:DB15)</f>
        <v>846409001</v>
      </c>
      <c r="DC16" s="46">
        <f>+DB16/$DB$111</f>
        <v>278.93665133915522</v>
      </c>
      <c r="DD16" s="43">
        <f>SUM(DD10:DD15)</f>
        <v>911673766</v>
      </c>
      <c r="DE16" s="46">
        <f>+DD16/$DD$111</f>
        <v>530.74087317157796</v>
      </c>
      <c r="DF16" s="43">
        <f>SUM(DF10:DF15)</f>
        <v>1758082767</v>
      </c>
      <c r="DG16" s="47">
        <f>+DF16/$DF$111</f>
        <v>369.95515651754334</v>
      </c>
      <c r="DH16" s="153"/>
      <c r="DI16" s="161" t="s">
        <v>92</v>
      </c>
      <c r="DJ16" s="45">
        <f>SUM(DJ10:DJ15)</f>
        <v>1874855728</v>
      </c>
      <c r="DK16" s="43">
        <f>SUM(DK10:DK15)</f>
        <v>1758082767</v>
      </c>
      <c r="DL16" s="44">
        <f>SUM(DL10:DL15)</f>
        <v>3632938495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5"/>
      <c r="U17" s="36"/>
      <c r="V17" s="36"/>
      <c r="W17" s="36"/>
      <c r="X17" s="36"/>
      <c r="Y17" s="37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5"/>
      <c r="U18" s="36"/>
      <c r="V18" s="36"/>
      <c r="W18" s="36"/>
      <c r="X18" s="36"/>
      <c r="Y18" s="37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5"/>
      <c r="U19" s="36"/>
      <c r="V19" s="36"/>
      <c r="W19" s="36"/>
      <c r="X19" s="36"/>
      <c r="Y19" s="37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>
        <v>333578</v>
      </c>
      <c r="E20" s="39">
        <v>3.04</v>
      </c>
      <c r="F20" s="36">
        <v>4171</v>
      </c>
      <c r="G20" s="39">
        <v>0.15</v>
      </c>
      <c r="H20" s="36">
        <v>337749</v>
      </c>
      <c r="I20" s="40">
        <v>2.46</v>
      </c>
      <c r="J20" s="38">
        <v>0</v>
      </c>
      <c r="K20" s="39">
        <v>0</v>
      </c>
      <c r="L20" s="36">
        <v>0</v>
      </c>
      <c r="M20" s="39">
        <v>0</v>
      </c>
      <c r="N20" s="36">
        <v>0</v>
      </c>
      <c r="O20" s="40">
        <v>0</v>
      </c>
      <c r="P20" s="116">
        <f t="shared" ref="P20:P63" si="27">+D20+J20</f>
        <v>333578</v>
      </c>
      <c r="Q20" s="117">
        <f t="shared" ref="Q20:Q63" si="28">+F20+L20</f>
        <v>4171</v>
      </c>
      <c r="R20" s="118">
        <f t="shared" ref="R20:R63" si="29">+P20+Q20</f>
        <v>337749</v>
      </c>
      <c r="S20" s="32"/>
      <c r="T20" s="35">
        <v>2083304</v>
      </c>
      <c r="U20" s="39">
        <v>10.82</v>
      </c>
      <c r="V20" s="36">
        <v>12010</v>
      </c>
      <c r="W20" s="39">
        <v>0.22</v>
      </c>
      <c r="X20" s="36">
        <v>2095313</v>
      </c>
      <c r="Y20" s="40">
        <v>8.4700000000000006</v>
      </c>
      <c r="Z20" s="38">
        <v>0</v>
      </c>
      <c r="AA20" s="39">
        <v>0</v>
      </c>
      <c r="AB20" s="36">
        <v>0</v>
      </c>
      <c r="AC20" s="39">
        <v>0</v>
      </c>
      <c r="AD20" s="36">
        <v>0</v>
      </c>
      <c r="AE20" s="40">
        <v>0</v>
      </c>
      <c r="AF20" s="116">
        <f t="shared" ref="AF20:AF63" si="30">+T20+Z20</f>
        <v>2083304</v>
      </c>
      <c r="AG20" s="117">
        <f t="shared" ref="AG20:AG63" si="31">+V20+AB20</f>
        <v>12010</v>
      </c>
      <c r="AH20" s="118">
        <f t="shared" ref="AH20:AH63" si="32">+AF20+AG20</f>
        <v>2095314</v>
      </c>
      <c r="AI20" s="32"/>
      <c r="AJ20" s="35">
        <v>42715</v>
      </c>
      <c r="AK20" s="39">
        <v>0.71</v>
      </c>
      <c r="AL20" s="36">
        <v>9832</v>
      </c>
      <c r="AM20" s="39">
        <v>0.41</v>
      </c>
      <c r="AN20" s="36">
        <v>52548</v>
      </c>
      <c r="AO20" s="40">
        <v>0.62</v>
      </c>
      <c r="AP20" s="38">
        <v>0</v>
      </c>
      <c r="AQ20" s="39">
        <v>0</v>
      </c>
      <c r="AR20" s="36">
        <v>0</v>
      </c>
      <c r="AS20" s="39">
        <v>0</v>
      </c>
      <c r="AT20" s="36">
        <v>0</v>
      </c>
      <c r="AU20" s="40">
        <v>0</v>
      </c>
      <c r="AV20" s="116">
        <f t="shared" ref="AV20:AV63" si="33">+AJ20+AP20</f>
        <v>42715</v>
      </c>
      <c r="AW20" s="117">
        <f t="shared" ref="AW20:AW63" si="34">+AL20+AR20</f>
        <v>9832</v>
      </c>
      <c r="AX20" s="118">
        <f t="shared" ref="AX20:AX63" si="35">+AV20+AW20</f>
        <v>52547</v>
      </c>
      <c r="AY20" s="32"/>
      <c r="AZ20" s="35">
        <v>97974</v>
      </c>
      <c r="BA20" s="39">
        <v>0.88</v>
      </c>
      <c r="BB20" s="36">
        <v>7390</v>
      </c>
      <c r="BC20" s="39">
        <v>0.24</v>
      </c>
      <c r="BD20" s="36">
        <v>105364</v>
      </c>
      <c r="BE20" s="40">
        <v>0.74</v>
      </c>
      <c r="BF20" s="38">
        <v>0</v>
      </c>
      <c r="BG20" s="39">
        <v>0</v>
      </c>
      <c r="BH20" s="36">
        <v>0</v>
      </c>
      <c r="BI20" s="39">
        <v>0</v>
      </c>
      <c r="BJ20" s="36">
        <v>0</v>
      </c>
      <c r="BK20" s="40">
        <v>0</v>
      </c>
      <c r="BL20" s="116">
        <f t="shared" ref="BL20:BL63" si="36">+AZ20+BF20</f>
        <v>97974</v>
      </c>
      <c r="BM20" s="117">
        <f t="shared" ref="BM20:BM63" si="37">+BB20+BH20</f>
        <v>7390</v>
      </c>
      <c r="BN20" s="118">
        <f t="shared" ref="BN20:BN63" si="38">+BL20+BM20</f>
        <v>105364</v>
      </c>
      <c r="BO20" s="32"/>
      <c r="BP20" s="35">
        <v>179216</v>
      </c>
      <c r="BQ20" s="39">
        <v>1.89</v>
      </c>
      <c r="BR20" s="36">
        <v>0</v>
      </c>
      <c r="BS20" s="39">
        <v>0</v>
      </c>
      <c r="BT20" s="36">
        <v>179216</v>
      </c>
      <c r="BU20" s="40">
        <v>1.54</v>
      </c>
      <c r="BV20" s="38">
        <v>0</v>
      </c>
      <c r="BW20" s="39">
        <v>0</v>
      </c>
      <c r="BX20" s="36">
        <v>0</v>
      </c>
      <c r="BY20" s="39">
        <v>0</v>
      </c>
      <c r="BZ20" s="36">
        <v>0</v>
      </c>
      <c r="CA20" s="40">
        <v>0</v>
      </c>
      <c r="CB20" s="116">
        <f t="shared" ref="CB20:CB63" si="39">+BP20+BV20</f>
        <v>179216</v>
      </c>
      <c r="CC20" s="117">
        <f t="shared" ref="CC20:CC63" si="40">+BR20+BX20</f>
        <v>0</v>
      </c>
      <c r="CD20" s="118">
        <f t="shared" ref="CD20:CD63" si="41">+CB20+CC20</f>
        <v>179216</v>
      </c>
      <c r="CE20" s="32"/>
      <c r="CF20" s="35">
        <v>275241</v>
      </c>
      <c r="CG20" s="39">
        <v>2.21</v>
      </c>
      <c r="CH20" s="36">
        <v>6359</v>
      </c>
      <c r="CI20" s="39">
        <v>0.25</v>
      </c>
      <c r="CJ20" s="36">
        <v>281600</v>
      </c>
      <c r="CK20" s="40">
        <v>1.88</v>
      </c>
      <c r="CL20" s="38">
        <v>0</v>
      </c>
      <c r="CM20" s="39">
        <v>0</v>
      </c>
      <c r="CN20" s="36">
        <v>0</v>
      </c>
      <c r="CO20" s="39">
        <v>0</v>
      </c>
      <c r="CP20" s="36">
        <v>0</v>
      </c>
      <c r="CQ20" s="40">
        <v>0</v>
      </c>
      <c r="CR20" s="116">
        <f t="shared" ref="CR20:CR63" si="42">+CF20+CL20</f>
        <v>275241</v>
      </c>
      <c r="CS20" s="117">
        <f t="shared" ref="CS20:CS63" si="43">+CH20+CN20</f>
        <v>6359</v>
      </c>
      <c r="CT20" s="118">
        <f t="shared" ref="CT20:CT63" si="44">+CR20+CS20</f>
        <v>281600</v>
      </c>
      <c r="CU20" s="32"/>
      <c r="CV20" s="38">
        <f t="shared" ref="CV20:CV60" si="45">+D20+T20+AJ20+AZ20+BP20+CF20</f>
        <v>3012028</v>
      </c>
      <c r="CW20" s="39">
        <f t="shared" ref="CW20:CW63" si="46">+CV20/$CV$111</f>
        <v>4.3452822676045768</v>
      </c>
      <c r="CX20" s="36">
        <f t="shared" ref="CX20:CX60" si="47">+F20+V20+AL20+BB20+BR20+CH20</f>
        <v>39762</v>
      </c>
      <c r="CY20" s="39">
        <f t="shared" ref="CY20:CY63" si="48">+CX20/$CX$111</f>
        <v>0.21544563468196817</v>
      </c>
      <c r="CZ20" s="36">
        <f t="shared" ref="CZ20:CZ63" si="49">+CV20+CX20</f>
        <v>3051790</v>
      </c>
      <c r="DA20" s="40">
        <f t="shared" ref="DA20:DA63" si="50">+CZ20/$CZ$111</f>
        <v>3.4769159957116602</v>
      </c>
      <c r="DB20" s="38">
        <f t="shared" ref="DB20:DB60" si="51">+J20+Z20+AP20+BF20+BV20+CL20</f>
        <v>0</v>
      </c>
      <c r="DC20" s="39">
        <f t="shared" ref="DC20:DC63" si="52">+DB20/$DB$111</f>
        <v>0</v>
      </c>
      <c r="DD20" s="36">
        <f t="shared" ref="DD20:DD60" si="53">+L20+AB20+AR20+BH20+BX20+CN20</f>
        <v>0</v>
      </c>
      <c r="DE20" s="39">
        <f t="shared" ref="DE20:DE63" si="54">+DD20/$DD$111</f>
        <v>0</v>
      </c>
      <c r="DF20" s="36">
        <f t="shared" ref="DF20:DF60" si="55">+DB20+DD20</f>
        <v>0</v>
      </c>
      <c r="DG20" s="40">
        <f t="shared" ref="DG20:DG63" si="56">+DF20/$DF$111</f>
        <v>0</v>
      </c>
      <c r="DH20" s="152"/>
      <c r="DI20" s="161" t="s">
        <v>19</v>
      </c>
      <c r="DJ20" s="38">
        <f t="shared" ref="DJ20:DJ60" si="57">+CZ20</f>
        <v>3051790</v>
      </c>
      <c r="DK20" s="36">
        <f t="shared" ref="DK20:DK60" si="58">+DF20</f>
        <v>0</v>
      </c>
      <c r="DL20" s="37">
        <f t="shared" ref="DL20:DL62" si="59">+DJ20+DK20</f>
        <v>3051790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>
        <v>1218296</v>
      </c>
      <c r="E21" s="39">
        <v>11.11</v>
      </c>
      <c r="F21" s="36">
        <v>1468409</v>
      </c>
      <c r="G21" s="39">
        <v>53.56</v>
      </c>
      <c r="H21" s="36">
        <v>2686705</v>
      </c>
      <c r="I21" s="40">
        <v>19.59</v>
      </c>
      <c r="J21" s="38">
        <v>1100788</v>
      </c>
      <c r="K21" s="39">
        <v>3.19</v>
      </c>
      <c r="L21" s="36">
        <v>5385911</v>
      </c>
      <c r="M21" s="39">
        <v>17.71</v>
      </c>
      <c r="N21" s="36">
        <v>6486699</v>
      </c>
      <c r="O21" s="40">
        <v>10</v>
      </c>
      <c r="P21" s="116">
        <f t="shared" si="27"/>
        <v>2319084</v>
      </c>
      <c r="Q21" s="117">
        <f t="shared" si="28"/>
        <v>6854320</v>
      </c>
      <c r="R21" s="118">
        <f t="shared" si="29"/>
        <v>9173404</v>
      </c>
      <c r="S21" s="32"/>
      <c r="T21" s="35">
        <v>2007058</v>
      </c>
      <c r="U21" s="39">
        <v>10.42</v>
      </c>
      <c r="V21" s="36">
        <v>5350780</v>
      </c>
      <c r="W21" s="39">
        <v>97.75</v>
      </c>
      <c r="X21" s="36">
        <v>7357838</v>
      </c>
      <c r="Y21" s="40">
        <v>29.75</v>
      </c>
      <c r="Z21" s="38">
        <v>4565613</v>
      </c>
      <c r="AA21" s="39">
        <v>4.55</v>
      </c>
      <c r="AB21" s="36">
        <v>6959093</v>
      </c>
      <c r="AC21" s="39">
        <v>16.04</v>
      </c>
      <c r="AD21" s="36">
        <v>11524706</v>
      </c>
      <c r="AE21" s="40">
        <v>8.01</v>
      </c>
      <c r="AF21" s="116">
        <f t="shared" si="30"/>
        <v>6572671</v>
      </c>
      <c r="AG21" s="117">
        <f t="shared" si="31"/>
        <v>12309873</v>
      </c>
      <c r="AH21" s="118">
        <f t="shared" si="32"/>
        <v>18882544</v>
      </c>
      <c r="AI21" s="32"/>
      <c r="AJ21" s="35">
        <v>904166</v>
      </c>
      <c r="AK21" s="39">
        <v>15.03</v>
      </c>
      <c r="AL21" s="36">
        <v>2410990</v>
      </c>
      <c r="AM21" s="39">
        <v>99.44</v>
      </c>
      <c r="AN21" s="36">
        <v>3315156</v>
      </c>
      <c r="AO21" s="40">
        <v>39.28</v>
      </c>
      <c r="AP21" s="38">
        <v>907340</v>
      </c>
      <c r="AQ21" s="39">
        <v>5.81</v>
      </c>
      <c r="AR21" s="36">
        <v>4619948</v>
      </c>
      <c r="AS21" s="39">
        <v>30.7</v>
      </c>
      <c r="AT21" s="36">
        <v>5527288</v>
      </c>
      <c r="AU21" s="40">
        <v>18.02</v>
      </c>
      <c r="AV21" s="116">
        <f t="shared" si="33"/>
        <v>1811506</v>
      </c>
      <c r="AW21" s="117">
        <f t="shared" si="34"/>
        <v>7030938</v>
      </c>
      <c r="AX21" s="118">
        <f t="shared" si="35"/>
        <v>8842444</v>
      </c>
      <c r="AY21" s="32"/>
      <c r="AZ21" s="35">
        <v>1600660</v>
      </c>
      <c r="BA21" s="39">
        <v>14.39</v>
      </c>
      <c r="BB21" s="36">
        <v>2046698</v>
      </c>
      <c r="BC21" s="39">
        <v>65.39</v>
      </c>
      <c r="BD21" s="36">
        <v>3647358</v>
      </c>
      <c r="BE21" s="40">
        <v>25.59</v>
      </c>
      <c r="BF21" s="38">
        <v>2465138</v>
      </c>
      <c r="BG21" s="39">
        <v>4.05</v>
      </c>
      <c r="BH21" s="36">
        <v>6012109</v>
      </c>
      <c r="BI21" s="39">
        <v>19.45</v>
      </c>
      <c r="BJ21" s="36">
        <v>8477247</v>
      </c>
      <c r="BK21" s="40">
        <v>9.24</v>
      </c>
      <c r="BL21" s="116">
        <f t="shared" si="36"/>
        <v>4065798</v>
      </c>
      <c r="BM21" s="117">
        <f t="shared" si="37"/>
        <v>8058807</v>
      </c>
      <c r="BN21" s="118">
        <f t="shared" si="38"/>
        <v>12124605</v>
      </c>
      <c r="BO21" s="32"/>
      <c r="BP21" s="35">
        <v>760222</v>
      </c>
      <c r="BQ21" s="39">
        <v>8.01</v>
      </c>
      <c r="BR21" s="36">
        <v>555118</v>
      </c>
      <c r="BS21" s="39">
        <v>25.75</v>
      </c>
      <c r="BT21" s="36">
        <v>1315340</v>
      </c>
      <c r="BU21" s="40">
        <v>11.29</v>
      </c>
      <c r="BV21" s="38">
        <v>1047681</v>
      </c>
      <c r="BW21" s="39">
        <v>3.48</v>
      </c>
      <c r="BX21" s="36">
        <v>5216885</v>
      </c>
      <c r="BY21" s="39">
        <v>25.63</v>
      </c>
      <c r="BZ21" s="36">
        <v>6264566</v>
      </c>
      <c r="CA21" s="40">
        <v>12.41</v>
      </c>
      <c r="CB21" s="116">
        <f t="shared" si="39"/>
        <v>1807903</v>
      </c>
      <c r="CC21" s="117">
        <f t="shared" si="40"/>
        <v>5772003</v>
      </c>
      <c r="CD21" s="118">
        <f t="shared" si="41"/>
        <v>7579906</v>
      </c>
      <c r="CE21" s="32"/>
      <c r="CF21" s="35">
        <v>2049101</v>
      </c>
      <c r="CG21" s="39">
        <v>16.45</v>
      </c>
      <c r="CH21" s="36">
        <v>2484507</v>
      </c>
      <c r="CI21" s="39">
        <v>98.21</v>
      </c>
      <c r="CJ21" s="36">
        <v>4533608</v>
      </c>
      <c r="CK21" s="40">
        <v>30.25</v>
      </c>
      <c r="CL21" s="38">
        <v>2974061</v>
      </c>
      <c r="CM21" s="39">
        <v>4.8</v>
      </c>
      <c r="CN21" s="36">
        <v>6804456</v>
      </c>
      <c r="CO21" s="39">
        <v>21.49</v>
      </c>
      <c r="CP21" s="36">
        <v>9778517</v>
      </c>
      <c r="CQ21" s="40">
        <v>10.45</v>
      </c>
      <c r="CR21" s="116">
        <f t="shared" si="42"/>
        <v>5023162</v>
      </c>
      <c r="CS21" s="117">
        <f t="shared" si="43"/>
        <v>9288963</v>
      </c>
      <c r="CT21" s="118">
        <f t="shared" si="44"/>
        <v>14312125</v>
      </c>
      <c r="CU21" s="32"/>
      <c r="CV21" s="38">
        <f t="shared" si="45"/>
        <v>8539503</v>
      </c>
      <c r="CW21" s="39">
        <f t="shared" si="46"/>
        <v>12.319457508381758</v>
      </c>
      <c r="CX21" s="36">
        <f t="shared" si="47"/>
        <v>14316502</v>
      </c>
      <c r="CY21" s="39">
        <f t="shared" si="48"/>
        <v>77.572251391169118</v>
      </c>
      <c r="CZ21" s="36">
        <f t="shared" si="49"/>
        <v>22856005</v>
      </c>
      <c r="DA21" s="40">
        <f t="shared" si="50"/>
        <v>26.039933738090003</v>
      </c>
      <c r="DB21" s="38">
        <f t="shared" si="51"/>
        <v>13060621</v>
      </c>
      <c r="DC21" s="39">
        <f t="shared" si="52"/>
        <v>4.3041672310262316</v>
      </c>
      <c r="DD21" s="36">
        <f t="shared" si="53"/>
        <v>34998402</v>
      </c>
      <c r="DE21" s="39">
        <f t="shared" si="54"/>
        <v>20.374703243451563</v>
      </c>
      <c r="DF21" s="36">
        <f t="shared" si="55"/>
        <v>48059023</v>
      </c>
      <c r="DG21" s="40">
        <f t="shared" si="56"/>
        <v>10.113109410875202</v>
      </c>
      <c r="DH21" s="152"/>
      <c r="DI21" s="161" t="s">
        <v>20</v>
      </c>
      <c r="DJ21" s="38">
        <f t="shared" si="57"/>
        <v>22856005</v>
      </c>
      <c r="DK21" s="36">
        <f t="shared" si="58"/>
        <v>48059023</v>
      </c>
      <c r="DL21" s="37">
        <f t="shared" si="59"/>
        <v>70915028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>
        <v>9389</v>
      </c>
      <c r="E22" s="39">
        <v>0.09</v>
      </c>
      <c r="F22" s="36">
        <v>1262</v>
      </c>
      <c r="G22" s="39">
        <v>0.05</v>
      </c>
      <c r="H22" s="36">
        <v>10651</v>
      </c>
      <c r="I22" s="40">
        <v>0.08</v>
      </c>
      <c r="J22" s="38">
        <v>26144</v>
      </c>
      <c r="K22" s="39">
        <v>0.08</v>
      </c>
      <c r="L22" s="36">
        <v>940</v>
      </c>
      <c r="M22" s="39">
        <v>0</v>
      </c>
      <c r="N22" s="36">
        <v>27084</v>
      </c>
      <c r="O22" s="40">
        <v>0.04</v>
      </c>
      <c r="P22" s="116">
        <f t="shared" si="27"/>
        <v>35533</v>
      </c>
      <c r="Q22" s="117">
        <f t="shared" si="28"/>
        <v>2202</v>
      </c>
      <c r="R22" s="118">
        <f t="shared" si="29"/>
        <v>37735</v>
      </c>
      <c r="S22" s="32"/>
      <c r="T22" s="35">
        <v>679</v>
      </c>
      <c r="U22" s="39">
        <v>0</v>
      </c>
      <c r="V22" s="36">
        <v>21</v>
      </c>
      <c r="W22" s="39">
        <v>0</v>
      </c>
      <c r="X22" s="36">
        <v>700</v>
      </c>
      <c r="Y22" s="40">
        <v>0</v>
      </c>
      <c r="Z22" s="38">
        <v>71506</v>
      </c>
      <c r="AA22" s="39">
        <v>7.0000000000000007E-2</v>
      </c>
      <c r="AB22" s="36">
        <v>18397</v>
      </c>
      <c r="AC22" s="39">
        <v>0.04</v>
      </c>
      <c r="AD22" s="36">
        <v>89903</v>
      </c>
      <c r="AE22" s="40">
        <v>0.06</v>
      </c>
      <c r="AF22" s="116">
        <f t="shared" si="30"/>
        <v>72185</v>
      </c>
      <c r="AG22" s="117">
        <f t="shared" si="31"/>
        <v>18418</v>
      </c>
      <c r="AH22" s="118">
        <f t="shared" si="32"/>
        <v>90603</v>
      </c>
      <c r="AI22" s="32"/>
      <c r="AJ22" s="35">
        <v>333</v>
      </c>
      <c r="AK22" s="39">
        <v>0.01</v>
      </c>
      <c r="AL22" s="36">
        <v>32</v>
      </c>
      <c r="AM22" s="39">
        <v>0</v>
      </c>
      <c r="AN22" s="36">
        <v>364</v>
      </c>
      <c r="AO22" s="40">
        <v>0</v>
      </c>
      <c r="AP22" s="38">
        <v>9018</v>
      </c>
      <c r="AQ22" s="39">
        <v>0.06</v>
      </c>
      <c r="AR22" s="36">
        <v>438</v>
      </c>
      <c r="AS22" s="39">
        <v>0</v>
      </c>
      <c r="AT22" s="36">
        <v>9455</v>
      </c>
      <c r="AU22" s="40">
        <v>0.03</v>
      </c>
      <c r="AV22" s="116">
        <f t="shared" si="33"/>
        <v>9351</v>
      </c>
      <c r="AW22" s="117">
        <f t="shared" si="34"/>
        <v>470</v>
      </c>
      <c r="AX22" s="118">
        <f t="shared" si="35"/>
        <v>9821</v>
      </c>
      <c r="AY22" s="32"/>
      <c r="AZ22" s="35">
        <v>18625</v>
      </c>
      <c r="BA22" s="39">
        <v>0.17</v>
      </c>
      <c r="BB22" s="36">
        <v>2094</v>
      </c>
      <c r="BC22" s="39">
        <v>7.0000000000000007E-2</v>
      </c>
      <c r="BD22" s="36">
        <v>20720</v>
      </c>
      <c r="BE22" s="40">
        <v>0.15</v>
      </c>
      <c r="BF22" s="38">
        <v>103778</v>
      </c>
      <c r="BG22" s="39">
        <v>0.17</v>
      </c>
      <c r="BH22" s="36">
        <v>6696</v>
      </c>
      <c r="BI22" s="39">
        <v>0.02</v>
      </c>
      <c r="BJ22" s="36">
        <v>110474</v>
      </c>
      <c r="BK22" s="40">
        <v>0.12</v>
      </c>
      <c r="BL22" s="116">
        <f t="shared" si="36"/>
        <v>122403</v>
      </c>
      <c r="BM22" s="117">
        <f t="shared" si="37"/>
        <v>8790</v>
      </c>
      <c r="BN22" s="118">
        <f t="shared" si="38"/>
        <v>131193</v>
      </c>
      <c r="BO22" s="32"/>
      <c r="BP22" s="35">
        <v>125</v>
      </c>
      <c r="BQ22" s="39">
        <v>0</v>
      </c>
      <c r="BR22" s="36">
        <v>85</v>
      </c>
      <c r="BS22" s="39">
        <v>0</v>
      </c>
      <c r="BT22" s="36">
        <v>210</v>
      </c>
      <c r="BU22" s="40">
        <v>0</v>
      </c>
      <c r="BV22" s="38">
        <v>13461</v>
      </c>
      <c r="BW22" s="39">
        <v>0.04</v>
      </c>
      <c r="BX22" s="36">
        <v>1586</v>
      </c>
      <c r="BY22" s="39">
        <v>0.01</v>
      </c>
      <c r="BZ22" s="36">
        <v>15047</v>
      </c>
      <c r="CA22" s="40">
        <v>0.03</v>
      </c>
      <c r="CB22" s="116">
        <f t="shared" si="39"/>
        <v>13586</v>
      </c>
      <c r="CC22" s="117">
        <f t="shared" si="40"/>
        <v>1671</v>
      </c>
      <c r="CD22" s="118">
        <f t="shared" si="41"/>
        <v>15257</v>
      </c>
      <c r="CE22" s="32"/>
      <c r="CF22" s="35">
        <v>1415</v>
      </c>
      <c r="CG22" s="39">
        <v>0.01</v>
      </c>
      <c r="CH22" s="36">
        <v>113</v>
      </c>
      <c r="CI22" s="39">
        <v>0</v>
      </c>
      <c r="CJ22" s="36">
        <v>1528</v>
      </c>
      <c r="CK22" s="40">
        <v>0.01</v>
      </c>
      <c r="CL22" s="38">
        <v>42747</v>
      </c>
      <c r="CM22" s="39">
        <v>7.0000000000000007E-2</v>
      </c>
      <c r="CN22" s="36">
        <v>2957</v>
      </c>
      <c r="CO22" s="39">
        <v>0.01</v>
      </c>
      <c r="CP22" s="36">
        <v>45704</v>
      </c>
      <c r="CQ22" s="40">
        <v>0.05</v>
      </c>
      <c r="CR22" s="116">
        <f t="shared" si="42"/>
        <v>44162</v>
      </c>
      <c r="CS22" s="117">
        <f t="shared" si="43"/>
        <v>3070</v>
      </c>
      <c r="CT22" s="118">
        <f t="shared" si="44"/>
        <v>47232</v>
      </c>
      <c r="CU22" s="32"/>
      <c r="CV22" s="38">
        <f t="shared" si="45"/>
        <v>30566</v>
      </c>
      <c r="CW22" s="39">
        <f t="shared" si="46"/>
        <v>4.4095837685307546E-2</v>
      </c>
      <c r="CX22" s="36">
        <f t="shared" si="47"/>
        <v>3607</v>
      </c>
      <c r="CY22" s="39">
        <f t="shared" si="48"/>
        <v>1.9544097487497088E-2</v>
      </c>
      <c r="CZ22" s="36">
        <f t="shared" si="49"/>
        <v>34173</v>
      </c>
      <c r="DA22" s="40">
        <f t="shared" si="50"/>
        <v>3.8933429338668314E-2</v>
      </c>
      <c r="DB22" s="38">
        <f t="shared" si="51"/>
        <v>266654</v>
      </c>
      <c r="DC22" s="39">
        <f t="shared" si="52"/>
        <v>8.7876633800342926E-2</v>
      </c>
      <c r="DD22" s="36">
        <f t="shared" si="53"/>
        <v>31014</v>
      </c>
      <c r="DE22" s="39">
        <f t="shared" si="54"/>
        <v>1.8055139957315957E-2</v>
      </c>
      <c r="DF22" s="36">
        <f t="shared" si="55"/>
        <v>297668</v>
      </c>
      <c r="DG22" s="40">
        <f t="shared" si="56"/>
        <v>6.2638581981086044E-2</v>
      </c>
      <c r="DH22" s="152"/>
      <c r="DI22" s="161" t="s">
        <v>21</v>
      </c>
      <c r="DJ22" s="38">
        <f t="shared" si="57"/>
        <v>34173</v>
      </c>
      <c r="DK22" s="36">
        <f t="shared" si="58"/>
        <v>297668</v>
      </c>
      <c r="DL22" s="37">
        <f t="shared" si="59"/>
        <v>331841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>
        <v>11891578</v>
      </c>
      <c r="E23" s="39">
        <v>108.4</v>
      </c>
      <c r="F23" s="36">
        <v>3350366</v>
      </c>
      <c r="G23" s="39">
        <v>122.2</v>
      </c>
      <c r="H23" s="36">
        <v>15241944</v>
      </c>
      <c r="I23" s="40">
        <v>111.16</v>
      </c>
      <c r="J23" s="38">
        <v>7000705</v>
      </c>
      <c r="K23" s="39">
        <v>20.3</v>
      </c>
      <c r="L23" s="36">
        <v>6943100</v>
      </c>
      <c r="M23" s="39">
        <v>22.83</v>
      </c>
      <c r="N23" s="36">
        <v>13943805</v>
      </c>
      <c r="O23" s="40">
        <v>21.49</v>
      </c>
      <c r="P23" s="116">
        <f t="shared" si="27"/>
        <v>18892283</v>
      </c>
      <c r="Q23" s="117">
        <f t="shared" si="28"/>
        <v>10293466</v>
      </c>
      <c r="R23" s="118">
        <f t="shared" si="29"/>
        <v>29185749</v>
      </c>
      <c r="S23" s="32"/>
      <c r="T23" s="35">
        <v>14215218</v>
      </c>
      <c r="U23" s="39">
        <v>73.81</v>
      </c>
      <c r="V23" s="36">
        <v>4739027</v>
      </c>
      <c r="W23" s="39">
        <v>86.57</v>
      </c>
      <c r="X23" s="36">
        <v>18954245</v>
      </c>
      <c r="Y23" s="40">
        <v>76.64</v>
      </c>
      <c r="Z23" s="38">
        <v>14063528</v>
      </c>
      <c r="AA23" s="39">
        <v>14</v>
      </c>
      <c r="AB23" s="36">
        <v>5957864</v>
      </c>
      <c r="AC23" s="39">
        <v>13.73</v>
      </c>
      <c r="AD23" s="36">
        <v>20021392</v>
      </c>
      <c r="AE23" s="40">
        <v>13.92</v>
      </c>
      <c r="AF23" s="116">
        <f t="shared" si="30"/>
        <v>28278746</v>
      </c>
      <c r="AG23" s="117">
        <f t="shared" si="31"/>
        <v>10696891</v>
      </c>
      <c r="AH23" s="118">
        <f t="shared" si="32"/>
        <v>38975637</v>
      </c>
      <c r="AI23" s="32"/>
      <c r="AJ23" s="35">
        <v>4385128</v>
      </c>
      <c r="AK23" s="39">
        <v>72.89</v>
      </c>
      <c r="AL23" s="36">
        <v>1943048</v>
      </c>
      <c r="AM23" s="39">
        <v>80.14</v>
      </c>
      <c r="AN23" s="36">
        <v>6328176</v>
      </c>
      <c r="AO23" s="40">
        <v>74.97</v>
      </c>
      <c r="AP23" s="38">
        <v>2331726</v>
      </c>
      <c r="AQ23" s="39">
        <v>14.92</v>
      </c>
      <c r="AR23" s="36">
        <v>1934895</v>
      </c>
      <c r="AS23" s="39">
        <v>12.86</v>
      </c>
      <c r="AT23" s="36">
        <v>4266620</v>
      </c>
      <c r="AU23" s="40">
        <v>13.91</v>
      </c>
      <c r="AV23" s="116">
        <f t="shared" si="33"/>
        <v>6716854</v>
      </c>
      <c r="AW23" s="117">
        <f t="shared" si="34"/>
        <v>3877943</v>
      </c>
      <c r="AX23" s="118">
        <f t="shared" si="35"/>
        <v>10594797</v>
      </c>
      <c r="AY23" s="32"/>
      <c r="AZ23" s="35">
        <v>12924679</v>
      </c>
      <c r="BA23" s="39">
        <v>116.18</v>
      </c>
      <c r="BB23" s="36">
        <v>4196450</v>
      </c>
      <c r="BC23" s="39">
        <v>134.07</v>
      </c>
      <c r="BD23" s="36">
        <v>17121128</v>
      </c>
      <c r="BE23" s="40">
        <v>120.11</v>
      </c>
      <c r="BF23" s="38">
        <v>20019372</v>
      </c>
      <c r="BG23" s="39">
        <v>32.9</v>
      </c>
      <c r="BH23" s="36">
        <v>7733914</v>
      </c>
      <c r="BI23" s="39">
        <v>25.02</v>
      </c>
      <c r="BJ23" s="36">
        <v>27753286</v>
      </c>
      <c r="BK23" s="40">
        <v>30.25</v>
      </c>
      <c r="BL23" s="116">
        <f t="shared" si="36"/>
        <v>32944051</v>
      </c>
      <c r="BM23" s="117">
        <f t="shared" si="37"/>
        <v>11930364</v>
      </c>
      <c r="BN23" s="118">
        <f t="shared" si="38"/>
        <v>44874415</v>
      </c>
      <c r="BO23" s="32"/>
      <c r="BP23" s="35">
        <v>8709676</v>
      </c>
      <c r="BQ23" s="39">
        <v>91.76</v>
      </c>
      <c r="BR23" s="36">
        <v>1026833</v>
      </c>
      <c r="BS23" s="39">
        <v>47.64</v>
      </c>
      <c r="BT23" s="36">
        <v>9736509</v>
      </c>
      <c r="BU23" s="40">
        <v>83.59</v>
      </c>
      <c r="BV23" s="38">
        <v>4898559</v>
      </c>
      <c r="BW23" s="39">
        <v>16.27</v>
      </c>
      <c r="BX23" s="36">
        <v>6059779</v>
      </c>
      <c r="BY23" s="39">
        <v>29.78</v>
      </c>
      <c r="BZ23" s="36">
        <v>10958338</v>
      </c>
      <c r="CA23" s="40">
        <v>21.72</v>
      </c>
      <c r="CB23" s="116">
        <f t="shared" si="39"/>
        <v>13608235</v>
      </c>
      <c r="CC23" s="117">
        <f t="shared" si="40"/>
        <v>7086612</v>
      </c>
      <c r="CD23" s="118">
        <f t="shared" si="41"/>
        <v>20694847</v>
      </c>
      <c r="CE23" s="32"/>
      <c r="CF23" s="35">
        <v>17037186</v>
      </c>
      <c r="CG23" s="39">
        <v>136.78</v>
      </c>
      <c r="CH23" s="36">
        <v>6352944</v>
      </c>
      <c r="CI23" s="39">
        <v>251.12</v>
      </c>
      <c r="CJ23" s="36">
        <v>23390130</v>
      </c>
      <c r="CK23" s="40">
        <v>156.08000000000001</v>
      </c>
      <c r="CL23" s="38">
        <v>15002475</v>
      </c>
      <c r="CM23" s="39">
        <v>24.22</v>
      </c>
      <c r="CN23" s="36">
        <v>9552994</v>
      </c>
      <c r="CO23" s="39">
        <v>30.17</v>
      </c>
      <c r="CP23" s="36">
        <v>24555469</v>
      </c>
      <c r="CQ23" s="40">
        <v>26.23</v>
      </c>
      <c r="CR23" s="116">
        <f t="shared" si="42"/>
        <v>32039661</v>
      </c>
      <c r="CS23" s="117">
        <f t="shared" si="43"/>
        <v>15905938</v>
      </c>
      <c r="CT23" s="118">
        <f t="shared" si="44"/>
        <v>47945599</v>
      </c>
      <c r="CU23" s="32"/>
      <c r="CV23" s="38">
        <f t="shared" si="45"/>
        <v>69163465</v>
      </c>
      <c r="CW23" s="39">
        <f t="shared" si="46"/>
        <v>99.778215219310653</v>
      </c>
      <c r="CX23" s="36">
        <f t="shared" si="47"/>
        <v>21608668</v>
      </c>
      <c r="CY23" s="39">
        <f t="shared" si="48"/>
        <v>117.0839794751757</v>
      </c>
      <c r="CZ23" s="36">
        <f t="shared" si="49"/>
        <v>90772133</v>
      </c>
      <c r="DA23" s="40">
        <f t="shared" si="50"/>
        <v>103.41703760500108</v>
      </c>
      <c r="DB23" s="38">
        <f t="shared" si="51"/>
        <v>63316365</v>
      </c>
      <c r="DC23" s="39">
        <f t="shared" si="52"/>
        <v>20.866099967275385</v>
      </c>
      <c r="DD23" s="36">
        <f t="shared" si="53"/>
        <v>38182546</v>
      </c>
      <c r="DE23" s="39">
        <f t="shared" si="54"/>
        <v>22.228387565507663</v>
      </c>
      <c r="DF23" s="36">
        <f t="shared" si="55"/>
        <v>101498911</v>
      </c>
      <c r="DG23" s="40">
        <f t="shared" si="56"/>
        <v>21.358519752423692</v>
      </c>
      <c r="DH23" s="152"/>
      <c r="DI23" s="161" t="s">
        <v>22</v>
      </c>
      <c r="DJ23" s="38">
        <f t="shared" si="57"/>
        <v>90772133</v>
      </c>
      <c r="DK23" s="36">
        <f t="shared" si="58"/>
        <v>101498911</v>
      </c>
      <c r="DL23" s="37">
        <f t="shared" si="59"/>
        <v>192271044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>
        <v>12834392</v>
      </c>
      <c r="E24" s="39">
        <v>116.99</v>
      </c>
      <c r="F24" s="36">
        <v>256</v>
      </c>
      <c r="G24" s="39">
        <v>0.01</v>
      </c>
      <c r="H24" s="36">
        <v>12834648</v>
      </c>
      <c r="I24" s="40">
        <v>93.6</v>
      </c>
      <c r="J24" s="38">
        <v>0</v>
      </c>
      <c r="K24" s="39">
        <v>0</v>
      </c>
      <c r="L24" s="36">
        <v>0</v>
      </c>
      <c r="M24" s="39">
        <v>0</v>
      </c>
      <c r="N24" s="36">
        <v>0</v>
      </c>
      <c r="O24" s="40">
        <v>0</v>
      </c>
      <c r="P24" s="116">
        <f t="shared" si="27"/>
        <v>12834392</v>
      </c>
      <c r="Q24" s="117">
        <f t="shared" si="28"/>
        <v>256</v>
      </c>
      <c r="R24" s="118">
        <f t="shared" si="29"/>
        <v>12834648</v>
      </c>
      <c r="S24" s="32"/>
      <c r="T24" s="35">
        <v>43479699</v>
      </c>
      <c r="U24" s="39">
        <v>225.77</v>
      </c>
      <c r="V24" s="36">
        <v>2592106</v>
      </c>
      <c r="W24" s="39">
        <v>47.35</v>
      </c>
      <c r="X24" s="36">
        <v>46071804</v>
      </c>
      <c r="Y24" s="40">
        <v>186.28</v>
      </c>
      <c r="Z24" s="38">
        <v>36521</v>
      </c>
      <c r="AA24" s="39">
        <v>0.04</v>
      </c>
      <c r="AB24" s="36">
        <v>3769</v>
      </c>
      <c r="AC24" s="39">
        <v>0.01</v>
      </c>
      <c r="AD24" s="36">
        <v>40289</v>
      </c>
      <c r="AE24" s="40">
        <v>0.03</v>
      </c>
      <c r="AF24" s="116">
        <f t="shared" si="30"/>
        <v>43516220</v>
      </c>
      <c r="AG24" s="117">
        <f t="shared" si="31"/>
        <v>2595875</v>
      </c>
      <c r="AH24" s="118">
        <f t="shared" si="32"/>
        <v>46112095</v>
      </c>
      <c r="AI24" s="32"/>
      <c r="AJ24" s="35">
        <v>6359666</v>
      </c>
      <c r="AK24" s="39">
        <v>105.71</v>
      </c>
      <c r="AL24" s="36">
        <v>2010807</v>
      </c>
      <c r="AM24" s="39">
        <v>82.94</v>
      </c>
      <c r="AN24" s="36">
        <v>8370473</v>
      </c>
      <c r="AO24" s="40">
        <v>99.17</v>
      </c>
      <c r="AP24" s="38">
        <v>12133</v>
      </c>
      <c r="AQ24" s="39">
        <v>0.08</v>
      </c>
      <c r="AR24" s="36">
        <v>0</v>
      </c>
      <c r="AS24" s="39">
        <v>0</v>
      </c>
      <c r="AT24" s="36">
        <v>12133</v>
      </c>
      <c r="AU24" s="40">
        <v>0.04</v>
      </c>
      <c r="AV24" s="116">
        <f t="shared" si="33"/>
        <v>6371799</v>
      </c>
      <c r="AW24" s="117">
        <f t="shared" si="34"/>
        <v>2010807</v>
      </c>
      <c r="AX24" s="118">
        <f t="shared" si="35"/>
        <v>8382606</v>
      </c>
      <c r="AY24" s="32"/>
      <c r="AZ24" s="35">
        <v>14690120</v>
      </c>
      <c r="BA24" s="39">
        <v>132.05000000000001</v>
      </c>
      <c r="BB24" s="36">
        <v>1512754</v>
      </c>
      <c r="BC24" s="39">
        <v>48.33</v>
      </c>
      <c r="BD24" s="36">
        <v>16202874</v>
      </c>
      <c r="BE24" s="40">
        <v>113.67</v>
      </c>
      <c r="BF24" s="38">
        <v>3043</v>
      </c>
      <c r="BG24" s="39">
        <v>0.01</v>
      </c>
      <c r="BH24" s="36">
        <v>2545</v>
      </c>
      <c r="BI24" s="39">
        <v>0.01</v>
      </c>
      <c r="BJ24" s="36">
        <v>5588</v>
      </c>
      <c r="BK24" s="40">
        <v>0.01</v>
      </c>
      <c r="BL24" s="116">
        <f t="shared" si="36"/>
        <v>14693163</v>
      </c>
      <c r="BM24" s="117">
        <f t="shared" si="37"/>
        <v>1515299</v>
      </c>
      <c r="BN24" s="118">
        <f t="shared" si="38"/>
        <v>16208462</v>
      </c>
      <c r="BO24" s="32"/>
      <c r="BP24" s="35">
        <v>12115788</v>
      </c>
      <c r="BQ24" s="39">
        <v>127.64</v>
      </c>
      <c r="BR24" s="36">
        <v>639822</v>
      </c>
      <c r="BS24" s="39">
        <v>29.68</v>
      </c>
      <c r="BT24" s="36">
        <v>12755609</v>
      </c>
      <c r="BU24" s="40">
        <v>109.51</v>
      </c>
      <c r="BV24" s="38">
        <v>0</v>
      </c>
      <c r="BW24" s="39">
        <v>0</v>
      </c>
      <c r="BX24" s="36">
        <v>0</v>
      </c>
      <c r="BY24" s="39">
        <v>0</v>
      </c>
      <c r="BZ24" s="36">
        <v>0</v>
      </c>
      <c r="CA24" s="40">
        <v>0</v>
      </c>
      <c r="CB24" s="116">
        <f t="shared" si="39"/>
        <v>12115788</v>
      </c>
      <c r="CC24" s="117">
        <f t="shared" si="40"/>
        <v>639822</v>
      </c>
      <c r="CD24" s="118">
        <f t="shared" si="41"/>
        <v>12755610</v>
      </c>
      <c r="CE24" s="32"/>
      <c r="CF24" s="35">
        <v>25533440</v>
      </c>
      <c r="CG24" s="39">
        <v>204.99</v>
      </c>
      <c r="CH24" s="36">
        <v>1782469</v>
      </c>
      <c r="CI24" s="39">
        <v>70.459999999999994</v>
      </c>
      <c r="CJ24" s="36">
        <v>27315909</v>
      </c>
      <c r="CK24" s="40">
        <v>182.28</v>
      </c>
      <c r="CL24" s="38">
        <v>212717</v>
      </c>
      <c r="CM24" s="39">
        <v>0.34</v>
      </c>
      <c r="CN24" s="36">
        <v>0</v>
      </c>
      <c r="CO24" s="39">
        <v>0</v>
      </c>
      <c r="CP24" s="36">
        <v>212717</v>
      </c>
      <c r="CQ24" s="40">
        <v>0.23</v>
      </c>
      <c r="CR24" s="116">
        <f t="shared" si="42"/>
        <v>25746157</v>
      </c>
      <c r="CS24" s="117">
        <f t="shared" si="43"/>
        <v>1782469</v>
      </c>
      <c r="CT24" s="118">
        <f t="shared" si="44"/>
        <v>27528626</v>
      </c>
      <c r="CU24" s="32"/>
      <c r="CV24" s="38">
        <f t="shared" si="45"/>
        <v>115013105</v>
      </c>
      <c r="CW24" s="39">
        <f t="shared" si="46"/>
        <v>165.92289503903794</v>
      </c>
      <c r="CX24" s="36">
        <f t="shared" si="47"/>
        <v>8538214</v>
      </c>
      <c r="CY24" s="39">
        <f t="shared" si="48"/>
        <v>46.263289932107696</v>
      </c>
      <c r="CZ24" s="36">
        <f t="shared" si="49"/>
        <v>123551319</v>
      </c>
      <c r="DA24" s="40">
        <f t="shared" si="50"/>
        <v>140.76248933326801</v>
      </c>
      <c r="DB24" s="38">
        <f t="shared" si="51"/>
        <v>264414</v>
      </c>
      <c r="DC24" s="39">
        <f t="shared" si="52"/>
        <v>8.71384350119776E-2</v>
      </c>
      <c r="DD24" s="36">
        <f t="shared" si="53"/>
        <v>6314</v>
      </c>
      <c r="DE24" s="39">
        <f t="shared" si="54"/>
        <v>3.6757642900139601E-3</v>
      </c>
      <c r="DF24" s="36">
        <f t="shared" si="55"/>
        <v>270728</v>
      </c>
      <c r="DG24" s="40">
        <f t="shared" si="56"/>
        <v>5.6969570200946895E-2</v>
      </c>
      <c r="DH24" s="152"/>
      <c r="DI24" s="161" t="s">
        <v>23</v>
      </c>
      <c r="DJ24" s="38">
        <f t="shared" si="57"/>
        <v>123551319</v>
      </c>
      <c r="DK24" s="36">
        <f t="shared" si="58"/>
        <v>270728</v>
      </c>
      <c r="DL24" s="37">
        <f t="shared" si="59"/>
        <v>123822047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>
        <v>3069082</v>
      </c>
      <c r="E25" s="39">
        <v>27.98</v>
      </c>
      <c r="F25" s="36">
        <v>0</v>
      </c>
      <c r="G25" s="39">
        <v>0</v>
      </c>
      <c r="H25" s="36">
        <v>3069082</v>
      </c>
      <c r="I25" s="40">
        <v>22.38</v>
      </c>
      <c r="J25" s="38">
        <v>0</v>
      </c>
      <c r="K25" s="39">
        <v>0</v>
      </c>
      <c r="L25" s="36">
        <v>0</v>
      </c>
      <c r="M25" s="39">
        <v>0</v>
      </c>
      <c r="N25" s="36">
        <v>0</v>
      </c>
      <c r="O25" s="40">
        <v>0</v>
      </c>
      <c r="P25" s="116">
        <f t="shared" si="27"/>
        <v>3069082</v>
      </c>
      <c r="Q25" s="117">
        <f t="shared" si="28"/>
        <v>0</v>
      </c>
      <c r="R25" s="118">
        <f t="shared" si="29"/>
        <v>3069082</v>
      </c>
      <c r="S25" s="32"/>
      <c r="T25" s="35">
        <v>9775178</v>
      </c>
      <c r="U25" s="39">
        <v>50.76</v>
      </c>
      <c r="V25" s="36">
        <v>612415</v>
      </c>
      <c r="W25" s="39">
        <v>11.19</v>
      </c>
      <c r="X25" s="36">
        <v>10387593</v>
      </c>
      <c r="Y25" s="40">
        <v>42</v>
      </c>
      <c r="Z25" s="38">
        <v>0</v>
      </c>
      <c r="AA25" s="39">
        <v>0</v>
      </c>
      <c r="AB25" s="36">
        <v>355</v>
      </c>
      <c r="AC25" s="39">
        <v>0</v>
      </c>
      <c r="AD25" s="36">
        <v>355</v>
      </c>
      <c r="AE25" s="40">
        <v>0</v>
      </c>
      <c r="AF25" s="116">
        <f t="shared" si="30"/>
        <v>9775178</v>
      </c>
      <c r="AG25" s="117">
        <f t="shared" si="31"/>
        <v>612770</v>
      </c>
      <c r="AH25" s="118">
        <f t="shared" si="32"/>
        <v>10387948</v>
      </c>
      <c r="AI25" s="32"/>
      <c r="AJ25" s="35">
        <v>1291919</v>
      </c>
      <c r="AK25" s="39">
        <v>21.47</v>
      </c>
      <c r="AL25" s="36">
        <v>384610</v>
      </c>
      <c r="AM25" s="39">
        <v>15.86</v>
      </c>
      <c r="AN25" s="36">
        <v>1676529</v>
      </c>
      <c r="AO25" s="40">
        <v>19.86</v>
      </c>
      <c r="AP25" s="38">
        <v>3044</v>
      </c>
      <c r="AQ25" s="39">
        <v>0.02</v>
      </c>
      <c r="AR25" s="36">
        <v>0</v>
      </c>
      <c r="AS25" s="39">
        <v>0</v>
      </c>
      <c r="AT25" s="36">
        <v>3044</v>
      </c>
      <c r="AU25" s="40">
        <v>0.01</v>
      </c>
      <c r="AV25" s="116">
        <f t="shared" si="33"/>
        <v>1294963</v>
      </c>
      <c r="AW25" s="117">
        <f t="shared" si="34"/>
        <v>384610</v>
      </c>
      <c r="AX25" s="118">
        <f t="shared" si="35"/>
        <v>1679573</v>
      </c>
      <c r="AY25" s="32"/>
      <c r="AZ25" s="35">
        <v>3588838</v>
      </c>
      <c r="BA25" s="39">
        <v>32.26</v>
      </c>
      <c r="BB25" s="36">
        <v>209772</v>
      </c>
      <c r="BC25" s="39">
        <v>6.7</v>
      </c>
      <c r="BD25" s="36">
        <v>3798610</v>
      </c>
      <c r="BE25" s="40">
        <v>26.65</v>
      </c>
      <c r="BF25" s="38">
        <v>0</v>
      </c>
      <c r="BG25" s="39">
        <v>0</v>
      </c>
      <c r="BH25" s="36">
        <v>0</v>
      </c>
      <c r="BI25" s="39">
        <v>0</v>
      </c>
      <c r="BJ25" s="36">
        <v>0</v>
      </c>
      <c r="BK25" s="40">
        <v>0</v>
      </c>
      <c r="BL25" s="116">
        <f t="shared" si="36"/>
        <v>3588838</v>
      </c>
      <c r="BM25" s="117">
        <f t="shared" si="37"/>
        <v>209772</v>
      </c>
      <c r="BN25" s="118">
        <f t="shared" si="38"/>
        <v>3798610</v>
      </c>
      <c r="BO25" s="32"/>
      <c r="BP25" s="35">
        <v>3102999</v>
      </c>
      <c r="BQ25" s="39">
        <v>32.69</v>
      </c>
      <c r="BR25" s="36">
        <v>163463</v>
      </c>
      <c r="BS25" s="39">
        <v>7.58</v>
      </c>
      <c r="BT25" s="36">
        <v>3266461</v>
      </c>
      <c r="BU25" s="40">
        <v>28.04</v>
      </c>
      <c r="BV25" s="38">
        <v>11277</v>
      </c>
      <c r="BW25" s="39">
        <v>0.04</v>
      </c>
      <c r="BX25" s="36">
        <v>4605</v>
      </c>
      <c r="BY25" s="39">
        <v>0.02</v>
      </c>
      <c r="BZ25" s="36">
        <v>15883</v>
      </c>
      <c r="CA25" s="40">
        <v>0.03</v>
      </c>
      <c r="CB25" s="116">
        <f t="shared" si="39"/>
        <v>3114276</v>
      </c>
      <c r="CC25" s="117">
        <f t="shared" si="40"/>
        <v>168068</v>
      </c>
      <c r="CD25" s="118">
        <f t="shared" si="41"/>
        <v>3282344</v>
      </c>
      <c r="CE25" s="32"/>
      <c r="CF25" s="35">
        <v>6216289</v>
      </c>
      <c r="CG25" s="39">
        <v>49.91</v>
      </c>
      <c r="CH25" s="36">
        <v>496982</v>
      </c>
      <c r="CI25" s="39">
        <v>19.649999999999999</v>
      </c>
      <c r="CJ25" s="36">
        <v>6713271</v>
      </c>
      <c r="CK25" s="40">
        <v>44.8</v>
      </c>
      <c r="CL25" s="38">
        <v>0</v>
      </c>
      <c r="CM25" s="39">
        <v>0</v>
      </c>
      <c r="CN25" s="36">
        <v>0</v>
      </c>
      <c r="CO25" s="39">
        <v>0</v>
      </c>
      <c r="CP25" s="36">
        <v>0</v>
      </c>
      <c r="CQ25" s="40">
        <v>0</v>
      </c>
      <c r="CR25" s="116">
        <f t="shared" si="42"/>
        <v>6216289</v>
      </c>
      <c r="CS25" s="117">
        <f t="shared" si="43"/>
        <v>496982</v>
      </c>
      <c r="CT25" s="118">
        <f t="shared" si="44"/>
        <v>6713271</v>
      </c>
      <c r="CU25" s="32"/>
      <c r="CV25" s="38">
        <f t="shared" si="45"/>
        <v>27044305</v>
      </c>
      <c r="CW25" s="39">
        <f t="shared" si="46"/>
        <v>39.015287691943705</v>
      </c>
      <c r="CX25" s="36">
        <f t="shared" si="47"/>
        <v>1867242</v>
      </c>
      <c r="CY25" s="39">
        <f t="shared" si="48"/>
        <v>10.117427136331864</v>
      </c>
      <c r="CZ25" s="36">
        <f t="shared" si="49"/>
        <v>28911547</v>
      </c>
      <c r="DA25" s="40">
        <f t="shared" si="50"/>
        <v>32.939035852751815</v>
      </c>
      <c r="DB25" s="38">
        <f t="shared" si="51"/>
        <v>14321</v>
      </c>
      <c r="DC25" s="39">
        <f t="shared" si="52"/>
        <v>4.7195289500802954E-3</v>
      </c>
      <c r="DD25" s="36">
        <f t="shared" si="53"/>
        <v>4960</v>
      </c>
      <c r="DE25" s="39">
        <f t="shared" si="54"/>
        <v>2.8875183526242071E-3</v>
      </c>
      <c r="DF25" s="36">
        <f t="shared" si="55"/>
        <v>19281</v>
      </c>
      <c r="DG25" s="40">
        <f t="shared" si="56"/>
        <v>4.0573205691485812E-3</v>
      </c>
      <c r="DH25" s="152"/>
      <c r="DI25" s="161" t="s">
        <v>24</v>
      </c>
      <c r="DJ25" s="38">
        <f t="shared" si="57"/>
        <v>28911547</v>
      </c>
      <c r="DK25" s="36">
        <f t="shared" si="58"/>
        <v>19281</v>
      </c>
      <c r="DL25" s="37">
        <f t="shared" si="59"/>
        <v>28930828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>
        <v>3531484</v>
      </c>
      <c r="E26" s="39">
        <v>32.19</v>
      </c>
      <c r="F26" s="36">
        <v>628993</v>
      </c>
      <c r="G26" s="39">
        <v>22.94</v>
      </c>
      <c r="H26" s="36">
        <v>4160477</v>
      </c>
      <c r="I26" s="40">
        <v>30.34</v>
      </c>
      <c r="J26" s="38">
        <v>939906</v>
      </c>
      <c r="K26" s="39">
        <v>2.73</v>
      </c>
      <c r="L26" s="36">
        <v>1180651</v>
      </c>
      <c r="M26" s="39">
        <v>3.88</v>
      </c>
      <c r="N26" s="36">
        <v>2120557</v>
      </c>
      <c r="O26" s="40">
        <v>3.27</v>
      </c>
      <c r="P26" s="116">
        <f t="shared" si="27"/>
        <v>4471390</v>
      </c>
      <c r="Q26" s="117">
        <f t="shared" si="28"/>
        <v>1809644</v>
      </c>
      <c r="R26" s="118">
        <f t="shared" si="29"/>
        <v>6281034</v>
      </c>
      <c r="S26" s="32"/>
      <c r="T26" s="35">
        <v>7054625</v>
      </c>
      <c r="U26" s="39">
        <v>36.630000000000003</v>
      </c>
      <c r="V26" s="36">
        <v>1273267</v>
      </c>
      <c r="W26" s="39">
        <v>23.26</v>
      </c>
      <c r="X26" s="36">
        <v>8327892</v>
      </c>
      <c r="Y26" s="40">
        <v>33.67</v>
      </c>
      <c r="Z26" s="38">
        <v>2545551</v>
      </c>
      <c r="AA26" s="39">
        <v>2.5299999999999998</v>
      </c>
      <c r="AB26" s="36">
        <v>1186788</v>
      </c>
      <c r="AC26" s="39">
        <v>2.74</v>
      </c>
      <c r="AD26" s="36">
        <v>3732339</v>
      </c>
      <c r="AE26" s="40">
        <v>2.6</v>
      </c>
      <c r="AF26" s="116">
        <f t="shared" si="30"/>
        <v>9600176</v>
      </c>
      <c r="AG26" s="117">
        <f t="shared" si="31"/>
        <v>2460055</v>
      </c>
      <c r="AH26" s="118">
        <f t="shared" si="32"/>
        <v>12060231</v>
      </c>
      <c r="AI26" s="32"/>
      <c r="AJ26" s="35">
        <v>960663</v>
      </c>
      <c r="AK26" s="39">
        <v>15.97</v>
      </c>
      <c r="AL26" s="36">
        <v>430135</v>
      </c>
      <c r="AM26" s="39">
        <v>17.739999999999998</v>
      </c>
      <c r="AN26" s="36">
        <v>1390797</v>
      </c>
      <c r="AO26" s="40">
        <v>16.48</v>
      </c>
      <c r="AP26" s="38">
        <v>296033</v>
      </c>
      <c r="AQ26" s="39">
        <v>1.89</v>
      </c>
      <c r="AR26" s="36">
        <v>241532</v>
      </c>
      <c r="AS26" s="39">
        <v>1.6</v>
      </c>
      <c r="AT26" s="36">
        <v>537565</v>
      </c>
      <c r="AU26" s="40">
        <v>1.75</v>
      </c>
      <c r="AV26" s="116">
        <f t="shared" si="33"/>
        <v>1256696</v>
      </c>
      <c r="AW26" s="117">
        <f t="shared" si="34"/>
        <v>671667</v>
      </c>
      <c r="AX26" s="118">
        <f t="shared" si="35"/>
        <v>1928363</v>
      </c>
      <c r="AY26" s="32"/>
      <c r="AZ26" s="35">
        <v>5680494</v>
      </c>
      <c r="BA26" s="39">
        <v>51.06</v>
      </c>
      <c r="BB26" s="36">
        <v>1071441</v>
      </c>
      <c r="BC26" s="39">
        <v>34.229999999999997</v>
      </c>
      <c r="BD26" s="36">
        <v>6751934</v>
      </c>
      <c r="BE26" s="40">
        <v>47.37</v>
      </c>
      <c r="BF26" s="38">
        <v>2135520</v>
      </c>
      <c r="BG26" s="39">
        <v>3.51</v>
      </c>
      <c r="BH26" s="36">
        <v>2074032</v>
      </c>
      <c r="BI26" s="39">
        <v>6.71</v>
      </c>
      <c r="BJ26" s="36">
        <v>4209552</v>
      </c>
      <c r="BK26" s="40">
        <v>4.59</v>
      </c>
      <c r="BL26" s="116">
        <f t="shared" si="36"/>
        <v>7816014</v>
      </c>
      <c r="BM26" s="117">
        <f t="shared" si="37"/>
        <v>3145473</v>
      </c>
      <c r="BN26" s="118">
        <f t="shared" si="38"/>
        <v>10961487</v>
      </c>
      <c r="BO26" s="32"/>
      <c r="BP26" s="35">
        <v>1078166</v>
      </c>
      <c r="BQ26" s="39">
        <v>11.36</v>
      </c>
      <c r="BR26" s="36">
        <v>356517</v>
      </c>
      <c r="BS26" s="39">
        <v>16.54</v>
      </c>
      <c r="BT26" s="36">
        <v>1434683</v>
      </c>
      <c r="BU26" s="40">
        <v>12.32</v>
      </c>
      <c r="BV26" s="38">
        <v>525833</v>
      </c>
      <c r="BW26" s="39">
        <v>1.75</v>
      </c>
      <c r="BX26" s="36">
        <v>564740</v>
      </c>
      <c r="BY26" s="39">
        <v>2.77</v>
      </c>
      <c r="BZ26" s="36">
        <v>1090573</v>
      </c>
      <c r="CA26" s="40">
        <v>2.16</v>
      </c>
      <c r="CB26" s="116">
        <f t="shared" si="39"/>
        <v>1603999</v>
      </c>
      <c r="CC26" s="117">
        <f t="shared" si="40"/>
        <v>921257</v>
      </c>
      <c r="CD26" s="118">
        <f t="shared" si="41"/>
        <v>2525256</v>
      </c>
      <c r="CE26" s="32"/>
      <c r="CF26" s="35">
        <v>4934152</v>
      </c>
      <c r="CG26" s="39">
        <v>39.61</v>
      </c>
      <c r="CH26" s="36">
        <v>733090</v>
      </c>
      <c r="CI26" s="39">
        <v>28.98</v>
      </c>
      <c r="CJ26" s="36">
        <v>5667243</v>
      </c>
      <c r="CK26" s="40">
        <v>37.82</v>
      </c>
      <c r="CL26" s="38">
        <v>1419830</v>
      </c>
      <c r="CM26" s="39">
        <v>2.29</v>
      </c>
      <c r="CN26" s="36">
        <v>817144</v>
      </c>
      <c r="CO26" s="39">
        <v>2.58</v>
      </c>
      <c r="CP26" s="36">
        <v>2236974</v>
      </c>
      <c r="CQ26" s="40">
        <v>2.39</v>
      </c>
      <c r="CR26" s="116">
        <f t="shared" si="42"/>
        <v>6353982</v>
      </c>
      <c r="CS26" s="117">
        <f t="shared" si="43"/>
        <v>1550234</v>
      </c>
      <c r="CT26" s="118">
        <f t="shared" si="44"/>
        <v>7904216</v>
      </c>
      <c r="CU26" s="32"/>
      <c r="CV26" s="38">
        <f t="shared" si="45"/>
        <v>23239584</v>
      </c>
      <c r="CW26" s="39">
        <f t="shared" si="46"/>
        <v>33.526432112087619</v>
      </c>
      <c r="CX26" s="36">
        <f t="shared" si="47"/>
        <v>4493443</v>
      </c>
      <c r="CY26" s="39">
        <f t="shared" si="48"/>
        <v>24.347182713199714</v>
      </c>
      <c r="CZ26" s="36">
        <f t="shared" si="49"/>
        <v>27733027</v>
      </c>
      <c r="DA26" s="40">
        <f t="shared" si="50"/>
        <v>31.596343518329689</v>
      </c>
      <c r="DB26" s="38">
        <f t="shared" si="51"/>
        <v>7862673</v>
      </c>
      <c r="DC26" s="39">
        <f t="shared" si="52"/>
        <v>2.5911677151396333</v>
      </c>
      <c r="DD26" s="36">
        <f t="shared" si="53"/>
        <v>6064887</v>
      </c>
      <c r="DE26" s="39">
        <f t="shared" si="54"/>
        <v>3.5307404272362839</v>
      </c>
      <c r="DF26" s="36">
        <f t="shared" si="55"/>
        <v>13927560</v>
      </c>
      <c r="DG26" s="40">
        <f t="shared" si="56"/>
        <v>2.9307907093019563</v>
      </c>
      <c r="DH26" s="152"/>
      <c r="DI26" s="161" t="s">
        <v>25</v>
      </c>
      <c r="DJ26" s="38">
        <f t="shared" si="57"/>
        <v>27733027</v>
      </c>
      <c r="DK26" s="36">
        <f t="shared" si="58"/>
        <v>13927560</v>
      </c>
      <c r="DL26" s="37">
        <f t="shared" si="59"/>
        <v>41660587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>
        <v>128044</v>
      </c>
      <c r="E27" s="39">
        <v>1.17</v>
      </c>
      <c r="F27" s="36">
        <v>0</v>
      </c>
      <c r="G27" s="39">
        <v>0</v>
      </c>
      <c r="H27" s="36">
        <v>128044</v>
      </c>
      <c r="I27" s="40">
        <v>0.93</v>
      </c>
      <c r="J27" s="38">
        <v>1002158</v>
      </c>
      <c r="K27" s="39">
        <v>2.91</v>
      </c>
      <c r="L27" s="36">
        <v>0</v>
      </c>
      <c r="M27" s="39">
        <v>0</v>
      </c>
      <c r="N27" s="36">
        <v>1002158</v>
      </c>
      <c r="O27" s="40">
        <v>1.54</v>
      </c>
      <c r="P27" s="116">
        <f t="shared" si="27"/>
        <v>1130202</v>
      </c>
      <c r="Q27" s="117">
        <f t="shared" si="28"/>
        <v>0</v>
      </c>
      <c r="R27" s="118">
        <f t="shared" si="29"/>
        <v>1130202</v>
      </c>
      <c r="S27" s="32"/>
      <c r="T27" s="35">
        <v>268050</v>
      </c>
      <c r="U27" s="39">
        <v>1.39</v>
      </c>
      <c r="V27" s="36">
        <v>106</v>
      </c>
      <c r="W27" s="39">
        <v>0</v>
      </c>
      <c r="X27" s="36">
        <v>268157</v>
      </c>
      <c r="Y27" s="40">
        <v>1.08</v>
      </c>
      <c r="Z27" s="38">
        <v>2084154</v>
      </c>
      <c r="AA27" s="39">
        <v>2.08</v>
      </c>
      <c r="AB27" s="36">
        <v>60</v>
      </c>
      <c r="AC27" s="39">
        <v>0</v>
      </c>
      <c r="AD27" s="36">
        <v>2084214</v>
      </c>
      <c r="AE27" s="40">
        <v>1.45</v>
      </c>
      <c r="AF27" s="116">
        <f t="shared" si="30"/>
        <v>2352204</v>
      </c>
      <c r="AG27" s="117">
        <f t="shared" si="31"/>
        <v>166</v>
      </c>
      <c r="AH27" s="118">
        <f t="shared" si="32"/>
        <v>2352370</v>
      </c>
      <c r="AI27" s="32"/>
      <c r="AJ27" s="35">
        <v>48052</v>
      </c>
      <c r="AK27" s="39">
        <v>0.8</v>
      </c>
      <c r="AL27" s="36">
        <v>0</v>
      </c>
      <c r="AM27" s="39">
        <v>0</v>
      </c>
      <c r="AN27" s="36">
        <v>48052</v>
      </c>
      <c r="AO27" s="40">
        <v>0.56999999999999995</v>
      </c>
      <c r="AP27" s="38">
        <v>569769</v>
      </c>
      <c r="AQ27" s="39">
        <v>3.65</v>
      </c>
      <c r="AR27" s="36">
        <v>0</v>
      </c>
      <c r="AS27" s="39">
        <v>0</v>
      </c>
      <c r="AT27" s="36">
        <v>569769</v>
      </c>
      <c r="AU27" s="40">
        <v>1.86</v>
      </c>
      <c r="AV27" s="116">
        <f t="shared" si="33"/>
        <v>617821</v>
      </c>
      <c r="AW27" s="117">
        <f t="shared" si="34"/>
        <v>0</v>
      </c>
      <c r="AX27" s="118">
        <f t="shared" si="35"/>
        <v>617821</v>
      </c>
      <c r="AY27" s="32"/>
      <c r="AZ27" s="35">
        <v>207093</v>
      </c>
      <c r="BA27" s="39">
        <v>1.86</v>
      </c>
      <c r="BB27" s="36">
        <v>0</v>
      </c>
      <c r="BC27" s="39">
        <v>0</v>
      </c>
      <c r="BD27" s="36">
        <v>207093</v>
      </c>
      <c r="BE27" s="40">
        <v>1.45</v>
      </c>
      <c r="BF27" s="38">
        <v>1574666</v>
      </c>
      <c r="BG27" s="39">
        <v>2.59</v>
      </c>
      <c r="BH27" s="36">
        <v>12</v>
      </c>
      <c r="BI27" s="39">
        <v>0</v>
      </c>
      <c r="BJ27" s="36">
        <v>1574678</v>
      </c>
      <c r="BK27" s="40">
        <v>1.72</v>
      </c>
      <c r="BL27" s="116">
        <f t="shared" si="36"/>
        <v>1781759</v>
      </c>
      <c r="BM27" s="117">
        <f t="shared" si="37"/>
        <v>12</v>
      </c>
      <c r="BN27" s="118">
        <f t="shared" si="38"/>
        <v>1781771</v>
      </c>
      <c r="BO27" s="32"/>
      <c r="BP27" s="35">
        <v>81219</v>
      </c>
      <c r="BQ27" s="39">
        <v>0.86</v>
      </c>
      <c r="BR27" s="36">
        <v>0</v>
      </c>
      <c r="BS27" s="39">
        <v>0</v>
      </c>
      <c r="BT27" s="36">
        <v>81219</v>
      </c>
      <c r="BU27" s="40">
        <v>0.7</v>
      </c>
      <c r="BV27" s="38">
        <v>713000</v>
      </c>
      <c r="BW27" s="39">
        <v>2.37</v>
      </c>
      <c r="BX27" s="36">
        <v>0</v>
      </c>
      <c r="BY27" s="39">
        <v>0</v>
      </c>
      <c r="BZ27" s="36">
        <v>713000</v>
      </c>
      <c r="CA27" s="40">
        <v>1.41</v>
      </c>
      <c r="CB27" s="116">
        <f t="shared" si="39"/>
        <v>794219</v>
      </c>
      <c r="CC27" s="117">
        <f t="shared" si="40"/>
        <v>0</v>
      </c>
      <c r="CD27" s="118">
        <f t="shared" si="41"/>
        <v>794219</v>
      </c>
      <c r="CE27" s="32"/>
      <c r="CF27" s="35">
        <v>131356</v>
      </c>
      <c r="CG27" s="39">
        <v>1.05</v>
      </c>
      <c r="CH27" s="36">
        <v>0</v>
      </c>
      <c r="CI27" s="39">
        <v>0</v>
      </c>
      <c r="CJ27" s="36">
        <v>131356</v>
      </c>
      <c r="CK27" s="40">
        <v>0.88</v>
      </c>
      <c r="CL27" s="38">
        <v>1442932</v>
      </c>
      <c r="CM27" s="39">
        <v>2.33</v>
      </c>
      <c r="CN27" s="36">
        <v>242</v>
      </c>
      <c r="CO27" s="39">
        <v>0</v>
      </c>
      <c r="CP27" s="36">
        <v>1443173</v>
      </c>
      <c r="CQ27" s="40">
        <v>1.54</v>
      </c>
      <c r="CR27" s="116">
        <f t="shared" si="42"/>
        <v>1574288</v>
      </c>
      <c r="CS27" s="117">
        <f t="shared" si="43"/>
        <v>242</v>
      </c>
      <c r="CT27" s="118">
        <f t="shared" si="44"/>
        <v>1574530</v>
      </c>
      <c r="CU27" s="32"/>
      <c r="CV27" s="38">
        <f t="shared" si="45"/>
        <v>863814</v>
      </c>
      <c r="CW27" s="39">
        <f t="shared" si="46"/>
        <v>1.2461755523881519</v>
      </c>
      <c r="CX27" s="36">
        <f t="shared" si="47"/>
        <v>106</v>
      </c>
      <c r="CY27" s="39">
        <f t="shared" si="48"/>
        <v>5.7434830431790716E-4</v>
      </c>
      <c r="CZ27" s="36">
        <f t="shared" si="49"/>
        <v>863920</v>
      </c>
      <c r="DA27" s="40">
        <f t="shared" si="50"/>
        <v>0.98426735359091477</v>
      </c>
      <c r="DB27" s="38">
        <f t="shared" si="51"/>
        <v>7386679</v>
      </c>
      <c r="DC27" s="39">
        <f t="shared" si="52"/>
        <v>2.4343024499301844</v>
      </c>
      <c r="DD27" s="36">
        <f t="shared" si="53"/>
        <v>314</v>
      </c>
      <c r="DE27" s="39">
        <f t="shared" si="54"/>
        <v>1.8279854087177439E-4</v>
      </c>
      <c r="DF27" s="36">
        <f t="shared" si="55"/>
        <v>7386993</v>
      </c>
      <c r="DG27" s="40">
        <f t="shared" si="56"/>
        <v>1.5544524995102218</v>
      </c>
      <c r="DH27" s="152"/>
      <c r="DI27" s="161" t="s">
        <v>26</v>
      </c>
      <c r="DJ27" s="38">
        <f t="shared" si="57"/>
        <v>863920</v>
      </c>
      <c r="DK27" s="36">
        <f t="shared" si="58"/>
        <v>7386993</v>
      </c>
      <c r="DL27" s="37">
        <f t="shared" si="59"/>
        <v>8250913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>
        <v>87100</v>
      </c>
      <c r="E28" s="39">
        <v>0.79</v>
      </c>
      <c r="F28" s="36">
        <v>6898</v>
      </c>
      <c r="G28" s="39">
        <v>0.25</v>
      </c>
      <c r="H28" s="36">
        <v>93998</v>
      </c>
      <c r="I28" s="40">
        <v>0.69</v>
      </c>
      <c r="J28" s="38">
        <v>6726</v>
      </c>
      <c r="K28" s="39">
        <v>0.02</v>
      </c>
      <c r="L28" s="36">
        <v>9044</v>
      </c>
      <c r="M28" s="39">
        <v>0.03</v>
      </c>
      <c r="N28" s="36">
        <v>15771</v>
      </c>
      <c r="O28" s="40">
        <v>0.02</v>
      </c>
      <c r="P28" s="116">
        <f t="shared" si="27"/>
        <v>93826</v>
      </c>
      <c r="Q28" s="117">
        <f t="shared" si="28"/>
        <v>15942</v>
      </c>
      <c r="R28" s="118">
        <f t="shared" si="29"/>
        <v>109768</v>
      </c>
      <c r="S28" s="32"/>
      <c r="T28" s="35">
        <v>233045</v>
      </c>
      <c r="U28" s="39">
        <v>1.21</v>
      </c>
      <c r="V28" s="36">
        <v>165775</v>
      </c>
      <c r="W28" s="39">
        <v>3.03</v>
      </c>
      <c r="X28" s="36">
        <v>398821</v>
      </c>
      <c r="Y28" s="40">
        <v>1.61</v>
      </c>
      <c r="Z28" s="38">
        <v>1430140</v>
      </c>
      <c r="AA28" s="39">
        <v>1.42</v>
      </c>
      <c r="AB28" s="36">
        <v>620702</v>
      </c>
      <c r="AC28" s="39">
        <v>1.43</v>
      </c>
      <c r="AD28" s="36">
        <v>2050842</v>
      </c>
      <c r="AE28" s="40">
        <v>1.43</v>
      </c>
      <c r="AF28" s="116">
        <f t="shared" si="30"/>
        <v>1663185</v>
      </c>
      <c r="AG28" s="117">
        <f t="shared" si="31"/>
        <v>786477</v>
      </c>
      <c r="AH28" s="118">
        <f t="shared" si="32"/>
        <v>2449662</v>
      </c>
      <c r="AI28" s="32"/>
      <c r="AJ28" s="35">
        <v>49655</v>
      </c>
      <c r="AK28" s="39">
        <v>0.83</v>
      </c>
      <c r="AL28" s="36">
        <v>77594</v>
      </c>
      <c r="AM28" s="39">
        <v>3.2</v>
      </c>
      <c r="AN28" s="36">
        <v>127249</v>
      </c>
      <c r="AO28" s="40">
        <v>1.51</v>
      </c>
      <c r="AP28" s="38">
        <v>137852</v>
      </c>
      <c r="AQ28" s="39">
        <v>0.88</v>
      </c>
      <c r="AR28" s="36">
        <v>157838</v>
      </c>
      <c r="AS28" s="39">
        <v>1.05</v>
      </c>
      <c r="AT28" s="36">
        <v>295690</v>
      </c>
      <c r="AU28" s="40">
        <v>0.96</v>
      </c>
      <c r="AV28" s="116">
        <f t="shared" si="33"/>
        <v>187507</v>
      </c>
      <c r="AW28" s="117">
        <f t="shared" si="34"/>
        <v>235432</v>
      </c>
      <c r="AX28" s="118">
        <f t="shared" si="35"/>
        <v>422939</v>
      </c>
      <c r="AY28" s="32"/>
      <c r="AZ28" s="35">
        <v>74928</v>
      </c>
      <c r="BA28" s="39">
        <v>0.67</v>
      </c>
      <c r="BB28" s="36">
        <v>44707</v>
      </c>
      <c r="BC28" s="39">
        <v>1.43</v>
      </c>
      <c r="BD28" s="36">
        <v>119635</v>
      </c>
      <c r="BE28" s="40">
        <v>0.84</v>
      </c>
      <c r="BF28" s="38">
        <v>340807</v>
      </c>
      <c r="BG28" s="39">
        <v>0.56000000000000005</v>
      </c>
      <c r="BH28" s="36">
        <v>212501</v>
      </c>
      <c r="BI28" s="39">
        <v>0.69</v>
      </c>
      <c r="BJ28" s="36">
        <v>553308</v>
      </c>
      <c r="BK28" s="40">
        <v>0.6</v>
      </c>
      <c r="BL28" s="116">
        <f t="shared" si="36"/>
        <v>415735</v>
      </c>
      <c r="BM28" s="117">
        <f t="shared" si="37"/>
        <v>257208</v>
      </c>
      <c r="BN28" s="118">
        <f t="shared" si="38"/>
        <v>672943</v>
      </c>
      <c r="BO28" s="32"/>
      <c r="BP28" s="35">
        <v>41337</v>
      </c>
      <c r="BQ28" s="39">
        <v>0.44</v>
      </c>
      <c r="BR28" s="36">
        <v>25266</v>
      </c>
      <c r="BS28" s="39">
        <v>1.17</v>
      </c>
      <c r="BT28" s="36">
        <v>66603</v>
      </c>
      <c r="BU28" s="40">
        <v>0.56999999999999995</v>
      </c>
      <c r="BV28" s="38">
        <v>162804</v>
      </c>
      <c r="BW28" s="39">
        <v>0.54</v>
      </c>
      <c r="BX28" s="36">
        <v>106802</v>
      </c>
      <c r="BY28" s="39">
        <v>0.52</v>
      </c>
      <c r="BZ28" s="36">
        <v>269607</v>
      </c>
      <c r="CA28" s="40">
        <v>0.53</v>
      </c>
      <c r="CB28" s="116">
        <f t="shared" si="39"/>
        <v>204141</v>
      </c>
      <c r="CC28" s="117">
        <f t="shared" si="40"/>
        <v>132068</v>
      </c>
      <c r="CD28" s="118">
        <f t="shared" si="41"/>
        <v>336209</v>
      </c>
      <c r="CE28" s="32"/>
      <c r="CF28" s="35">
        <v>206727</v>
      </c>
      <c r="CG28" s="39">
        <v>1.66</v>
      </c>
      <c r="CH28" s="36">
        <v>79314</v>
      </c>
      <c r="CI28" s="39">
        <v>3.14</v>
      </c>
      <c r="CJ28" s="36">
        <v>286041</v>
      </c>
      <c r="CK28" s="40">
        <v>1.91</v>
      </c>
      <c r="CL28" s="38">
        <v>969507</v>
      </c>
      <c r="CM28" s="39">
        <v>1.57</v>
      </c>
      <c r="CN28" s="36">
        <v>454321</v>
      </c>
      <c r="CO28" s="39">
        <v>1.43</v>
      </c>
      <c r="CP28" s="36">
        <v>1423828</v>
      </c>
      <c r="CQ28" s="40">
        <v>1.52</v>
      </c>
      <c r="CR28" s="116">
        <f t="shared" si="42"/>
        <v>1176234</v>
      </c>
      <c r="CS28" s="117">
        <f t="shared" si="43"/>
        <v>533635</v>
      </c>
      <c r="CT28" s="118">
        <f t="shared" si="44"/>
        <v>1709869</v>
      </c>
      <c r="CU28" s="32"/>
      <c r="CV28" s="38">
        <f t="shared" si="45"/>
        <v>692792</v>
      </c>
      <c r="CW28" s="39">
        <f t="shared" si="46"/>
        <v>0.99945179551395613</v>
      </c>
      <c r="CX28" s="36">
        <f t="shared" si="47"/>
        <v>399554</v>
      </c>
      <c r="CY28" s="39">
        <f t="shared" si="48"/>
        <v>2.1649354941833687</v>
      </c>
      <c r="CZ28" s="36">
        <f t="shared" si="49"/>
        <v>1092346</v>
      </c>
      <c r="DA28" s="40">
        <f t="shared" si="50"/>
        <v>1.2445139672951446</v>
      </c>
      <c r="DB28" s="38">
        <f t="shared" si="51"/>
        <v>3047836</v>
      </c>
      <c r="DC28" s="39">
        <f t="shared" si="52"/>
        <v>1.0044235903286731</v>
      </c>
      <c r="DD28" s="36">
        <f t="shared" si="53"/>
        <v>1561208</v>
      </c>
      <c r="DE28" s="39">
        <f t="shared" si="54"/>
        <v>0.90887434521446231</v>
      </c>
      <c r="DF28" s="36">
        <f t="shared" si="55"/>
        <v>4609044</v>
      </c>
      <c r="DG28" s="40">
        <f t="shared" si="56"/>
        <v>0.96988584748254003</v>
      </c>
      <c r="DH28" s="152"/>
      <c r="DI28" s="161" t="s">
        <v>27</v>
      </c>
      <c r="DJ28" s="38">
        <f t="shared" si="57"/>
        <v>1092346</v>
      </c>
      <c r="DK28" s="36">
        <f t="shared" si="58"/>
        <v>4609044</v>
      </c>
      <c r="DL28" s="37">
        <f t="shared" si="59"/>
        <v>5701390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>
        <v>95212</v>
      </c>
      <c r="E29" s="39">
        <v>0.87</v>
      </c>
      <c r="F29" s="36">
        <v>47495</v>
      </c>
      <c r="G29" s="39">
        <v>1.73</v>
      </c>
      <c r="H29" s="36">
        <v>142707</v>
      </c>
      <c r="I29" s="40">
        <v>1.04</v>
      </c>
      <c r="J29" s="38">
        <v>5115</v>
      </c>
      <c r="K29" s="39">
        <v>0.01</v>
      </c>
      <c r="L29" s="36">
        <v>84633</v>
      </c>
      <c r="M29" s="39">
        <v>0.28000000000000003</v>
      </c>
      <c r="N29" s="36">
        <v>89749</v>
      </c>
      <c r="O29" s="40">
        <v>0.14000000000000001</v>
      </c>
      <c r="P29" s="116">
        <f t="shared" si="27"/>
        <v>100327</v>
      </c>
      <c r="Q29" s="117">
        <f t="shared" si="28"/>
        <v>132128</v>
      </c>
      <c r="R29" s="118">
        <f t="shared" si="29"/>
        <v>232455</v>
      </c>
      <c r="S29" s="32"/>
      <c r="T29" s="35">
        <v>2340275</v>
      </c>
      <c r="U29" s="39">
        <v>12.15</v>
      </c>
      <c r="V29" s="36">
        <v>365245</v>
      </c>
      <c r="W29" s="39">
        <v>6.67</v>
      </c>
      <c r="X29" s="36">
        <v>2705520</v>
      </c>
      <c r="Y29" s="40">
        <v>10.94</v>
      </c>
      <c r="Z29" s="38">
        <v>88474</v>
      </c>
      <c r="AA29" s="39">
        <v>0.09</v>
      </c>
      <c r="AB29" s="36">
        <v>253393</v>
      </c>
      <c r="AC29" s="39">
        <v>0.57999999999999996</v>
      </c>
      <c r="AD29" s="36">
        <v>341867</v>
      </c>
      <c r="AE29" s="40">
        <v>0.24</v>
      </c>
      <c r="AF29" s="116">
        <f t="shared" si="30"/>
        <v>2428749</v>
      </c>
      <c r="AG29" s="117">
        <f t="shared" si="31"/>
        <v>618638</v>
      </c>
      <c r="AH29" s="118">
        <f t="shared" si="32"/>
        <v>3047387</v>
      </c>
      <c r="AI29" s="32"/>
      <c r="AJ29" s="35">
        <v>132404</v>
      </c>
      <c r="AK29" s="39">
        <v>2.2000000000000002</v>
      </c>
      <c r="AL29" s="36">
        <v>203057</v>
      </c>
      <c r="AM29" s="39">
        <v>8.3800000000000008</v>
      </c>
      <c r="AN29" s="36">
        <v>335461</v>
      </c>
      <c r="AO29" s="40">
        <v>3.97</v>
      </c>
      <c r="AP29" s="38">
        <v>18782</v>
      </c>
      <c r="AQ29" s="39">
        <v>0.12</v>
      </c>
      <c r="AR29" s="36">
        <v>68326</v>
      </c>
      <c r="AS29" s="39">
        <v>0.45</v>
      </c>
      <c r="AT29" s="36">
        <v>87108</v>
      </c>
      <c r="AU29" s="40">
        <v>0.28000000000000003</v>
      </c>
      <c r="AV29" s="116">
        <f t="shared" si="33"/>
        <v>151186</v>
      </c>
      <c r="AW29" s="117">
        <f t="shared" si="34"/>
        <v>271383</v>
      </c>
      <c r="AX29" s="118">
        <f t="shared" si="35"/>
        <v>422569</v>
      </c>
      <c r="AY29" s="32"/>
      <c r="AZ29" s="35">
        <v>309054</v>
      </c>
      <c r="BA29" s="39">
        <v>2.78</v>
      </c>
      <c r="BB29" s="36">
        <v>144535</v>
      </c>
      <c r="BC29" s="39">
        <v>4.62</v>
      </c>
      <c r="BD29" s="36">
        <v>453589</v>
      </c>
      <c r="BE29" s="40">
        <v>3.18</v>
      </c>
      <c r="BF29" s="38">
        <v>52854</v>
      </c>
      <c r="BG29" s="39">
        <v>0.09</v>
      </c>
      <c r="BH29" s="36">
        <v>203013</v>
      </c>
      <c r="BI29" s="39">
        <v>0.66</v>
      </c>
      <c r="BJ29" s="36">
        <v>255866</v>
      </c>
      <c r="BK29" s="40">
        <v>0.28000000000000003</v>
      </c>
      <c r="BL29" s="116">
        <f t="shared" si="36"/>
        <v>361908</v>
      </c>
      <c r="BM29" s="117">
        <f t="shared" si="37"/>
        <v>347548</v>
      </c>
      <c r="BN29" s="118">
        <f t="shared" si="38"/>
        <v>709456</v>
      </c>
      <c r="BO29" s="32"/>
      <c r="BP29" s="35">
        <v>305546</v>
      </c>
      <c r="BQ29" s="39">
        <v>3.22</v>
      </c>
      <c r="BR29" s="36">
        <v>730432</v>
      </c>
      <c r="BS29" s="39">
        <v>33.89</v>
      </c>
      <c r="BT29" s="36">
        <v>1035978</v>
      </c>
      <c r="BU29" s="40">
        <v>8.89</v>
      </c>
      <c r="BV29" s="38">
        <v>21192</v>
      </c>
      <c r="BW29" s="39">
        <v>7.0000000000000007E-2</v>
      </c>
      <c r="BX29" s="36">
        <v>151506</v>
      </c>
      <c r="BY29" s="39">
        <v>0.74</v>
      </c>
      <c r="BZ29" s="36">
        <v>172698</v>
      </c>
      <c r="CA29" s="40">
        <v>0.34</v>
      </c>
      <c r="CB29" s="116">
        <f t="shared" si="39"/>
        <v>326738</v>
      </c>
      <c r="CC29" s="117">
        <f t="shared" si="40"/>
        <v>881938</v>
      </c>
      <c r="CD29" s="118">
        <f t="shared" si="41"/>
        <v>1208676</v>
      </c>
      <c r="CE29" s="32"/>
      <c r="CF29" s="35">
        <v>184634</v>
      </c>
      <c r="CG29" s="39">
        <v>1.48</v>
      </c>
      <c r="CH29" s="36">
        <v>98067</v>
      </c>
      <c r="CI29" s="39">
        <v>3.88</v>
      </c>
      <c r="CJ29" s="36">
        <v>282701</v>
      </c>
      <c r="CK29" s="40">
        <v>1.89</v>
      </c>
      <c r="CL29" s="38">
        <v>39587</v>
      </c>
      <c r="CM29" s="39">
        <v>0.06</v>
      </c>
      <c r="CN29" s="36">
        <v>73942</v>
      </c>
      <c r="CO29" s="39">
        <v>0.23</v>
      </c>
      <c r="CP29" s="36">
        <v>113529</v>
      </c>
      <c r="CQ29" s="40">
        <v>0.12</v>
      </c>
      <c r="CR29" s="116">
        <f t="shared" si="42"/>
        <v>224221</v>
      </c>
      <c r="CS29" s="117">
        <f t="shared" si="43"/>
        <v>172009</v>
      </c>
      <c r="CT29" s="118">
        <f t="shared" si="44"/>
        <v>396230</v>
      </c>
      <c r="CU29" s="32"/>
      <c r="CV29" s="38">
        <f t="shared" si="45"/>
        <v>3367125</v>
      </c>
      <c r="CW29" s="39">
        <f t="shared" si="46"/>
        <v>4.8575606054485752</v>
      </c>
      <c r="CX29" s="36">
        <f t="shared" si="47"/>
        <v>1588831</v>
      </c>
      <c r="CY29" s="39">
        <f t="shared" si="48"/>
        <v>8.6088904782804221</v>
      </c>
      <c r="CZ29" s="36">
        <f t="shared" si="49"/>
        <v>4955956</v>
      </c>
      <c r="DA29" s="40">
        <f t="shared" si="50"/>
        <v>5.6463395877315206</v>
      </c>
      <c r="DB29" s="38">
        <f t="shared" si="51"/>
        <v>226004</v>
      </c>
      <c r="DC29" s="39">
        <f t="shared" si="52"/>
        <v>7.4480303109695348E-2</v>
      </c>
      <c r="DD29" s="36">
        <f t="shared" si="53"/>
        <v>834813</v>
      </c>
      <c r="DE29" s="39">
        <f t="shared" si="54"/>
        <v>0.48599553598977258</v>
      </c>
      <c r="DF29" s="36">
        <f t="shared" si="55"/>
        <v>1060817</v>
      </c>
      <c r="DG29" s="40">
        <f t="shared" si="56"/>
        <v>0.2232288073337737</v>
      </c>
      <c r="DH29" s="152"/>
      <c r="DI29" s="161" t="s">
        <v>28</v>
      </c>
      <c r="DJ29" s="38">
        <f t="shared" si="57"/>
        <v>4955956</v>
      </c>
      <c r="DK29" s="36">
        <f t="shared" si="58"/>
        <v>1060817</v>
      </c>
      <c r="DL29" s="37">
        <f t="shared" si="59"/>
        <v>6016773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>
        <v>395769</v>
      </c>
      <c r="E30" s="39">
        <v>3.61</v>
      </c>
      <c r="F30" s="36">
        <v>80257</v>
      </c>
      <c r="G30" s="39">
        <v>2.93</v>
      </c>
      <c r="H30" s="36">
        <v>476026</v>
      </c>
      <c r="I30" s="40">
        <v>3.47</v>
      </c>
      <c r="J30" s="38">
        <v>1377</v>
      </c>
      <c r="K30" s="39">
        <v>0</v>
      </c>
      <c r="L30" s="36">
        <v>12377</v>
      </c>
      <c r="M30" s="39">
        <v>0.04</v>
      </c>
      <c r="N30" s="36">
        <v>13755</v>
      </c>
      <c r="O30" s="40">
        <v>0.02</v>
      </c>
      <c r="P30" s="116">
        <f t="shared" si="27"/>
        <v>397146</v>
      </c>
      <c r="Q30" s="117">
        <f t="shared" si="28"/>
        <v>92634</v>
      </c>
      <c r="R30" s="118">
        <f t="shared" si="29"/>
        <v>489780</v>
      </c>
      <c r="S30" s="32"/>
      <c r="T30" s="35">
        <v>591516</v>
      </c>
      <c r="U30" s="39">
        <v>3.07</v>
      </c>
      <c r="V30" s="36">
        <v>203704</v>
      </c>
      <c r="W30" s="39">
        <v>3.72</v>
      </c>
      <c r="X30" s="36">
        <v>795219</v>
      </c>
      <c r="Y30" s="40">
        <v>3.22</v>
      </c>
      <c r="Z30" s="38">
        <v>24968</v>
      </c>
      <c r="AA30" s="39">
        <v>0.02</v>
      </c>
      <c r="AB30" s="36">
        <v>9434</v>
      </c>
      <c r="AC30" s="39">
        <v>0.02</v>
      </c>
      <c r="AD30" s="36">
        <v>34403</v>
      </c>
      <c r="AE30" s="40">
        <v>0.02</v>
      </c>
      <c r="AF30" s="116">
        <f t="shared" si="30"/>
        <v>616484</v>
      </c>
      <c r="AG30" s="117">
        <f t="shared" si="31"/>
        <v>213138</v>
      </c>
      <c r="AH30" s="118">
        <f t="shared" si="32"/>
        <v>829622</v>
      </c>
      <c r="AI30" s="32"/>
      <c r="AJ30" s="35">
        <v>93814</v>
      </c>
      <c r="AK30" s="39">
        <v>1.56</v>
      </c>
      <c r="AL30" s="36">
        <v>110579</v>
      </c>
      <c r="AM30" s="39">
        <v>4.5599999999999996</v>
      </c>
      <c r="AN30" s="36">
        <v>204393</v>
      </c>
      <c r="AO30" s="40">
        <v>2.42</v>
      </c>
      <c r="AP30" s="38">
        <v>4678</v>
      </c>
      <c r="AQ30" s="39">
        <v>0.03</v>
      </c>
      <c r="AR30" s="36">
        <v>6261</v>
      </c>
      <c r="AS30" s="39">
        <v>0.04</v>
      </c>
      <c r="AT30" s="36">
        <v>10939</v>
      </c>
      <c r="AU30" s="40">
        <v>0.04</v>
      </c>
      <c r="AV30" s="116">
        <f t="shared" si="33"/>
        <v>98492</v>
      </c>
      <c r="AW30" s="117">
        <f t="shared" si="34"/>
        <v>116840</v>
      </c>
      <c r="AX30" s="118">
        <f t="shared" si="35"/>
        <v>215332</v>
      </c>
      <c r="AY30" s="32"/>
      <c r="AZ30" s="35">
        <v>494426</v>
      </c>
      <c r="BA30" s="39">
        <v>4.4400000000000004</v>
      </c>
      <c r="BB30" s="36">
        <v>162424</v>
      </c>
      <c r="BC30" s="39">
        <v>5.19</v>
      </c>
      <c r="BD30" s="36">
        <v>656849</v>
      </c>
      <c r="BE30" s="40">
        <v>4.6100000000000003</v>
      </c>
      <c r="BF30" s="38">
        <v>3874</v>
      </c>
      <c r="BG30" s="39">
        <v>0.01</v>
      </c>
      <c r="BH30" s="36">
        <v>13848</v>
      </c>
      <c r="BI30" s="39">
        <v>0.04</v>
      </c>
      <c r="BJ30" s="36">
        <v>17722</v>
      </c>
      <c r="BK30" s="40">
        <v>0.02</v>
      </c>
      <c r="BL30" s="116">
        <f t="shared" si="36"/>
        <v>498300</v>
      </c>
      <c r="BM30" s="117">
        <f t="shared" si="37"/>
        <v>176272</v>
      </c>
      <c r="BN30" s="118">
        <f t="shared" si="38"/>
        <v>674572</v>
      </c>
      <c r="BO30" s="32"/>
      <c r="BP30" s="35">
        <v>264848</v>
      </c>
      <c r="BQ30" s="39">
        <v>2.79</v>
      </c>
      <c r="BR30" s="36">
        <v>86152</v>
      </c>
      <c r="BS30" s="39">
        <v>4</v>
      </c>
      <c r="BT30" s="36">
        <v>351000</v>
      </c>
      <c r="BU30" s="40">
        <v>3.01</v>
      </c>
      <c r="BV30" s="38">
        <v>24110</v>
      </c>
      <c r="BW30" s="39">
        <v>0.08</v>
      </c>
      <c r="BX30" s="36">
        <v>11534</v>
      </c>
      <c r="BY30" s="39">
        <v>0.06</v>
      </c>
      <c r="BZ30" s="36">
        <v>35643</v>
      </c>
      <c r="CA30" s="40">
        <v>7.0000000000000007E-2</v>
      </c>
      <c r="CB30" s="116">
        <f t="shared" si="39"/>
        <v>288958</v>
      </c>
      <c r="CC30" s="117">
        <f t="shared" si="40"/>
        <v>97686</v>
      </c>
      <c r="CD30" s="118">
        <f t="shared" si="41"/>
        <v>386644</v>
      </c>
      <c r="CE30" s="32"/>
      <c r="CF30" s="35">
        <v>710355</v>
      </c>
      <c r="CG30" s="39">
        <v>5.7</v>
      </c>
      <c r="CH30" s="36">
        <v>146192</v>
      </c>
      <c r="CI30" s="39">
        <v>5.78</v>
      </c>
      <c r="CJ30" s="36">
        <v>856547</v>
      </c>
      <c r="CK30" s="40">
        <v>5.72</v>
      </c>
      <c r="CL30" s="38">
        <v>8627</v>
      </c>
      <c r="CM30" s="39">
        <v>0.01</v>
      </c>
      <c r="CN30" s="36">
        <v>15983</v>
      </c>
      <c r="CO30" s="39">
        <v>0.05</v>
      </c>
      <c r="CP30" s="36">
        <v>24610</v>
      </c>
      <c r="CQ30" s="40">
        <v>0.03</v>
      </c>
      <c r="CR30" s="116">
        <f t="shared" si="42"/>
        <v>718982</v>
      </c>
      <c r="CS30" s="117">
        <f t="shared" si="43"/>
        <v>162175</v>
      </c>
      <c r="CT30" s="118">
        <f t="shared" si="44"/>
        <v>881157</v>
      </c>
      <c r="CU30" s="32"/>
      <c r="CV30" s="38">
        <f t="shared" si="45"/>
        <v>2550728</v>
      </c>
      <c r="CW30" s="39">
        <f t="shared" si="46"/>
        <v>3.6797908744150081</v>
      </c>
      <c r="CX30" s="36">
        <f t="shared" si="47"/>
        <v>789308</v>
      </c>
      <c r="CY30" s="39">
        <f t="shared" si="48"/>
        <v>4.2767708621184779</v>
      </c>
      <c r="CZ30" s="36">
        <f t="shared" si="49"/>
        <v>3340036</v>
      </c>
      <c r="DA30" s="40">
        <f t="shared" si="50"/>
        <v>3.8053157637494035</v>
      </c>
      <c r="DB30" s="38">
        <f t="shared" si="51"/>
        <v>67634</v>
      </c>
      <c r="DC30" s="39">
        <f t="shared" si="52"/>
        <v>2.2288989666205621E-2</v>
      </c>
      <c r="DD30" s="36">
        <f t="shared" si="53"/>
        <v>69437</v>
      </c>
      <c r="DE30" s="39">
        <f t="shared" si="54"/>
        <v>4.0423510453864324E-2</v>
      </c>
      <c r="DF30" s="36">
        <f t="shared" si="55"/>
        <v>137071</v>
      </c>
      <c r="DG30" s="40">
        <f t="shared" si="56"/>
        <v>2.8843990858034605E-2</v>
      </c>
      <c r="DH30" s="152"/>
      <c r="DI30" s="161" t="s">
        <v>29</v>
      </c>
      <c r="DJ30" s="38">
        <f t="shared" si="57"/>
        <v>3340036</v>
      </c>
      <c r="DK30" s="36">
        <f t="shared" si="58"/>
        <v>137071</v>
      </c>
      <c r="DL30" s="37">
        <f t="shared" si="59"/>
        <v>3477107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>
        <v>150867</v>
      </c>
      <c r="E31" s="39">
        <v>1.38</v>
      </c>
      <c r="F31" s="36">
        <v>43659</v>
      </c>
      <c r="G31" s="39">
        <v>1.59</v>
      </c>
      <c r="H31" s="36">
        <v>194527</v>
      </c>
      <c r="I31" s="40">
        <v>1.42</v>
      </c>
      <c r="J31" s="38">
        <v>5083216</v>
      </c>
      <c r="K31" s="39">
        <v>14.74</v>
      </c>
      <c r="L31" s="36">
        <v>1612460</v>
      </c>
      <c r="M31" s="39">
        <v>5.3</v>
      </c>
      <c r="N31" s="36">
        <v>6695676</v>
      </c>
      <c r="O31" s="40">
        <v>10.32</v>
      </c>
      <c r="P31" s="116">
        <f t="shared" si="27"/>
        <v>5234083</v>
      </c>
      <c r="Q31" s="117">
        <f t="shared" si="28"/>
        <v>1656119</v>
      </c>
      <c r="R31" s="118">
        <f t="shared" si="29"/>
        <v>6890202</v>
      </c>
      <c r="S31" s="32"/>
      <c r="T31" s="35">
        <v>84092</v>
      </c>
      <c r="U31" s="39">
        <v>0.44</v>
      </c>
      <c r="V31" s="36">
        <v>182346</v>
      </c>
      <c r="W31" s="39">
        <v>3.33</v>
      </c>
      <c r="X31" s="36">
        <v>266438</v>
      </c>
      <c r="Y31" s="40">
        <v>1.08</v>
      </c>
      <c r="Z31" s="38">
        <v>9693074</v>
      </c>
      <c r="AA31" s="39">
        <v>9.65</v>
      </c>
      <c r="AB31" s="36">
        <v>2203394</v>
      </c>
      <c r="AC31" s="39">
        <v>5.08</v>
      </c>
      <c r="AD31" s="36">
        <v>11896468</v>
      </c>
      <c r="AE31" s="40">
        <v>8.27</v>
      </c>
      <c r="AF31" s="116">
        <f t="shared" si="30"/>
        <v>9777166</v>
      </c>
      <c r="AG31" s="117">
        <f t="shared" si="31"/>
        <v>2385740</v>
      </c>
      <c r="AH31" s="118">
        <f t="shared" si="32"/>
        <v>12162906</v>
      </c>
      <c r="AI31" s="32"/>
      <c r="AJ31" s="35">
        <v>59302</v>
      </c>
      <c r="AK31" s="39">
        <v>0.99</v>
      </c>
      <c r="AL31" s="36">
        <v>35939</v>
      </c>
      <c r="AM31" s="39">
        <v>1.48</v>
      </c>
      <c r="AN31" s="36">
        <v>95241</v>
      </c>
      <c r="AO31" s="40">
        <v>1.1299999999999999</v>
      </c>
      <c r="AP31" s="38">
        <v>2624010</v>
      </c>
      <c r="AQ31" s="39">
        <v>16.79</v>
      </c>
      <c r="AR31" s="36">
        <v>695150</v>
      </c>
      <c r="AS31" s="39">
        <v>4.62</v>
      </c>
      <c r="AT31" s="36">
        <v>3319161</v>
      </c>
      <c r="AU31" s="40">
        <v>10.82</v>
      </c>
      <c r="AV31" s="116">
        <f t="shared" si="33"/>
        <v>2683312</v>
      </c>
      <c r="AW31" s="117">
        <f t="shared" si="34"/>
        <v>731089</v>
      </c>
      <c r="AX31" s="118">
        <f t="shared" si="35"/>
        <v>3414401</v>
      </c>
      <c r="AY31" s="32"/>
      <c r="AZ31" s="35">
        <v>184704</v>
      </c>
      <c r="BA31" s="39">
        <v>1.66</v>
      </c>
      <c r="BB31" s="36">
        <v>72648</v>
      </c>
      <c r="BC31" s="39">
        <v>2.3199999999999998</v>
      </c>
      <c r="BD31" s="36">
        <v>257352</v>
      </c>
      <c r="BE31" s="40">
        <v>1.81</v>
      </c>
      <c r="BF31" s="38">
        <v>6079794</v>
      </c>
      <c r="BG31" s="39">
        <v>9.99</v>
      </c>
      <c r="BH31" s="36">
        <v>1858170</v>
      </c>
      <c r="BI31" s="39">
        <v>6.01</v>
      </c>
      <c r="BJ31" s="36">
        <v>7937963</v>
      </c>
      <c r="BK31" s="40">
        <v>8.65</v>
      </c>
      <c r="BL31" s="116">
        <f t="shared" si="36"/>
        <v>6264498</v>
      </c>
      <c r="BM31" s="117">
        <f t="shared" si="37"/>
        <v>1930818</v>
      </c>
      <c r="BN31" s="118">
        <f t="shared" si="38"/>
        <v>8195316</v>
      </c>
      <c r="BO31" s="32"/>
      <c r="BP31" s="35">
        <v>47164</v>
      </c>
      <c r="BQ31" s="39">
        <v>0.5</v>
      </c>
      <c r="BR31" s="36">
        <v>24836</v>
      </c>
      <c r="BS31" s="39">
        <v>1.1499999999999999</v>
      </c>
      <c r="BT31" s="36">
        <v>72000</v>
      </c>
      <c r="BU31" s="40">
        <v>0.62</v>
      </c>
      <c r="BV31" s="38">
        <v>3271154</v>
      </c>
      <c r="BW31" s="39">
        <v>10.86</v>
      </c>
      <c r="BX31" s="36">
        <v>848658</v>
      </c>
      <c r="BY31" s="39">
        <v>4.17</v>
      </c>
      <c r="BZ31" s="36">
        <v>4119813</v>
      </c>
      <c r="CA31" s="40">
        <v>8.16</v>
      </c>
      <c r="CB31" s="116">
        <f t="shared" si="39"/>
        <v>3318318</v>
      </c>
      <c r="CC31" s="117">
        <f t="shared" si="40"/>
        <v>873494</v>
      </c>
      <c r="CD31" s="118">
        <f t="shared" si="41"/>
        <v>4191812</v>
      </c>
      <c r="CE31" s="32"/>
      <c r="CF31" s="35">
        <v>89037</v>
      </c>
      <c r="CG31" s="39">
        <v>0.71</v>
      </c>
      <c r="CH31" s="36">
        <v>65405</v>
      </c>
      <c r="CI31" s="39">
        <v>2.59</v>
      </c>
      <c r="CJ31" s="36">
        <v>154442</v>
      </c>
      <c r="CK31" s="40">
        <v>1.03</v>
      </c>
      <c r="CL31" s="38">
        <v>4442427</v>
      </c>
      <c r="CM31" s="39">
        <v>7.17</v>
      </c>
      <c r="CN31" s="36">
        <v>1462636</v>
      </c>
      <c r="CO31" s="39">
        <v>4.62</v>
      </c>
      <c r="CP31" s="36">
        <v>5905063</v>
      </c>
      <c r="CQ31" s="40">
        <v>6.31</v>
      </c>
      <c r="CR31" s="116">
        <f t="shared" si="42"/>
        <v>4531464</v>
      </c>
      <c r="CS31" s="117">
        <f t="shared" si="43"/>
        <v>1528041</v>
      </c>
      <c r="CT31" s="118">
        <f t="shared" si="44"/>
        <v>6059505</v>
      </c>
      <c r="CU31" s="32"/>
      <c r="CV31" s="38">
        <f t="shared" si="45"/>
        <v>615166</v>
      </c>
      <c r="CW31" s="39">
        <f t="shared" si="46"/>
        <v>0.88746516016226851</v>
      </c>
      <c r="CX31" s="36">
        <f t="shared" si="47"/>
        <v>424833</v>
      </c>
      <c r="CY31" s="39">
        <f t="shared" si="48"/>
        <v>2.3019067280027308</v>
      </c>
      <c r="CZ31" s="36">
        <f t="shared" si="49"/>
        <v>1039999</v>
      </c>
      <c r="DA31" s="40">
        <f t="shared" si="50"/>
        <v>1.1848748303861443</v>
      </c>
      <c r="DB31" s="38">
        <f t="shared" si="51"/>
        <v>31193675</v>
      </c>
      <c r="DC31" s="39">
        <f t="shared" si="52"/>
        <v>10.279970129313314</v>
      </c>
      <c r="DD31" s="36">
        <f t="shared" si="53"/>
        <v>8680468</v>
      </c>
      <c r="DE31" s="39">
        <f t="shared" si="54"/>
        <v>5.0534295684207953</v>
      </c>
      <c r="DF31" s="36">
        <f t="shared" si="55"/>
        <v>39874143</v>
      </c>
      <c r="DG31" s="40">
        <f t="shared" si="56"/>
        <v>8.3907567331088604</v>
      </c>
      <c r="DH31" s="152"/>
      <c r="DI31" s="161" t="s">
        <v>59</v>
      </c>
      <c r="DJ31" s="38">
        <f t="shared" si="57"/>
        <v>1039999</v>
      </c>
      <c r="DK31" s="36">
        <f t="shared" si="58"/>
        <v>39874143</v>
      </c>
      <c r="DL31" s="37">
        <f t="shared" si="59"/>
        <v>40914142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>
        <v>11659178</v>
      </c>
      <c r="E32" s="39">
        <v>106.28</v>
      </c>
      <c r="F32" s="36">
        <v>7283995</v>
      </c>
      <c r="G32" s="39">
        <v>265.67</v>
      </c>
      <c r="H32" s="36">
        <v>18943173</v>
      </c>
      <c r="I32" s="40">
        <v>138.15</v>
      </c>
      <c r="J32" s="38">
        <v>13064512</v>
      </c>
      <c r="K32" s="39">
        <v>37.89</v>
      </c>
      <c r="L32" s="36">
        <v>20537801</v>
      </c>
      <c r="M32" s="39">
        <v>67.53</v>
      </c>
      <c r="N32" s="36">
        <v>33602313</v>
      </c>
      <c r="O32" s="40">
        <v>51.78</v>
      </c>
      <c r="P32" s="116">
        <f t="shared" si="27"/>
        <v>24723690</v>
      </c>
      <c r="Q32" s="117">
        <f t="shared" si="28"/>
        <v>27821796</v>
      </c>
      <c r="R32" s="118">
        <f t="shared" si="29"/>
        <v>52545486</v>
      </c>
      <c r="S32" s="32"/>
      <c r="T32" s="35">
        <v>23923261</v>
      </c>
      <c r="U32" s="39">
        <v>124.22</v>
      </c>
      <c r="V32" s="36">
        <v>15399876</v>
      </c>
      <c r="W32" s="39">
        <v>281.33</v>
      </c>
      <c r="X32" s="36">
        <v>39323137</v>
      </c>
      <c r="Y32" s="40">
        <v>158.99</v>
      </c>
      <c r="Z32" s="38">
        <v>36650905</v>
      </c>
      <c r="AA32" s="39">
        <v>36.49</v>
      </c>
      <c r="AB32" s="36">
        <v>18840853</v>
      </c>
      <c r="AC32" s="39">
        <v>43.43</v>
      </c>
      <c r="AD32" s="36">
        <v>55491757</v>
      </c>
      <c r="AE32" s="40">
        <v>38.58</v>
      </c>
      <c r="AF32" s="116">
        <f t="shared" si="30"/>
        <v>60574166</v>
      </c>
      <c r="AG32" s="117">
        <f t="shared" si="31"/>
        <v>34240729</v>
      </c>
      <c r="AH32" s="118">
        <f t="shared" si="32"/>
        <v>94814895</v>
      </c>
      <c r="AI32" s="32"/>
      <c r="AJ32" s="35">
        <v>5840087</v>
      </c>
      <c r="AK32" s="39">
        <v>97.07</v>
      </c>
      <c r="AL32" s="36">
        <v>7206867</v>
      </c>
      <c r="AM32" s="39">
        <v>297.25</v>
      </c>
      <c r="AN32" s="36">
        <v>13046954</v>
      </c>
      <c r="AO32" s="40">
        <v>154.57</v>
      </c>
      <c r="AP32" s="38">
        <v>5964384</v>
      </c>
      <c r="AQ32" s="39">
        <v>38.17</v>
      </c>
      <c r="AR32" s="36">
        <v>8801227</v>
      </c>
      <c r="AS32" s="39">
        <v>58.48</v>
      </c>
      <c r="AT32" s="36">
        <v>14765610</v>
      </c>
      <c r="AU32" s="40">
        <v>48.13</v>
      </c>
      <c r="AV32" s="116">
        <f t="shared" si="33"/>
        <v>11804471</v>
      </c>
      <c r="AW32" s="117">
        <f t="shared" si="34"/>
        <v>16008094</v>
      </c>
      <c r="AX32" s="118">
        <f t="shared" si="35"/>
        <v>27812565</v>
      </c>
      <c r="AY32" s="32"/>
      <c r="AZ32" s="35">
        <v>19204615</v>
      </c>
      <c r="BA32" s="39">
        <v>172.64</v>
      </c>
      <c r="BB32" s="36">
        <v>7762190</v>
      </c>
      <c r="BC32" s="39">
        <v>247.99</v>
      </c>
      <c r="BD32" s="36">
        <v>26966805</v>
      </c>
      <c r="BE32" s="40">
        <v>189.18</v>
      </c>
      <c r="BF32" s="38">
        <v>23371725</v>
      </c>
      <c r="BG32" s="39">
        <v>38.409999999999997</v>
      </c>
      <c r="BH32" s="36">
        <v>21832139</v>
      </c>
      <c r="BI32" s="39">
        <v>70.62</v>
      </c>
      <c r="BJ32" s="36">
        <v>45203864</v>
      </c>
      <c r="BK32" s="40">
        <v>49.26</v>
      </c>
      <c r="BL32" s="116">
        <f t="shared" si="36"/>
        <v>42576340</v>
      </c>
      <c r="BM32" s="117">
        <f t="shared" si="37"/>
        <v>29594329</v>
      </c>
      <c r="BN32" s="118">
        <f t="shared" si="38"/>
        <v>72170669</v>
      </c>
      <c r="BO32" s="32"/>
      <c r="BP32" s="35">
        <v>7000977</v>
      </c>
      <c r="BQ32" s="39">
        <v>73.760000000000005</v>
      </c>
      <c r="BR32" s="36">
        <v>7435712</v>
      </c>
      <c r="BS32" s="39">
        <v>344.95</v>
      </c>
      <c r="BT32" s="36">
        <v>14436689</v>
      </c>
      <c r="BU32" s="40">
        <v>123.95</v>
      </c>
      <c r="BV32" s="38">
        <v>9616026</v>
      </c>
      <c r="BW32" s="39">
        <v>31.94</v>
      </c>
      <c r="BX32" s="36">
        <v>10471006</v>
      </c>
      <c r="BY32" s="39">
        <v>51.45</v>
      </c>
      <c r="BZ32" s="36">
        <v>20087032</v>
      </c>
      <c r="CA32" s="40">
        <v>39.81</v>
      </c>
      <c r="CB32" s="116">
        <f t="shared" si="39"/>
        <v>16617003</v>
      </c>
      <c r="CC32" s="117">
        <f t="shared" si="40"/>
        <v>17906718</v>
      </c>
      <c r="CD32" s="118">
        <f t="shared" si="41"/>
        <v>34523721</v>
      </c>
      <c r="CE32" s="32"/>
      <c r="CF32" s="35">
        <v>29304678</v>
      </c>
      <c r="CG32" s="39">
        <v>235.27</v>
      </c>
      <c r="CH32" s="36">
        <v>6837020</v>
      </c>
      <c r="CI32" s="39">
        <v>270.26</v>
      </c>
      <c r="CJ32" s="36">
        <v>36141697</v>
      </c>
      <c r="CK32" s="40">
        <v>241.18</v>
      </c>
      <c r="CL32" s="38">
        <v>16983255</v>
      </c>
      <c r="CM32" s="39">
        <v>27.42</v>
      </c>
      <c r="CN32" s="36">
        <v>14395786</v>
      </c>
      <c r="CO32" s="39">
        <v>45.47</v>
      </c>
      <c r="CP32" s="36">
        <v>31379041</v>
      </c>
      <c r="CQ32" s="40">
        <v>33.520000000000003</v>
      </c>
      <c r="CR32" s="116">
        <f t="shared" si="42"/>
        <v>46287933</v>
      </c>
      <c r="CS32" s="117">
        <f t="shared" si="43"/>
        <v>21232806</v>
      </c>
      <c r="CT32" s="118">
        <f t="shared" si="44"/>
        <v>67520739</v>
      </c>
      <c r="CU32" s="32"/>
      <c r="CV32" s="38">
        <f t="shared" si="45"/>
        <v>96932796</v>
      </c>
      <c r="CW32" s="39">
        <f t="shared" si="46"/>
        <v>139.83945687361867</v>
      </c>
      <c r="CX32" s="36">
        <f t="shared" si="47"/>
        <v>51925660</v>
      </c>
      <c r="CY32" s="39">
        <f t="shared" si="48"/>
        <v>281.35296954328476</v>
      </c>
      <c r="CZ32" s="36">
        <f t="shared" si="49"/>
        <v>148858456</v>
      </c>
      <c r="DA32" s="40">
        <f t="shared" si="50"/>
        <v>169.59500711495232</v>
      </c>
      <c r="DB32" s="38">
        <f t="shared" si="51"/>
        <v>105650807</v>
      </c>
      <c r="DC32" s="39">
        <f t="shared" si="52"/>
        <v>34.817543623758532</v>
      </c>
      <c r="DD32" s="36">
        <f t="shared" si="53"/>
        <v>94878812</v>
      </c>
      <c r="DE32" s="39">
        <f t="shared" si="54"/>
        <v>55.234740105883432</v>
      </c>
      <c r="DF32" s="36">
        <f t="shared" si="55"/>
        <v>200529619</v>
      </c>
      <c r="DG32" s="40">
        <f t="shared" si="56"/>
        <v>42.197653020705779</v>
      </c>
      <c r="DH32" s="152"/>
      <c r="DI32" s="161" t="s">
        <v>30</v>
      </c>
      <c r="DJ32" s="38">
        <f t="shared" si="57"/>
        <v>148858456</v>
      </c>
      <c r="DK32" s="36">
        <f t="shared" si="58"/>
        <v>200529619</v>
      </c>
      <c r="DL32" s="37">
        <f t="shared" si="59"/>
        <v>349388075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>
        <v>36251</v>
      </c>
      <c r="E33" s="39">
        <v>0.33</v>
      </c>
      <c r="F33" s="36">
        <v>0</v>
      </c>
      <c r="G33" s="39">
        <v>0</v>
      </c>
      <c r="H33" s="36">
        <v>36251</v>
      </c>
      <c r="I33" s="40">
        <v>0.26</v>
      </c>
      <c r="J33" s="38">
        <v>1343296</v>
      </c>
      <c r="K33" s="39">
        <v>3.9</v>
      </c>
      <c r="L33" s="36">
        <v>2766581</v>
      </c>
      <c r="M33" s="39">
        <v>9.1</v>
      </c>
      <c r="N33" s="36">
        <v>4109876</v>
      </c>
      <c r="O33" s="40">
        <v>6.33</v>
      </c>
      <c r="P33" s="116">
        <f t="shared" si="27"/>
        <v>1379547</v>
      </c>
      <c r="Q33" s="117">
        <f t="shared" si="28"/>
        <v>2766581</v>
      </c>
      <c r="R33" s="118">
        <f t="shared" si="29"/>
        <v>4146128</v>
      </c>
      <c r="S33" s="32"/>
      <c r="T33" s="35">
        <v>2801683</v>
      </c>
      <c r="U33" s="39">
        <v>14.55</v>
      </c>
      <c r="V33" s="36">
        <v>2297769</v>
      </c>
      <c r="W33" s="39">
        <v>41.98</v>
      </c>
      <c r="X33" s="36">
        <v>5099451</v>
      </c>
      <c r="Y33" s="40">
        <v>20.62</v>
      </c>
      <c r="Z33" s="38">
        <v>3678232</v>
      </c>
      <c r="AA33" s="39">
        <v>3.66</v>
      </c>
      <c r="AB33" s="36">
        <v>2204183</v>
      </c>
      <c r="AC33" s="39">
        <v>5.08</v>
      </c>
      <c r="AD33" s="36">
        <v>5882415</v>
      </c>
      <c r="AE33" s="40">
        <v>4.09</v>
      </c>
      <c r="AF33" s="116">
        <f t="shared" si="30"/>
        <v>6479915</v>
      </c>
      <c r="AG33" s="117">
        <f t="shared" si="31"/>
        <v>4501952</v>
      </c>
      <c r="AH33" s="118">
        <f t="shared" si="32"/>
        <v>10981867</v>
      </c>
      <c r="AI33" s="32"/>
      <c r="AJ33" s="35">
        <v>1093207</v>
      </c>
      <c r="AK33" s="39">
        <v>18.170000000000002</v>
      </c>
      <c r="AL33" s="36">
        <v>548433</v>
      </c>
      <c r="AM33" s="39">
        <v>22.62</v>
      </c>
      <c r="AN33" s="36">
        <v>1641640</v>
      </c>
      <c r="AO33" s="40">
        <v>19.45</v>
      </c>
      <c r="AP33" s="38">
        <v>664390</v>
      </c>
      <c r="AQ33" s="39">
        <v>4.25</v>
      </c>
      <c r="AR33" s="36">
        <v>957601</v>
      </c>
      <c r="AS33" s="39">
        <v>6.36</v>
      </c>
      <c r="AT33" s="36">
        <v>1621991</v>
      </c>
      <c r="AU33" s="40">
        <v>5.29</v>
      </c>
      <c r="AV33" s="116">
        <f t="shared" si="33"/>
        <v>1757597</v>
      </c>
      <c r="AW33" s="117">
        <f t="shared" si="34"/>
        <v>1506034</v>
      </c>
      <c r="AX33" s="118">
        <f t="shared" si="35"/>
        <v>3263631</v>
      </c>
      <c r="AY33" s="32"/>
      <c r="AZ33" s="35">
        <v>2220160</v>
      </c>
      <c r="BA33" s="39">
        <v>19.96</v>
      </c>
      <c r="BB33" s="36">
        <v>1216711</v>
      </c>
      <c r="BC33" s="39">
        <v>38.869999999999997</v>
      </c>
      <c r="BD33" s="36">
        <v>3436871</v>
      </c>
      <c r="BE33" s="40">
        <v>24.11</v>
      </c>
      <c r="BF33" s="38">
        <v>2587258</v>
      </c>
      <c r="BG33" s="39">
        <v>4.25</v>
      </c>
      <c r="BH33" s="36">
        <v>2524937</v>
      </c>
      <c r="BI33" s="39">
        <v>8.17</v>
      </c>
      <c r="BJ33" s="36">
        <v>5112195</v>
      </c>
      <c r="BK33" s="40">
        <v>5.57</v>
      </c>
      <c r="BL33" s="116">
        <f t="shared" si="36"/>
        <v>4807418</v>
      </c>
      <c r="BM33" s="117">
        <f t="shared" si="37"/>
        <v>3741648</v>
      </c>
      <c r="BN33" s="118">
        <f t="shared" si="38"/>
        <v>8549066</v>
      </c>
      <c r="BO33" s="32"/>
      <c r="BP33" s="35">
        <v>1019934</v>
      </c>
      <c r="BQ33" s="39">
        <v>10.75</v>
      </c>
      <c r="BR33" s="36">
        <v>398025</v>
      </c>
      <c r="BS33" s="39">
        <v>18.46</v>
      </c>
      <c r="BT33" s="36">
        <v>1417959</v>
      </c>
      <c r="BU33" s="40">
        <v>12.17</v>
      </c>
      <c r="BV33" s="38">
        <v>749328</v>
      </c>
      <c r="BW33" s="39">
        <v>2.4900000000000002</v>
      </c>
      <c r="BX33" s="36">
        <v>1711545</v>
      </c>
      <c r="BY33" s="39">
        <v>8.41</v>
      </c>
      <c r="BZ33" s="36">
        <v>2460872</v>
      </c>
      <c r="CA33" s="40">
        <v>4.88</v>
      </c>
      <c r="CB33" s="116">
        <f t="shared" si="39"/>
        <v>1769262</v>
      </c>
      <c r="CC33" s="117">
        <f t="shared" si="40"/>
        <v>2109570</v>
      </c>
      <c r="CD33" s="118">
        <f t="shared" si="41"/>
        <v>3878832</v>
      </c>
      <c r="CE33" s="32"/>
      <c r="CF33" s="35">
        <v>2017243</v>
      </c>
      <c r="CG33" s="39">
        <v>16.2</v>
      </c>
      <c r="CH33" s="36">
        <v>1485747</v>
      </c>
      <c r="CI33" s="39">
        <v>58.73</v>
      </c>
      <c r="CJ33" s="36">
        <v>3502990</v>
      </c>
      <c r="CK33" s="40">
        <v>23.38</v>
      </c>
      <c r="CL33" s="38">
        <v>1869119</v>
      </c>
      <c r="CM33" s="39">
        <v>3.02</v>
      </c>
      <c r="CN33" s="36">
        <v>2490588</v>
      </c>
      <c r="CO33" s="39">
        <v>7.87</v>
      </c>
      <c r="CP33" s="36">
        <v>4359707</v>
      </c>
      <c r="CQ33" s="40">
        <v>4.66</v>
      </c>
      <c r="CR33" s="116">
        <f t="shared" si="42"/>
        <v>3886362</v>
      </c>
      <c r="CS33" s="117">
        <f t="shared" si="43"/>
        <v>3976335</v>
      </c>
      <c r="CT33" s="118">
        <f t="shared" si="44"/>
        <v>7862697</v>
      </c>
      <c r="CU33" s="32"/>
      <c r="CV33" s="38">
        <f t="shared" si="45"/>
        <v>9188478</v>
      </c>
      <c r="CW33" s="39">
        <f t="shared" si="46"/>
        <v>13.255696998724703</v>
      </c>
      <c r="CX33" s="36">
        <f t="shared" si="47"/>
        <v>5946685</v>
      </c>
      <c r="CY33" s="39">
        <f t="shared" si="48"/>
        <v>32.221400434554091</v>
      </c>
      <c r="CZ33" s="36">
        <f t="shared" si="49"/>
        <v>15135163</v>
      </c>
      <c r="DA33" s="40">
        <f t="shared" si="50"/>
        <v>17.243548976962138</v>
      </c>
      <c r="DB33" s="38">
        <f t="shared" si="51"/>
        <v>10891623</v>
      </c>
      <c r="DC33" s="39">
        <f t="shared" si="52"/>
        <v>3.5893673669339012</v>
      </c>
      <c r="DD33" s="36">
        <f t="shared" si="53"/>
        <v>12655435</v>
      </c>
      <c r="DE33" s="39">
        <f t="shared" si="54"/>
        <v>7.3675001659158728</v>
      </c>
      <c r="DF33" s="36">
        <f t="shared" si="55"/>
        <v>23547058</v>
      </c>
      <c r="DG33" s="40">
        <f t="shared" si="56"/>
        <v>4.9550315215152043</v>
      </c>
      <c r="DH33" s="152"/>
      <c r="DI33" s="161" t="s">
        <v>31</v>
      </c>
      <c r="DJ33" s="38">
        <f t="shared" si="57"/>
        <v>15135163</v>
      </c>
      <c r="DK33" s="36">
        <f t="shared" si="58"/>
        <v>23547058</v>
      </c>
      <c r="DL33" s="37">
        <f t="shared" si="59"/>
        <v>38682221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>
        <v>1965132</v>
      </c>
      <c r="E34" s="39">
        <v>17.91</v>
      </c>
      <c r="F34" s="36">
        <v>559347</v>
      </c>
      <c r="G34" s="39">
        <v>20.399999999999999</v>
      </c>
      <c r="H34" s="36">
        <v>2524478</v>
      </c>
      <c r="I34" s="40">
        <v>18.41</v>
      </c>
      <c r="J34" s="38">
        <v>2170333</v>
      </c>
      <c r="K34" s="39">
        <v>6.29</v>
      </c>
      <c r="L34" s="36">
        <v>3299431</v>
      </c>
      <c r="M34" s="39">
        <v>10.85</v>
      </c>
      <c r="N34" s="36">
        <v>5469764</v>
      </c>
      <c r="O34" s="40">
        <v>8.43</v>
      </c>
      <c r="P34" s="116">
        <f t="shared" si="27"/>
        <v>4135465</v>
      </c>
      <c r="Q34" s="117">
        <f t="shared" si="28"/>
        <v>3858778</v>
      </c>
      <c r="R34" s="118">
        <f t="shared" si="29"/>
        <v>7994243</v>
      </c>
      <c r="S34" s="32"/>
      <c r="T34" s="35">
        <v>1220530</v>
      </c>
      <c r="U34" s="39">
        <v>6.34</v>
      </c>
      <c r="V34" s="36">
        <v>894211</v>
      </c>
      <c r="W34" s="39">
        <v>16.34</v>
      </c>
      <c r="X34" s="36">
        <v>2114741</v>
      </c>
      <c r="Y34" s="40">
        <v>8.5500000000000007</v>
      </c>
      <c r="Z34" s="38">
        <v>5576799</v>
      </c>
      <c r="AA34" s="39">
        <v>5.55</v>
      </c>
      <c r="AB34" s="36">
        <v>3734515</v>
      </c>
      <c r="AC34" s="39">
        <v>8.61</v>
      </c>
      <c r="AD34" s="36">
        <v>9311314</v>
      </c>
      <c r="AE34" s="40">
        <v>6.47</v>
      </c>
      <c r="AF34" s="116">
        <f t="shared" si="30"/>
        <v>6797329</v>
      </c>
      <c r="AG34" s="117">
        <f t="shared" si="31"/>
        <v>4628726</v>
      </c>
      <c r="AH34" s="118">
        <f t="shared" si="32"/>
        <v>11426055</v>
      </c>
      <c r="AI34" s="32"/>
      <c r="AJ34" s="35">
        <v>441944</v>
      </c>
      <c r="AK34" s="39">
        <v>7.35</v>
      </c>
      <c r="AL34" s="36">
        <v>573729</v>
      </c>
      <c r="AM34" s="39">
        <v>23.66</v>
      </c>
      <c r="AN34" s="36">
        <v>1015672</v>
      </c>
      <c r="AO34" s="40">
        <v>12.03</v>
      </c>
      <c r="AP34" s="38">
        <v>1214891</v>
      </c>
      <c r="AQ34" s="39">
        <v>7.77</v>
      </c>
      <c r="AR34" s="36">
        <v>1655383</v>
      </c>
      <c r="AS34" s="39">
        <v>11</v>
      </c>
      <c r="AT34" s="36">
        <v>2870275</v>
      </c>
      <c r="AU34" s="40">
        <v>9.36</v>
      </c>
      <c r="AV34" s="116">
        <f t="shared" si="33"/>
        <v>1656835</v>
      </c>
      <c r="AW34" s="117">
        <f t="shared" si="34"/>
        <v>2229112</v>
      </c>
      <c r="AX34" s="118">
        <f t="shared" si="35"/>
        <v>3885947</v>
      </c>
      <c r="AY34" s="32"/>
      <c r="AZ34" s="35">
        <v>1332547</v>
      </c>
      <c r="BA34" s="39">
        <v>11.98</v>
      </c>
      <c r="BB34" s="36">
        <v>753568</v>
      </c>
      <c r="BC34" s="39">
        <v>24.07</v>
      </c>
      <c r="BD34" s="36">
        <v>2086115</v>
      </c>
      <c r="BE34" s="40">
        <v>14.63</v>
      </c>
      <c r="BF34" s="38">
        <v>3711701</v>
      </c>
      <c r="BG34" s="39">
        <v>6.1</v>
      </c>
      <c r="BH34" s="36">
        <v>3765715</v>
      </c>
      <c r="BI34" s="39">
        <v>12.18</v>
      </c>
      <c r="BJ34" s="36">
        <v>7477416</v>
      </c>
      <c r="BK34" s="40">
        <v>8.15</v>
      </c>
      <c r="BL34" s="116">
        <f t="shared" si="36"/>
        <v>5044248</v>
      </c>
      <c r="BM34" s="117">
        <f t="shared" si="37"/>
        <v>4519283</v>
      </c>
      <c r="BN34" s="118">
        <f t="shared" si="38"/>
        <v>9563531</v>
      </c>
      <c r="BO34" s="32"/>
      <c r="BP34" s="35">
        <v>518307</v>
      </c>
      <c r="BQ34" s="39">
        <v>5.46</v>
      </c>
      <c r="BR34" s="36">
        <v>462251</v>
      </c>
      <c r="BS34" s="39">
        <v>21.44</v>
      </c>
      <c r="BT34" s="36">
        <v>980558</v>
      </c>
      <c r="BU34" s="40">
        <v>8.42</v>
      </c>
      <c r="BV34" s="38">
        <v>1693443</v>
      </c>
      <c r="BW34" s="39">
        <v>5.62</v>
      </c>
      <c r="BX34" s="36">
        <v>1899301</v>
      </c>
      <c r="BY34" s="39">
        <v>9.33</v>
      </c>
      <c r="BZ34" s="36">
        <v>3592744</v>
      </c>
      <c r="CA34" s="40">
        <v>7.12</v>
      </c>
      <c r="CB34" s="116">
        <f t="shared" si="39"/>
        <v>2211750</v>
      </c>
      <c r="CC34" s="117">
        <f t="shared" si="40"/>
        <v>2361552</v>
      </c>
      <c r="CD34" s="118">
        <f t="shared" si="41"/>
        <v>4573302</v>
      </c>
      <c r="CE34" s="32"/>
      <c r="CF34" s="35">
        <v>1361359</v>
      </c>
      <c r="CG34" s="39">
        <v>10.93</v>
      </c>
      <c r="CH34" s="36">
        <v>533713</v>
      </c>
      <c r="CI34" s="39">
        <v>21.1</v>
      </c>
      <c r="CJ34" s="36">
        <v>1895072</v>
      </c>
      <c r="CK34" s="40">
        <v>12.65</v>
      </c>
      <c r="CL34" s="38">
        <v>2301702</v>
      </c>
      <c r="CM34" s="39">
        <v>3.72</v>
      </c>
      <c r="CN34" s="36">
        <v>2895288</v>
      </c>
      <c r="CO34" s="39">
        <v>9.14</v>
      </c>
      <c r="CP34" s="36">
        <v>5196989</v>
      </c>
      <c r="CQ34" s="40">
        <v>5.55</v>
      </c>
      <c r="CR34" s="116">
        <f t="shared" si="42"/>
        <v>3663061</v>
      </c>
      <c r="CS34" s="117">
        <f t="shared" si="43"/>
        <v>3429001</v>
      </c>
      <c r="CT34" s="118">
        <f t="shared" si="44"/>
        <v>7092062</v>
      </c>
      <c r="CU34" s="32"/>
      <c r="CV34" s="38">
        <f t="shared" si="45"/>
        <v>6839819</v>
      </c>
      <c r="CW34" s="39">
        <f t="shared" si="46"/>
        <v>9.8674196303370589</v>
      </c>
      <c r="CX34" s="36">
        <f t="shared" si="47"/>
        <v>3776819</v>
      </c>
      <c r="CY34" s="39">
        <f t="shared" si="48"/>
        <v>20.464241399675981</v>
      </c>
      <c r="CZ34" s="36">
        <f t="shared" si="49"/>
        <v>10616638</v>
      </c>
      <c r="DA34" s="40">
        <f t="shared" si="50"/>
        <v>12.095576197208933</v>
      </c>
      <c r="DB34" s="38">
        <f t="shared" si="51"/>
        <v>16668869</v>
      </c>
      <c r="DC34" s="39">
        <f t="shared" si="52"/>
        <v>5.4932762942948106</v>
      </c>
      <c r="DD34" s="36">
        <f t="shared" si="53"/>
        <v>17249633</v>
      </c>
      <c r="DE34" s="39">
        <f t="shared" si="54"/>
        <v>10.042062875712128</v>
      </c>
      <c r="DF34" s="36">
        <f t="shared" si="55"/>
        <v>33918502</v>
      </c>
      <c r="DG34" s="40">
        <f t="shared" si="56"/>
        <v>7.1375051003219383</v>
      </c>
      <c r="DH34" s="152"/>
      <c r="DI34" s="161" t="s">
        <v>32</v>
      </c>
      <c r="DJ34" s="38">
        <f t="shared" si="57"/>
        <v>10616638</v>
      </c>
      <c r="DK34" s="36">
        <f t="shared" si="58"/>
        <v>33918502</v>
      </c>
      <c r="DL34" s="37">
        <f t="shared" si="59"/>
        <v>44535140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>
        <v>383770</v>
      </c>
      <c r="E35" s="39">
        <v>3.5</v>
      </c>
      <c r="F35" s="36">
        <v>6097</v>
      </c>
      <c r="G35" s="39">
        <v>0.22</v>
      </c>
      <c r="H35" s="36">
        <v>389867</v>
      </c>
      <c r="I35" s="40">
        <v>2.84</v>
      </c>
      <c r="J35" s="38">
        <v>0</v>
      </c>
      <c r="K35" s="39">
        <v>0</v>
      </c>
      <c r="L35" s="36">
        <v>0</v>
      </c>
      <c r="M35" s="39">
        <v>0</v>
      </c>
      <c r="N35" s="36">
        <v>0</v>
      </c>
      <c r="O35" s="40">
        <v>0</v>
      </c>
      <c r="P35" s="116">
        <f t="shared" si="27"/>
        <v>383770</v>
      </c>
      <c r="Q35" s="117">
        <f t="shared" si="28"/>
        <v>6097</v>
      </c>
      <c r="R35" s="118">
        <f t="shared" si="29"/>
        <v>389867</v>
      </c>
      <c r="S35" s="32"/>
      <c r="T35" s="35">
        <v>431508</v>
      </c>
      <c r="U35" s="39">
        <v>2.2400000000000002</v>
      </c>
      <c r="V35" s="36">
        <v>2867</v>
      </c>
      <c r="W35" s="39">
        <v>0.05</v>
      </c>
      <c r="X35" s="36">
        <v>434375</v>
      </c>
      <c r="Y35" s="40">
        <v>1.76</v>
      </c>
      <c r="Z35" s="38">
        <v>0</v>
      </c>
      <c r="AA35" s="39">
        <v>0</v>
      </c>
      <c r="AB35" s="36">
        <v>0</v>
      </c>
      <c r="AC35" s="39">
        <v>0</v>
      </c>
      <c r="AD35" s="36">
        <v>0</v>
      </c>
      <c r="AE35" s="40">
        <v>0</v>
      </c>
      <c r="AF35" s="116">
        <f t="shared" si="30"/>
        <v>431508</v>
      </c>
      <c r="AG35" s="117">
        <f t="shared" si="31"/>
        <v>2867</v>
      </c>
      <c r="AH35" s="118">
        <f t="shared" si="32"/>
        <v>434375</v>
      </c>
      <c r="AI35" s="32"/>
      <c r="AJ35" s="35">
        <v>573504</v>
      </c>
      <c r="AK35" s="39">
        <v>9.5299999999999994</v>
      </c>
      <c r="AL35" s="36">
        <v>17414</v>
      </c>
      <c r="AM35" s="39">
        <v>0.72</v>
      </c>
      <c r="AN35" s="36">
        <v>590918</v>
      </c>
      <c r="AO35" s="40">
        <v>7</v>
      </c>
      <c r="AP35" s="38">
        <v>0</v>
      </c>
      <c r="AQ35" s="39">
        <v>0</v>
      </c>
      <c r="AR35" s="36">
        <v>0</v>
      </c>
      <c r="AS35" s="39">
        <v>0</v>
      </c>
      <c r="AT35" s="36">
        <v>0</v>
      </c>
      <c r="AU35" s="40">
        <v>0</v>
      </c>
      <c r="AV35" s="116">
        <f t="shared" si="33"/>
        <v>573504</v>
      </c>
      <c r="AW35" s="117">
        <f t="shared" si="34"/>
        <v>17414</v>
      </c>
      <c r="AX35" s="118">
        <f t="shared" si="35"/>
        <v>590918</v>
      </c>
      <c r="AY35" s="32"/>
      <c r="AZ35" s="35">
        <v>626332</v>
      </c>
      <c r="BA35" s="39">
        <v>5.63</v>
      </c>
      <c r="BB35" s="36">
        <v>28101</v>
      </c>
      <c r="BC35" s="39">
        <v>0.9</v>
      </c>
      <c r="BD35" s="36">
        <v>654433</v>
      </c>
      <c r="BE35" s="40">
        <v>4.59</v>
      </c>
      <c r="BF35" s="38">
        <v>0</v>
      </c>
      <c r="BG35" s="39">
        <v>0</v>
      </c>
      <c r="BH35" s="36">
        <v>0</v>
      </c>
      <c r="BI35" s="39">
        <v>0</v>
      </c>
      <c r="BJ35" s="36">
        <v>0</v>
      </c>
      <c r="BK35" s="40">
        <v>0</v>
      </c>
      <c r="BL35" s="116">
        <f t="shared" si="36"/>
        <v>626332</v>
      </c>
      <c r="BM35" s="117">
        <f t="shared" si="37"/>
        <v>28101</v>
      </c>
      <c r="BN35" s="118">
        <f t="shared" si="38"/>
        <v>654433</v>
      </c>
      <c r="BO35" s="32"/>
      <c r="BP35" s="35">
        <v>1286348</v>
      </c>
      <c r="BQ35" s="39">
        <v>13.55</v>
      </c>
      <c r="BR35" s="36">
        <v>25624</v>
      </c>
      <c r="BS35" s="39">
        <v>1.19</v>
      </c>
      <c r="BT35" s="36">
        <v>1311971</v>
      </c>
      <c r="BU35" s="40">
        <v>11.26</v>
      </c>
      <c r="BV35" s="38">
        <v>0</v>
      </c>
      <c r="BW35" s="39">
        <v>0</v>
      </c>
      <c r="BX35" s="36">
        <v>0</v>
      </c>
      <c r="BY35" s="39">
        <v>0</v>
      </c>
      <c r="BZ35" s="36">
        <v>0</v>
      </c>
      <c r="CA35" s="40">
        <v>0</v>
      </c>
      <c r="CB35" s="116">
        <f t="shared" si="39"/>
        <v>1286348</v>
      </c>
      <c r="CC35" s="117">
        <f t="shared" si="40"/>
        <v>25624</v>
      </c>
      <c r="CD35" s="118">
        <f t="shared" si="41"/>
        <v>1311972</v>
      </c>
      <c r="CE35" s="32"/>
      <c r="CF35" s="35">
        <v>436029</v>
      </c>
      <c r="CG35" s="39">
        <v>3.5</v>
      </c>
      <c r="CH35" s="36">
        <v>34421</v>
      </c>
      <c r="CI35" s="39">
        <v>1.36</v>
      </c>
      <c r="CJ35" s="36">
        <v>470451</v>
      </c>
      <c r="CK35" s="40">
        <v>3.14</v>
      </c>
      <c r="CL35" s="38">
        <v>0</v>
      </c>
      <c r="CM35" s="39">
        <v>0</v>
      </c>
      <c r="CN35" s="36">
        <v>0</v>
      </c>
      <c r="CO35" s="39">
        <v>0</v>
      </c>
      <c r="CP35" s="36">
        <v>0</v>
      </c>
      <c r="CQ35" s="40">
        <v>0</v>
      </c>
      <c r="CR35" s="116">
        <f t="shared" si="42"/>
        <v>436029</v>
      </c>
      <c r="CS35" s="117">
        <f t="shared" si="43"/>
        <v>34421</v>
      </c>
      <c r="CT35" s="118">
        <f t="shared" si="44"/>
        <v>470450</v>
      </c>
      <c r="CU35" s="32"/>
      <c r="CV35" s="38">
        <f t="shared" si="45"/>
        <v>3737491</v>
      </c>
      <c r="CW35" s="39">
        <f t="shared" si="46"/>
        <v>5.3918666651278473</v>
      </c>
      <c r="CX35" s="36">
        <f t="shared" si="47"/>
        <v>114524</v>
      </c>
      <c r="CY35" s="39">
        <f t="shared" si="48"/>
        <v>0.62053457739343398</v>
      </c>
      <c r="CZ35" s="36">
        <f t="shared" si="49"/>
        <v>3852015</v>
      </c>
      <c r="DA35" s="40">
        <f t="shared" si="50"/>
        <v>4.3886153926781502</v>
      </c>
      <c r="DB35" s="38">
        <f t="shared" si="51"/>
        <v>0</v>
      </c>
      <c r="DC35" s="39">
        <f t="shared" si="52"/>
        <v>0</v>
      </c>
      <c r="DD35" s="36">
        <f t="shared" si="53"/>
        <v>0</v>
      </c>
      <c r="DE35" s="39">
        <f t="shared" si="54"/>
        <v>0</v>
      </c>
      <c r="DF35" s="36">
        <f t="shared" si="55"/>
        <v>0</v>
      </c>
      <c r="DG35" s="40">
        <f t="shared" si="56"/>
        <v>0</v>
      </c>
      <c r="DH35" s="152"/>
      <c r="DI35" s="161" t="s">
        <v>33</v>
      </c>
      <c r="DJ35" s="38">
        <f t="shared" si="57"/>
        <v>3852015</v>
      </c>
      <c r="DK35" s="36">
        <f t="shared" si="58"/>
        <v>0</v>
      </c>
      <c r="DL35" s="37">
        <f t="shared" si="59"/>
        <v>3852015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>
        <v>140604</v>
      </c>
      <c r="E36" s="39">
        <v>1.28</v>
      </c>
      <c r="F36" s="36">
        <v>833</v>
      </c>
      <c r="G36" s="39">
        <v>0.03</v>
      </c>
      <c r="H36" s="36">
        <v>141437</v>
      </c>
      <c r="I36" s="40">
        <v>1.03</v>
      </c>
      <c r="J36" s="38">
        <v>0</v>
      </c>
      <c r="K36" s="39">
        <v>0</v>
      </c>
      <c r="L36" s="36">
        <v>0</v>
      </c>
      <c r="M36" s="39">
        <v>0</v>
      </c>
      <c r="N36" s="36">
        <v>0</v>
      </c>
      <c r="O36" s="40">
        <v>0</v>
      </c>
      <c r="P36" s="116">
        <f t="shared" si="27"/>
        <v>140604</v>
      </c>
      <c r="Q36" s="117">
        <f t="shared" si="28"/>
        <v>833</v>
      </c>
      <c r="R36" s="118">
        <f t="shared" si="29"/>
        <v>141437</v>
      </c>
      <c r="S36" s="32"/>
      <c r="T36" s="35">
        <v>112346</v>
      </c>
      <c r="U36" s="39">
        <v>0.57999999999999996</v>
      </c>
      <c r="V36" s="36">
        <v>0</v>
      </c>
      <c r="W36" s="39">
        <v>0</v>
      </c>
      <c r="X36" s="36">
        <v>112346</v>
      </c>
      <c r="Y36" s="40">
        <v>0.45</v>
      </c>
      <c r="Z36" s="38">
        <v>0</v>
      </c>
      <c r="AA36" s="39">
        <v>0</v>
      </c>
      <c r="AB36" s="36">
        <v>0</v>
      </c>
      <c r="AC36" s="39">
        <v>0</v>
      </c>
      <c r="AD36" s="36">
        <v>0</v>
      </c>
      <c r="AE36" s="40">
        <v>0</v>
      </c>
      <c r="AF36" s="116">
        <f t="shared" si="30"/>
        <v>112346</v>
      </c>
      <c r="AG36" s="117">
        <f t="shared" si="31"/>
        <v>0</v>
      </c>
      <c r="AH36" s="118">
        <f t="shared" si="32"/>
        <v>112346</v>
      </c>
      <c r="AI36" s="32"/>
      <c r="AJ36" s="35">
        <v>276113</v>
      </c>
      <c r="AK36" s="39">
        <v>4.59</v>
      </c>
      <c r="AL36" s="36">
        <v>945</v>
      </c>
      <c r="AM36" s="39">
        <v>0.04</v>
      </c>
      <c r="AN36" s="36">
        <v>277058</v>
      </c>
      <c r="AO36" s="40">
        <v>3.28</v>
      </c>
      <c r="AP36" s="38">
        <v>0</v>
      </c>
      <c r="AQ36" s="39">
        <v>0</v>
      </c>
      <c r="AR36" s="36">
        <v>0</v>
      </c>
      <c r="AS36" s="39">
        <v>0</v>
      </c>
      <c r="AT36" s="36">
        <v>0</v>
      </c>
      <c r="AU36" s="40">
        <v>0</v>
      </c>
      <c r="AV36" s="116">
        <f t="shared" si="33"/>
        <v>276113</v>
      </c>
      <c r="AW36" s="117">
        <f t="shared" si="34"/>
        <v>945</v>
      </c>
      <c r="AX36" s="118">
        <f t="shared" si="35"/>
        <v>277058</v>
      </c>
      <c r="AY36" s="32"/>
      <c r="AZ36" s="35">
        <v>210862</v>
      </c>
      <c r="BA36" s="39">
        <v>1.9</v>
      </c>
      <c r="BB36" s="36">
        <v>367</v>
      </c>
      <c r="BC36" s="39">
        <v>0.01</v>
      </c>
      <c r="BD36" s="36">
        <v>211229</v>
      </c>
      <c r="BE36" s="40">
        <v>1.48</v>
      </c>
      <c r="BF36" s="38">
        <v>0</v>
      </c>
      <c r="BG36" s="39">
        <v>0</v>
      </c>
      <c r="BH36" s="36">
        <v>0</v>
      </c>
      <c r="BI36" s="39">
        <v>0</v>
      </c>
      <c r="BJ36" s="36">
        <v>0</v>
      </c>
      <c r="BK36" s="40">
        <v>0</v>
      </c>
      <c r="BL36" s="116">
        <f t="shared" si="36"/>
        <v>210862</v>
      </c>
      <c r="BM36" s="117">
        <f t="shared" si="37"/>
        <v>367</v>
      </c>
      <c r="BN36" s="118">
        <f t="shared" si="38"/>
        <v>211229</v>
      </c>
      <c r="BO36" s="32"/>
      <c r="BP36" s="35">
        <v>277243</v>
      </c>
      <c r="BQ36" s="39">
        <v>2.92</v>
      </c>
      <c r="BR36" s="36">
        <v>2998</v>
      </c>
      <c r="BS36" s="39">
        <v>0.14000000000000001</v>
      </c>
      <c r="BT36" s="36">
        <v>280241</v>
      </c>
      <c r="BU36" s="40">
        <v>2.41</v>
      </c>
      <c r="BV36" s="38">
        <v>0</v>
      </c>
      <c r="BW36" s="39">
        <v>0</v>
      </c>
      <c r="BX36" s="36">
        <v>0</v>
      </c>
      <c r="BY36" s="39">
        <v>0</v>
      </c>
      <c r="BZ36" s="36">
        <v>0</v>
      </c>
      <c r="CA36" s="40">
        <v>0</v>
      </c>
      <c r="CB36" s="116">
        <f t="shared" si="39"/>
        <v>277243</v>
      </c>
      <c r="CC36" s="117">
        <f t="shared" si="40"/>
        <v>2998</v>
      </c>
      <c r="CD36" s="118">
        <f t="shared" si="41"/>
        <v>280241</v>
      </c>
      <c r="CE36" s="32"/>
      <c r="CF36" s="35">
        <v>169127</v>
      </c>
      <c r="CG36" s="39">
        <v>1.36</v>
      </c>
      <c r="CH36" s="36">
        <v>2767</v>
      </c>
      <c r="CI36" s="39">
        <v>0.11</v>
      </c>
      <c r="CJ36" s="36">
        <v>171894</v>
      </c>
      <c r="CK36" s="40">
        <v>1.1499999999999999</v>
      </c>
      <c r="CL36" s="38">
        <v>0</v>
      </c>
      <c r="CM36" s="39">
        <v>0</v>
      </c>
      <c r="CN36" s="36">
        <v>0</v>
      </c>
      <c r="CO36" s="39">
        <v>0</v>
      </c>
      <c r="CP36" s="36">
        <v>0</v>
      </c>
      <c r="CQ36" s="40">
        <v>0</v>
      </c>
      <c r="CR36" s="116">
        <f t="shared" si="42"/>
        <v>169127</v>
      </c>
      <c r="CS36" s="117">
        <f t="shared" si="43"/>
        <v>2767</v>
      </c>
      <c r="CT36" s="118">
        <f t="shared" si="44"/>
        <v>171894</v>
      </c>
      <c r="CU36" s="32"/>
      <c r="CV36" s="38">
        <f t="shared" si="45"/>
        <v>1186295</v>
      </c>
      <c r="CW36" s="39">
        <f t="shared" si="46"/>
        <v>1.7114006336089744</v>
      </c>
      <c r="CX36" s="36">
        <f t="shared" si="47"/>
        <v>7910</v>
      </c>
      <c r="CY36" s="39">
        <f t="shared" si="48"/>
        <v>4.2859387614666469E-2</v>
      </c>
      <c r="CZ36" s="36">
        <f t="shared" si="49"/>
        <v>1194205</v>
      </c>
      <c r="DA36" s="40">
        <f t="shared" si="50"/>
        <v>1.3605623147919232</v>
      </c>
      <c r="DB36" s="38">
        <f t="shared" si="51"/>
        <v>0</v>
      </c>
      <c r="DC36" s="39">
        <f t="shared" si="52"/>
        <v>0</v>
      </c>
      <c r="DD36" s="36">
        <f t="shared" si="53"/>
        <v>0</v>
      </c>
      <c r="DE36" s="39">
        <f t="shared" si="54"/>
        <v>0</v>
      </c>
      <c r="DF36" s="36">
        <f t="shared" si="55"/>
        <v>0</v>
      </c>
      <c r="DG36" s="40">
        <f t="shared" si="56"/>
        <v>0</v>
      </c>
      <c r="DH36" s="152"/>
      <c r="DI36" s="161" t="s">
        <v>34</v>
      </c>
      <c r="DJ36" s="38">
        <f t="shared" si="57"/>
        <v>1194205</v>
      </c>
      <c r="DK36" s="36">
        <f t="shared" si="58"/>
        <v>0</v>
      </c>
      <c r="DL36" s="37">
        <f t="shared" si="59"/>
        <v>1194205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>
        <v>57030</v>
      </c>
      <c r="E37" s="39">
        <v>0.52</v>
      </c>
      <c r="F37" s="36">
        <v>2233</v>
      </c>
      <c r="G37" s="39">
        <v>0.08</v>
      </c>
      <c r="H37" s="36">
        <v>59263</v>
      </c>
      <c r="I37" s="40">
        <v>0.43</v>
      </c>
      <c r="J37" s="38">
        <v>0</v>
      </c>
      <c r="K37" s="39">
        <v>0</v>
      </c>
      <c r="L37" s="36">
        <v>0</v>
      </c>
      <c r="M37" s="39">
        <v>0</v>
      </c>
      <c r="N37" s="36">
        <v>0</v>
      </c>
      <c r="O37" s="40">
        <v>0</v>
      </c>
      <c r="P37" s="116">
        <f t="shared" si="27"/>
        <v>57030</v>
      </c>
      <c r="Q37" s="117">
        <f t="shared" si="28"/>
        <v>2233</v>
      </c>
      <c r="R37" s="118">
        <f t="shared" si="29"/>
        <v>59263</v>
      </c>
      <c r="S37" s="32"/>
      <c r="T37" s="35">
        <v>545159</v>
      </c>
      <c r="U37" s="39">
        <v>2.83</v>
      </c>
      <c r="V37" s="36">
        <v>11934</v>
      </c>
      <c r="W37" s="39">
        <v>0.22</v>
      </c>
      <c r="X37" s="36">
        <v>557093</v>
      </c>
      <c r="Y37" s="40">
        <v>2.25</v>
      </c>
      <c r="Z37" s="38">
        <v>0</v>
      </c>
      <c r="AA37" s="39">
        <v>0</v>
      </c>
      <c r="AB37" s="36">
        <v>0</v>
      </c>
      <c r="AC37" s="39">
        <v>0</v>
      </c>
      <c r="AD37" s="36">
        <v>0</v>
      </c>
      <c r="AE37" s="40">
        <v>0</v>
      </c>
      <c r="AF37" s="116">
        <f t="shared" si="30"/>
        <v>545159</v>
      </c>
      <c r="AG37" s="117">
        <f t="shared" si="31"/>
        <v>11934</v>
      </c>
      <c r="AH37" s="118">
        <f t="shared" si="32"/>
        <v>557093</v>
      </c>
      <c r="AI37" s="32"/>
      <c r="AJ37" s="35">
        <v>853451</v>
      </c>
      <c r="AK37" s="39">
        <v>14.19</v>
      </c>
      <c r="AL37" s="36">
        <v>54437</v>
      </c>
      <c r="AM37" s="39">
        <v>2.25</v>
      </c>
      <c r="AN37" s="36">
        <v>907889</v>
      </c>
      <c r="AO37" s="40">
        <v>10.76</v>
      </c>
      <c r="AP37" s="38">
        <v>0</v>
      </c>
      <c r="AQ37" s="39">
        <v>0</v>
      </c>
      <c r="AR37" s="36">
        <v>0</v>
      </c>
      <c r="AS37" s="39">
        <v>0</v>
      </c>
      <c r="AT37" s="36">
        <v>0</v>
      </c>
      <c r="AU37" s="40">
        <v>0</v>
      </c>
      <c r="AV37" s="116">
        <f t="shared" si="33"/>
        <v>853451</v>
      </c>
      <c r="AW37" s="117">
        <f t="shared" si="34"/>
        <v>54437</v>
      </c>
      <c r="AX37" s="118">
        <f t="shared" si="35"/>
        <v>907888</v>
      </c>
      <c r="AY37" s="32"/>
      <c r="AZ37" s="35">
        <v>875136</v>
      </c>
      <c r="BA37" s="39">
        <v>7.87</v>
      </c>
      <c r="BB37" s="36">
        <v>43469</v>
      </c>
      <c r="BC37" s="39">
        <v>1.39</v>
      </c>
      <c r="BD37" s="36">
        <v>918605</v>
      </c>
      <c r="BE37" s="40">
        <v>6.44</v>
      </c>
      <c r="BF37" s="38">
        <v>0</v>
      </c>
      <c r="BG37" s="39">
        <v>0</v>
      </c>
      <c r="BH37" s="36">
        <v>0</v>
      </c>
      <c r="BI37" s="39">
        <v>0</v>
      </c>
      <c r="BJ37" s="36">
        <v>0</v>
      </c>
      <c r="BK37" s="40">
        <v>0</v>
      </c>
      <c r="BL37" s="116">
        <f t="shared" si="36"/>
        <v>875136</v>
      </c>
      <c r="BM37" s="117">
        <f t="shared" si="37"/>
        <v>43469</v>
      </c>
      <c r="BN37" s="118">
        <f t="shared" si="38"/>
        <v>918605</v>
      </c>
      <c r="BO37" s="32"/>
      <c r="BP37" s="35">
        <v>1338926</v>
      </c>
      <c r="BQ37" s="39">
        <v>14.11</v>
      </c>
      <c r="BR37" s="36">
        <v>72967</v>
      </c>
      <c r="BS37" s="39">
        <v>3.39</v>
      </c>
      <c r="BT37" s="36">
        <v>1411894</v>
      </c>
      <c r="BU37" s="40">
        <v>12.12</v>
      </c>
      <c r="BV37" s="38">
        <v>-3</v>
      </c>
      <c r="BW37" s="39">
        <v>0</v>
      </c>
      <c r="BX37" s="36">
        <v>3499</v>
      </c>
      <c r="BY37" s="39">
        <v>0.02</v>
      </c>
      <c r="BZ37" s="36">
        <v>3496</v>
      </c>
      <c r="CA37" s="40">
        <v>0.01</v>
      </c>
      <c r="CB37" s="116">
        <f t="shared" si="39"/>
        <v>1338923</v>
      </c>
      <c r="CC37" s="117">
        <f t="shared" si="40"/>
        <v>76466</v>
      </c>
      <c r="CD37" s="118">
        <f t="shared" si="41"/>
        <v>1415389</v>
      </c>
      <c r="CE37" s="32"/>
      <c r="CF37" s="35">
        <v>624581</v>
      </c>
      <c r="CG37" s="39">
        <v>5.01</v>
      </c>
      <c r="CH37" s="36">
        <v>64633</v>
      </c>
      <c r="CI37" s="39">
        <v>2.5499999999999998</v>
      </c>
      <c r="CJ37" s="36">
        <v>689214</v>
      </c>
      <c r="CK37" s="40">
        <v>4.5999999999999996</v>
      </c>
      <c r="CL37" s="38">
        <v>0</v>
      </c>
      <c r="CM37" s="39">
        <v>0</v>
      </c>
      <c r="CN37" s="36">
        <v>0</v>
      </c>
      <c r="CO37" s="39">
        <v>0</v>
      </c>
      <c r="CP37" s="36">
        <v>0</v>
      </c>
      <c r="CQ37" s="40">
        <v>0</v>
      </c>
      <c r="CR37" s="116">
        <f t="shared" si="42"/>
        <v>624581</v>
      </c>
      <c r="CS37" s="117">
        <f t="shared" si="43"/>
        <v>64633</v>
      </c>
      <c r="CT37" s="118">
        <f t="shared" si="44"/>
        <v>689214</v>
      </c>
      <c r="CU37" s="32"/>
      <c r="CV37" s="38">
        <f t="shared" si="45"/>
        <v>4294283</v>
      </c>
      <c r="CW37" s="39">
        <f t="shared" si="46"/>
        <v>6.1951189603734713</v>
      </c>
      <c r="CX37" s="36">
        <f t="shared" si="47"/>
        <v>249673</v>
      </c>
      <c r="CY37" s="39">
        <f t="shared" si="48"/>
        <v>1.3528232470185362</v>
      </c>
      <c r="CZ37" s="36">
        <f t="shared" si="49"/>
        <v>4543956</v>
      </c>
      <c r="DA37" s="40">
        <f t="shared" si="50"/>
        <v>5.1769464151235747</v>
      </c>
      <c r="DB37" s="38">
        <f t="shared" si="51"/>
        <v>-3</v>
      </c>
      <c r="DC37" s="39">
        <f t="shared" si="52"/>
        <v>-9.8865909156070712E-7</v>
      </c>
      <c r="DD37" s="36">
        <f t="shared" si="53"/>
        <v>3499</v>
      </c>
      <c r="DE37" s="39">
        <f t="shared" si="54"/>
        <v>2.0369811927080845E-3</v>
      </c>
      <c r="DF37" s="36">
        <f t="shared" si="55"/>
        <v>3496</v>
      </c>
      <c r="DG37" s="40">
        <f t="shared" si="56"/>
        <v>7.3566685907076608E-4</v>
      </c>
      <c r="DH37" s="152"/>
      <c r="DI37" s="161" t="s">
        <v>35</v>
      </c>
      <c r="DJ37" s="38">
        <f t="shared" si="57"/>
        <v>4543956</v>
      </c>
      <c r="DK37" s="36">
        <f t="shared" si="58"/>
        <v>3496</v>
      </c>
      <c r="DL37" s="37">
        <f t="shared" si="59"/>
        <v>4547452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>
        <v>285690</v>
      </c>
      <c r="E38" s="39">
        <v>2.6</v>
      </c>
      <c r="F38" s="36">
        <v>3638</v>
      </c>
      <c r="G38" s="39">
        <v>0.13</v>
      </c>
      <c r="H38" s="36">
        <v>289329</v>
      </c>
      <c r="I38" s="40">
        <v>2.11</v>
      </c>
      <c r="J38" s="38">
        <v>0</v>
      </c>
      <c r="K38" s="39">
        <v>0</v>
      </c>
      <c r="L38" s="36">
        <v>0</v>
      </c>
      <c r="M38" s="39">
        <v>0</v>
      </c>
      <c r="N38" s="36">
        <v>0</v>
      </c>
      <c r="O38" s="40">
        <v>0</v>
      </c>
      <c r="P38" s="116">
        <f t="shared" si="27"/>
        <v>285690</v>
      </c>
      <c r="Q38" s="117">
        <f t="shared" si="28"/>
        <v>3638</v>
      </c>
      <c r="R38" s="118">
        <f t="shared" si="29"/>
        <v>289328</v>
      </c>
      <c r="S38" s="32"/>
      <c r="T38" s="35">
        <v>136634</v>
      </c>
      <c r="U38" s="39">
        <v>0.71</v>
      </c>
      <c r="V38" s="36">
        <v>3986</v>
      </c>
      <c r="W38" s="39">
        <v>7.0000000000000007E-2</v>
      </c>
      <c r="X38" s="36">
        <v>140620</v>
      </c>
      <c r="Y38" s="40">
        <v>0.56999999999999995</v>
      </c>
      <c r="Z38" s="38">
        <v>0</v>
      </c>
      <c r="AA38" s="39">
        <v>0</v>
      </c>
      <c r="AB38" s="36">
        <v>0</v>
      </c>
      <c r="AC38" s="39">
        <v>0</v>
      </c>
      <c r="AD38" s="36">
        <v>0</v>
      </c>
      <c r="AE38" s="40">
        <v>0</v>
      </c>
      <c r="AF38" s="116">
        <f t="shared" si="30"/>
        <v>136634</v>
      </c>
      <c r="AG38" s="117">
        <f t="shared" si="31"/>
        <v>3986</v>
      </c>
      <c r="AH38" s="118">
        <f t="shared" si="32"/>
        <v>140620</v>
      </c>
      <c r="AI38" s="32"/>
      <c r="AJ38" s="35">
        <v>181257</v>
      </c>
      <c r="AK38" s="39">
        <v>3.01</v>
      </c>
      <c r="AL38" s="36">
        <v>5017</v>
      </c>
      <c r="AM38" s="39">
        <v>0.21</v>
      </c>
      <c r="AN38" s="36">
        <v>186274</v>
      </c>
      <c r="AO38" s="40">
        <v>2.21</v>
      </c>
      <c r="AP38" s="38">
        <v>0</v>
      </c>
      <c r="AQ38" s="39">
        <v>0</v>
      </c>
      <c r="AR38" s="36">
        <v>0</v>
      </c>
      <c r="AS38" s="39">
        <v>0</v>
      </c>
      <c r="AT38" s="36">
        <v>0</v>
      </c>
      <c r="AU38" s="40">
        <v>0</v>
      </c>
      <c r="AV38" s="116">
        <f t="shared" si="33"/>
        <v>181257</v>
      </c>
      <c r="AW38" s="117">
        <f t="shared" si="34"/>
        <v>5017</v>
      </c>
      <c r="AX38" s="118">
        <f t="shared" si="35"/>
        <v>186274</v>
      </c>
      <c r="AY38" s="32"/>
      <c r="AZ38" s="35">
        <v>826012</v>
      </c>
      <c r="BA38" s="39">
        <v>7.43</v>
      </c>
      <c r="BB38" s="36">
        <v>29954</v>
      </c>
      <c r="BC38" s="39">
        <v>0.96</v>
      </c>
      <c r="BD38" s="36">
        <v>855966</v>
      </c>
      <c r="BE38" s="40">
        <v>6</v>
      </c>
      <c r="BF38" s="38">
        <v>0</v>
      </c>
      <c r="BG38" s="39">
        <v>0</v>
      </c>
      <c r="BH38" s="36">
        <v>0</v>
      </c>
      <c r="BI38" s="39">
        <v>0</v>
      </c>
      <c r="BJ38" s="36">
        <v>0</v>
      </c>
      <c r="BK38" s="40">
        <v>0</v>
      </c>
      <c r="BL38" s="116">
        <f t="shared" si="36"/>
        <v>826012</v>
      </c>
      <c r="BM38" s="117">
        <f t="shared" si="37"/>
        <v>29954</v>
      </c>
      <c r="BN38" s="118">
        <f t="shared" si="38"/>
        <v>855966</v>
      </c>
      <c r="BO38" s="32"/>
      <c r="BP38" s="35">
        <v>243253</v>
      </c>
      <c r="BQ38" s="39">
        <v>2.56</v>
      </c>
      <c r="BR38" s="36">
        <v>13060</v>
      </c>
      <c r="BS38" s="39">
        <v>0.61</v>
      </c>
      <c r="BT38" s="36">
        <v>256313</v>
      </c>
      <c r="BU38" s="40">
        <v>2.2000000000000002</v>
      </c>
      <c r="BV38" s="38">
        <v>100</v>
      </c>
      <c r="BW38" s="39">
        <v>0</v>
      </c>
      <c r="BX38" s="36">
        <v>1031</v>
      </c>
      <c r="BY38" s="39">
        <v>0.01</v>
      </c>
      <c r="BZ38" s="36">
        <v>1131</v>
      </c>
      <c r="CA38" s="40">
        <v>0</v>
      </c>
      <c r="CB38" s="116">
        <f t="shared" si="39"/>
        <v>243353</v>
      </c>
      <c r="CC38" s="117">
        <f t="shared" si="40"/>
        <v>14091</v>
      </c>
      <c r="CD38" s="118">
        <f t="shared" si="41"/>
        <v>257444</v>
      </c>
      <c r="CE38" s="32"/>
      <c r="CF38" s="35">
        <v>0</v>
      </c>
      <c r="CG38" s="39">
        <v>0</v>
      </c>
      <c r="CH38" s="36">
        <v>0</v>
      </c>
      <c r="CI38" s="39">
        <v>0</v>
      </c>
      <c r="CJ38" s="36">
        <v>0</v>
      </c>
      <c r="CK38" s="40">
        <v>0</v>
      </c>
      <c r="CL38" s="38">
        <v>0</v>
      </c>
      <c r="CM38" s="39">
        <v>0</v>
      </c>
      <c r="CN38" s="36">
        <v>0</v>
      </c>
      <c r="CO38" s="39">
        <v>0</v>
      </c>
      <c r="CP38" s="36">
        <v>0</v>
      </c>
      <c r="CQ38" s="40">
        <v>0</v>
      </c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1672846</v>
      </c>
      <c r="CW38" s="39">
        <f t="shared" si="46"/>
        <v>2.4133202148961583</v>
      </c>
      <c r="CX38" s="36">
        <f t="shared" si="47"/>
        <v>55655</v>
      </c>
      <c r="CY38" s="39">
        <f t="shared" si="48"/>
        <v>0.30155995166804833</v>
      </c>
      <c r="CZ38" s="36">
        <f t="shared" si="49"/>
        <v>1728501</v>
      </c>
      <c r="DA38" s="40">
        <f t="shared" si="50"/>
        <v>1.9692877870048728</v>
      </c>
      <c r="DB38" s="38">
        <f t="shared" si="51"/>
        <v>100</v>
      </c>
      <c r="DC38" s="39">
        <f t="shared" si="52"/>
        <v>3.2955303052023572E-5</v>
      </c>
      <c r="DD38" s="36">
        <f t="shared" si="53"/>
        <v>1031</v>
      </c>
      <c r="DE38" s="39">
        <f t="shared" si="54"/>
        <v>6.0020794789426564E-4</v>
      </c>
      <c r="DF38" s="36">
        <f t="shared" si="55"/>
        <v>1131</v>
      </c>
      <c r="DG38" s="40">
        <f t="shared" si="56"/>
        <v>2.3799748787443832E-4</v>
      </c>
      <c r="DH38" s="152"/>
      <c r="DI38" s="161" t="s">
        <v>36</v>
      </c>
      <c r="DJ38" s="38">
        <f t="shared" si="57"/>
        <v>1728501</v>
      </c>
      <c r="DK38" s="36">
        <f t="shared" si="58"/>
        <v>1131</v>
      </c>
      <c r="DL38" s="37">
        <f t="shared" si="59"/>
        <v>1729632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>
        <v>343409</v>
      </c>
      <c r="E39" s="39">
        <v>3.13</v>
      </c>
      <c r="F39" s="36">
        <v>27705</v>
      </c>
      <c r="G39" s="39">
        <v>1.01</v>
      </c>
      <c r="H39" s="36">
        <v>371114</v>
      </c>
      <c r="I39" s="40">
        <v>2.71</v>
      </c>
      <c r="J39" s="38">
        <v>0</v>
      </c>
      <c r="K39" s="39">
        <v>0</v>
      </c>
      <c r="L39" s="36">
        <v>0</v>
      </c>
      <c r="M39" s="39">
        <v>0</v>
      </c>
      <c r="N39" s="36">
        <v>0</v>
      </c>
      <c r="O39" s="40">
        <v>0</v>
      </c>
      <c r="P39" s="116">
        <f t="shared" si="27"/>
        <v>343409</v>
      </c>
      <c r="Q39" s="117">
        <f t="shared" si="28"/>
        <v>27705</v>
      </c>
      <c r="R39" s="118">
        <f t="shared" si="29"/>
        <v>371114</v>
      </c>
      <c r="S39" s="32"/>
      <c r="T39" s="35">
        <v>261929</v>
      </c>
      <c r="U39" s="39">
        <v>1.36</v>
      </c>
      <c r="V39" s="36">
        <v>22236</v>
      </c>
      <c r="W39" s="39">
        <v>0.41</v>
      </c>
      <c r="X39" s="36">
        <v>284165</v>
      </c>
      <c r="Y39" s="40">
        <v>1.1499999999999999</v>
      </c>
      <c r="Z39" s="38">
        <v>0</v>
      </c>
      <c r="AA39" s="39">
        <v>0</v>
      </c>
      <c r="AB39" s="36">
        <v>0</v>
      </c>
      <c r="AC39" s="39">
        <v>0</v>
      </c>
      <c r="AD39" s="36">
        <v>0</v>
      </c>
      <c r="AE39" s="40">
        <v>0</v>
      </c>
      <c r="AF39" s="116">
        <f t="shared" si="30"/>
        <v>261929</v>
      </c>
      <c r="AG39" s="117">
        <f t="shared" si="31"/>
        <v>22236</v>
      </c>
      <c r="AH39" s="118">
        <f t="shared" si="32"/>
        <v>284165</v>
      </c>
      <c r="AI39" s="32"/>
      <c r="AJ39" s="35">
        <v>248350</v>
      </c>
      <c r="AK39" s="39">
        <v>4.13</v>
      </c>
      <c r="AL39" s="36">
        <v>7715</v>
      </c>
      <c r="AM39" s="39">
        <v>0.32</v>
      </c>
      <c r="AN39" s="36">
        <v>256065</v>
      </c>
      <c r="AO39" s="40">
        <v>3.03</v>
      </c>
      <c r="AP39" s="38">
        <v>0</v>
      </c>
      <c r="AQ39" s="39">
        <v>0</v>
      </c>
      <c r="AR39" s="36">
        <v>0</v>
      </c>
      <c r="AS39" s="39">
        <v>0</v>
      </c>
      <c r="AT39" s="36">
        <v>0</v>
      </c>
      <c r="AU39" s="40">
        <v>0</v>
      </c>
      <c r="AV39" s="116">
        <f t="shared" si="33"/>
        <v>248350</v>
      </c>
      <c r="AW39" s="117">
        <f t="shared" si="34"/>
        <v>7715</v>
      </c>
      <c r="AX39" s="118">
        <f t="shared" si="35"/>
        <v>256065</v>
      </c>
      <c r="AY39" s="32"/>
      <c r="AZ39" s="35">
        <v>809626</v>
      </c>
      <c r="BA39" s="39">
        <v>7.28</v>
      </c>
      <c r="BB39" s="36">
        <v>40252</v>
      </c>
      <c r="BC39" s="39">
        <v>1.29</v>
      </c>
      <c r="BD39" s="36">
        <v>849878</v>
      </c>
      <c r="BE39" s="40">
        <v>5.96</v>
      </c>
      <c r="BF39" s="38">
        <v>0</v>
      </c>
      <c r="BG39" s="39">
        <v>0</v>
      </c>
      <c r="BH39" s="36">
        <v>0</v>
      </c>
      <c r="BI39" s="39">
        <v>0</v>
      </c>
      <c r="BJ39" s="36">
        <v>0</v>
      </c>
      <c r="BK39" s="40">
        <v>0</v>
      </c>
      <c r="BL39" s="116">
        <f t="shared" si="36"/>
        <v>809626</v>
      </c>
      <c r="BM39" s="117">
        <f t="shared" si="37"/>
        <v>40252</v>
      </c>
      <c r="BN39" s="118">
        <f t="shared" si="38"/>
        <v>849878</v>
      </c>
      <c r="BO39" s="32"/>
      <c r="BP39" s="35">
        <v>676146</v>
      </c>
      <c r="BQ39" s="39">
        <v>7.12</v>
      </c>
      <c r="BR39" s="36">
        <v>31354</v>
      </c>
      <c r="BS39" s="39">
        <v>1.45</v>
      </c>
      <c r="BT39" s="36">
        <v>707501</v>
      </c>
      <c r="BU39" s="40">
        <v>6.07</v>
      </c>
      <c r="BV39" s="38">
        <v>5</v>
      </c>
      <c r="BW39" s="39">
        <v>0</v>
      </c>
      <c r="BX39" s="36">
        <v>225</v>
      </c>
      <c r="BY39" s="39">
        <v>0</v>
      </c>
      <c r="BZ39" s="36">
        <v>230</v>
      </c>
      <c r="CA39" s="40">
        <v>0</v>
      </c>
      <c r="CB39" s="116">
        <f t="shared" si="39"/>
        <v>676151</v>
      </c>
      <c r="CC39" s="117">
        <f t="shared" si="40"/>
        <v>31579</v>
      </c>
      <c r="CD39" s="118">
        <f t="shared" si="41"/>
        <v>707730</v>
      </c>
      <c r="CE39" s="32"/>
      <c r="CF39" s="35">
        <v>0</v>
      </c>
      <c r="CG39" s="39">
        <v>0</v>
      </c>
      <c r="CH39" s="36">
        <v>0</v>
      </c>
      <c r="CI39" s="39">
        <v>0</v>
      </c>
      <c r="CJ39" s="36">
        <v>0</v>
      </c>
      <c r="CK39" s="40">
        <v>0</v>
      </c>
      <c r="CL39" s="38">
        <v>0</v>
      </c>
      <c r="CM39" s="39">
        <v>0</v>
      </c>
      <c r="CN39" s="36">
        <v>0</v>
      </c>
      <c r="CO39" s="39">
        <v>0</v>
      </c>
      <c r="CP39" s="36">
        <v>0</v>
      </c>
      <c r="CQ39" s="40">
        <v>0</v>
      </c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2339460</v>
      </c>
      <c r="CW39" s="39">
        <f t="shared" si="46"/>
        <v>3.3750064918952294</v>
      </c>
      <c r="CX39" s="36">
        <f t="shared" si="47"/>
        <v>129262</v>
      </c>
      <c r="CY39" s="39">
        <f t="shared" si="48"/>
        <v>0.70039066521454074</v>
      </c>
      <c r="CZ39" s="36">
        <f t="shared" si="49"/>
        <v>2468722</v>
      </c>
      <c r="DA39" s="40">
        <f t="shared" si="50"/>
        <v>2.8126243977355196</v>
      </c>
      <c r="DB39" s="38">
        <f t="shared" si="51"/>
        <v>5</v>
      </c>
      <c r="DC39" s="39">
        <f t="shared" si="52"/>
        <v>1.6477651526011786E-6</v>
      </c>
      <c r="DD39" s="36">
        <f t="shared" si="53"/>
        <v>225</v>
      </c>
      <c r="DE39" s="39">
        <f t="shared" si="54"/>
        <v>1.3098621559283198E-4</v>
      </c>
      <c r="DF39" s="36">
        <f t="shared" si="55"/>
        <v>230</v>
      </c>
      <c r="DG39" s="40">
        <f t="shared" si="56"/>
        <v>4.8399135465181975E-5</v>
      </c>
      <c r="DH39" s="152"/>
      <c r="DI39" s="161" t="s">
        <v>37</v>
      </c>
      <c r="DJ39" s="38">
        <f t="shared" si="57"/>
        <v>2468722</v>
      </c>
      <c r="DK39" s="36">
        <f t="shared" si="58"/>
        <v>230</v>
      </c>
      <c r="DL39" s="37">
        <f t="shared" si="59"/>
        <v>2468952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>
        <v>50344797</v>
      </c>
      <c r="E40" s="39">
        <v>458.92</v>
      </c>
      <c r="F40" s="36">
        <v>3394521</v>
      </c>
      <c r="G40" s="39">
        <v>123.81</v>
      </c>
      <c r="H40" s="36">
        <v>53739318</v>
      </c>
      <c r="I40" s="40">
        <v>391.92</v>
      </c>
      <c r="J40" s="38">
        <v>0</v>
      </c>
      <c r="K40" s="39">
        <v>0</v>
      </c>
      <c r="L40" s="36">
        <v>0</v>
      </c>
      <c r="M40" s="39">
        <v>0</v>
      </c>
      <c r="N40" s="36">
        <v>0</v>
      </c>
      <c r="O40" s="40">
        <v>0</v>
      </c>
      <c r="P40" s="116">
        <f t="shared" si="27"/>
        <v>50344797</v>
      </c>
      <c r="Q40" s="117">
        <f t="shared" si="28"/>
        <v>3394521</v>
      </c>
      <c r="R40" s="118">
        <f t="shared" si="29"/>
        <v>53739318</v>
      </c>
      <c r="S40" s="32"/>
      <c r="T40" s="35">
        <v>75181386</v>
      </c>
      <c r="U40" s="39">
        <v>390.38</v>
      </c>
      <c r="V40" s="36">
        <v>5088557</v>
      </c>
      <c r="W40" s="39">
        <v>92.96</v>
      </c>
      <c r="X40" s="36">
        <v>80269943</v>
      </c>
      <c r="Y40" s="40">
        <v>324.55</v>
      </c>
      <c r="Z40" s="38">
        <v>-43706</v>
      </c>
      <c r="AA40" s="39">
        <v>-0.04</v>
      </c>
      <c r="AB40" s="36">
        <v>28399</v>
      </c>
      <c r="AC40" s="39">
        <v>7.0000000000000007E-2</v>
      </c>
      <c r="AD40" s="36">
        <v>-15307</v>
      </c>
      <c r="AE40" s="40">
        <v>-0.01</v>
      </c>
      <c r="AF40" s="116">
        <f t="shared" si="30"/>
        <v>75137680</v>
      </c>
      <c r="AG40" s="117">
        <f t="shared" si="31"/>
        <v>5116956</v>
      </c>
      <c r="AH40" s="118">
        <f t="shared" si="32"/>
        <v>80254636</v>
      </c>
      <c r="AI40" s="32"/>
      <c r="AJ40" s="35">
        <v>47032821</v>
      </c>
      <c r="AK40" s="39">
        <v>781.78</v>
      </c>
      <c r="AL40" s="36">
        <v>3696804</v>
      </c>
      <c r="AM40" s="39">
        <v>152.47999999999999</v>
      </c>
      <c r="AN40" s="36">
        <v>50729625</v>
      </c>
      <c r="AO40" s="40">
        <v>601.02</v>
      </c>
      <c r="AP40" s="38">
        <v>-3</v>
      </c>
      <c r="AQ40" s="39">
        <v>0</v>
      </c>
      <c r="AR40" s="36">
        <v>-1808</v>
      </c>
      <c r="AS40" s="39">
        <v>-0.01</v>
      </c>
      <c r="AT40" s="36">
        <v>-1810</v>
      </c>
      <c r="AU40" s="40">
        <v>-0.01</v>
      </c>
      <c r="AV40" s="116">
        <f t="shared" si="33"/>
        <v>47032818</v>
      </c>
      <c r="AW40" s="117">
        <f t="shared" si="34"/>
        <v>3694996</v>
      </c>
      <c r="AX40" s="118">
        <f t="shared" si="35"/>
        <v>50727814</v>
      </c>
      <c r="AY40" s="32"/>
      <c r="AZ40" s="35">
        <v>43559493</v>
      </c>
      <c r="BA40" s="39">
        <v>391.57</v>
      </c>
      <c r="BB40" s="36">
        <v>3518106</v>
      </c>
      <c r="BC40" s="39">
        <v>112.4</v>
      </c>
      <c r="BD40" s="36">
        <v>47077599</v>
      </c>
      <c r="BE40" s="40">
        <v>330.27</v>
      </c>
      <c r="BF40" s="38">
        <v>215267</v>
      </c>
      <c r="BG40" s="39">
        <v>0.35</v>
      </c>
      <c r="BH40" s="36">
        <v>376028</v>
      </c>
      <c r="BI40" s="39">
        <v>1.22</v>
      </c>
      <c r="BJ40" s="36">
        <v>591295</v>
      </c>
      <c r="BK40" s="40">
        <v>0.64</v>
      </c>
      <c r="BL40" s="116">
        <f t="shared" si="36"/>
        <v>43774760</v>
      </c>
      <c r="BM40" s="117">
        <f t="shared" si="37"/>
        <v>3894134</v>
      </c>
      <c r="BN40" s="118">
        <f t="shared" si="38"/>
        <v>47668894</v>
      </c>
      <c r="BO40" s="32"/>
      <c r="BP40" s="35">
        <v>57396497</v>
      </c>
      <c r="BQ40" s="39">
        <v>604.67999999999995</v>
      </c>
      <c r="BR40" s="36">
        <v>4099048</v>
      </c>
      <c r="BS40" s="39">
        <v>190.16</v>
      </c>
      <c r="BT40" s="36">
        <v>61495545</v>
      </c>
      <c r="BU40" s="40">
        <v>527.97</v>
      </c>
      <c r="BV40" s="38">
        <v>2255</v>
      </c>
      <c r="BW40" s="39">
        <v>0.01</v>
      </c>
      <c r="BX40" s="36">
        <v>4653</v>
      </c>
      <c r="BY40" s="39">
        <v>0.02</v>
      </c>
      <c r="BZ40" s="36">
        <v>6907</v>
      </c>
      <c r="CA40" s="40">
        <v>0.01</v>
      </c>
      <c r="CB40" s="116">
        <f t="shared" si="39"/>
        <v>57398752</v>
      </c>
      <c r="CC40" s="117">
        <f t="shared" si="40"/>
        <v>4103701</v>
      </c>
      <c r="CD40" s="118">
        <f t="shared" si="41"/>
        <v>61502453</v>
      </c>
      <c r="CE40" s="32"/>
      <c r="CF40" s="35">
        <v>38148245</v>
      </c>
      <c r="CG40" s="39">
        <v>306.27</v>
      </c>
      <c r="CH40" s="36">
        <v>3099659</v>
      </c>
      <c r="CI40" s="39">
        <v>122.53</v>
      </c>
      <c r="CJ40" s="36">
        <v>41247903</v>
      </c>
      <c r="CK40" s="40">
        <v>275.25</v>
      </c>
      <c r="CL40" s="38">
        <v>0</v>
      </c>
      <c r="CM40" s="39">
        <v>0</v>
      </c>
      <c r="CN40" s="36">
        <v>-23783</v>
      </c>
      <c r="CO40" s="39">
        <v>-0.08</v>
      </c>
      <c r="CP40" s="36">
        <v>-23783</v>
      </c>
      <c r="CQ40" s="40">
        <v>-0.03</v>
      </c>
      <c r="CR40" s="116">
        <f t="shared" si="42"/>
        <v>38148245</v>
      </c>
      <c r="CS40" s="117">
        <f t="shared" si="43"/>
        <v>3075876</v>
      </c>
      <c r="CT40" s="118">
        <f t="shared" si="44"/>
        <v>41224121</v>
      </c>
      <c r="CU40" s="32"/>
      <c r="CV40" s="38">
        <f t="shared" si="45"/>
        <v>311663239</v>
      </c>
      <c r="CW40" s="39">
        <f t="shared" si="46"/>
        <v>449.61890988095308</v>
      </c>
      <c r="CX40" s="36">
        <f t="shared" si="47"/>
        <v>22896695</v>
      </c>
      <c r="CY40" s="39">
        <f t="shared" si="48"/>
        <v>124.0629995069274</v>
      </c>
      <c r="CZ40" s="36">
        <f t="shared" si="49"/>
        <v>334559934</v>
      </c>
      <c r="DA40" s="40">
        <f t="shared" si="50"/>
        <v>381.16540982467251</v>
      </c>
      <c r="DB40" s="38">
        <f t="shared" si="51"/>
        <v>173813</v>
      </c>
      <c r="DC40" s="39">
        <f t="shared" si="52"/>
        <v>5.7280600893813732E-2</v>
      </c>
      <c r="DD40" s="36">
        <f t="shared" si="53"/>
        <v>383489</v>
      </c>
      <c r="DE40" s="39">
        <f t="shared" si="54"/>
        <v>0.22325232369546461</v>
      </c>
      <c r="DF40" s="36">
        <f t="shared" si="55"/>
        <v>557302</v>
      </c>
      <c r="DG40" s="40">
        <f t="shared" si="56"/>
        <v>0.11727363040442107</v>
      </c>
      <c r="DH40" s="152"/>
      <c r="DI40" s="161" t="s">
        <v>38</v>
      </c>
      <c r="DJ40" s="38">
        <f t="shared" si="57"/>
        <v>334559934</v>
      </c>
      <c r="DK40" s="36">
        <f t="shared" si="58"/>
        <v>557302</v>
      </c>
      <c r="DL40" s="37">
        <f t="shared" si="59"/>
        <v>335117236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>
        <v>1574837</v>
      </c>
      <c r="E41" s="39">
        <v>14.36</v>
      </c>
      <c r="F41" s="36">
        <v>105950</v>
      </c>
      <c r="G41" s="39">
        <v>3.86</v>
      </c>
      <c r="H41" s="36">
        <v>1680787</v>
      </c>
      <c r="I41" s="40">
        <v>12.26</v>
      </c>
      <c r="J41" s="38">
        <v>305610</v>
      </c>
      <c r="K41" s="39">
        <v>0.89</v>
      </c>
      <c r="L41" s="36">
        <v>136788</v>
      </c>
      <c r="M41" s="39">
        <v>0.45</v>
      </c>
      <c r="N41" s="36">
        <v>442398</v>
      </c>
      <c r="O41" s="40">
        <v>0.68</v>
      </c>
      <c r="P41" s="116">
        <f t="shared" si="27"/>
        <v>1880447</v>
      </c>
      <c r="Q41" s="117">
        <f t="shared" si="28"/>
        <v>242738</v>
      </c>
      <c r="R41" s="118">
        <f t="shared" si="29"/>
        <v>2123185</v>
      </c>
      <c r="S41" s="32"/>
      <c r="T41" s="35">
        <v>1869017</v>
      </c>
      <c r="U41" s="39">
        <v>9.6999999999999993</v>
      </c>
      <c r="V41" s="36">
        <v>173296</v>
      </c>
      <c r="W41" s="39">
        <v>3.17</v>
      </c>
      <c r="X41" s="36">
        <v>2042314</v>
      </c>
      <c r="Y41" s="40">
        <v>8.26</v>
      </c>
      <c r="Z41" s="38">
        <v>479265</v>
      </c>
      <c r="AA41" s="39">
        <v>0.48</v>
      </c>
      <c r="AB41" s="36">
        <v>143954</v>
      </c>
      <c r="AC41" s="39">
        <v>0.33</v>
      </c>
      <c r="AD41" s="36">
        <v>623219</v>
      </c>
      <c r="AE41" s="40">
        <v>0.43</v>
      </c>
      <c r="AF41" s="116">
        <f t="shared" si="30"/>
        <v>2348282</v>
      </c>
      <c r="AG41" s="117">
        <f t="shared" si="31"/>
        <v>317250</v>
      </c>
      <c r="AH41" s="118">
        <f t="shared" si="32"/>
        <v>2665532</v>
      </c>
      <c r="AI41" s="32"/>
      <c r="AJ41" s="35">
        <v>1431308</v>
      </c>
      <c r="AK41" s="39">
        <v>23.79</v>
      </c>
      <c r="AL41" s="36">
        <v>156574</v>
      </c>
      <c r="AM41" s="39">
        <v>6.46</v>
      </c>
      <c r="AN41" s="36">
        <v>1587882</v>
      </c>
      <c r="AO41" s="40">
        <v>18.809999999999999</v>
      </c>
      <c r="AP41" s="38">
        <v>91415</v>
      </c>
      <c r="AQ41" s="39">
        <v>0.57999999999999996</v>
      </c>
      <c r="AR41" s="36">
        <v>116844</v>
      </c>
      <c r="AS41" s="39">
        <v>0.78</v>
      </c>
      <c r="AT41" s="36">
        <v>208259</v>
      </c>
      <c r="AU41" s="40">
        <v>0.68</v>
      </c>
      <c r="AV41" s="116">
        <f t="shared" si="33"/>
        <v>1522723</v>
      </c>
      <c r="AW41" s="117">
        <f t="shared" si="34"/>
        <v>273418</v>
      </c>
      <c r="AX41" s="118">
        <f t="shared" si="35"/>
        <v>1796141</v>
      </c>
      <c r="AY41" s="32"/>
      <c r="AZ41" s="35">
        <v>1246463</v>
      </c>
      <c r="BA41" s="39">
        <v>11.2</v>
      </c>
      <c r="BB41" s="36">
        <v>109241</v>
      </c>
      <c r="BC41" s="39">
        <v>3.49</v>
      </c>
      <c r="BD41" s="36">
        <v>1355704</v>
      </c>
      <c r="BE41" s="40">
        <v>9.51</v>
      </c>
      <c r="BF41" s="38">
        <v>662527</v>
      </c>
      <c r="BG41" s="39">
        <v>1.0900000000000001</v>
      </c>
      <c r="BH41" s="36">
        <v>116200</v>
      </c>
      <c r="BI41" s="39">
        <v>0.38</v>
      </c>
      <c r="BJ41" s="36">
        <v>778727</v>
      </c>
      <c r="BK41" s="40">
        <v>0.85</v>
      </c>
      <c r="BL41" s="116">
        <f t="shared" si="36"/>
        <v>1908990</v>
      </c>
      <c r="BM41" s="117">
        <f t="shared" si="37"/>
        <v>225441</v>
      </c>
      <c r="BN41" s="118">
        <f t="shared" si="38"/>
        <v>2134431</v>
      </c>
      <c r="BO41" s="32"/>
      <c r="BP41" s="35">
        <v>675410</v>
      </c>
      <c r="BQ41" s="39">
        <v>7.12</v>
      </c>
      <c r="BR41" s="36">
        <v>36464</v>
      </c>
      <c r="BS41" s="39">
        <v>1.69</v>
      </c>
      <c r="BT41" s="36">
        <v>711874</v>
      </c>
      <c r="BU41" s="40">
        <v>6.11</v>
      </c>
      <c r="BV41" s="38">
        <v>164154</v>
      </c>
      <c r="BW41" s="39">
        <v>0.55000000000000004</v>
      </c>
      <c r="BX41" s="36">
        <v>70608</v>
      </c>
      <c r="BY41" s="39">
        <v>0.35</v>
      </c>
      <c r="BZ41" s="36">
        <v>234761</v>
      </c>
      <c r="CA41" s="40">
        <v>0.47</v>
      </c>
      <c r="CB41" s="116">
        <f t="shared" si="39"/>
        <v>839564</v>
      </c>
      <c r="CC41" s="117">
        <f t="shared" si="40"/>
        <v>107072</v>
      </c>
      <c r="CD41" s="118">
        <f t="shared" si="41"/>
        <v>946636</v>
      </c>
      <c r="CE41" s="32"/>
      <c r="CF41" s="35">
        <v>1629154</v>
      </c>
      <c r="CG41" s="39">
        <v>13.08</v>
      </c>
      <c r="CH41" s="36">
        <v>137764</v>
      </c>
      <c r="CI41" s="39">
        <v>5.45</v>
      </c>
      <c r="CJ41" s="36">
        <v>1766918</v>
      </c>
      <c r="CK41" s="40">
        <v>11.79</v>
      </c>
      <c r="CL41" s="38">
        <v>721457</v>
      </c>
      <c r="CM41" s="39">
        <v>1.1599999999999999</v>
      </c>
      <c r="CN41" s="36">
        <v>223587</v>
      </c>
      <c r="CO41" s="39">
        <v>0.71</v>
      </c>
      <c r="CP41" s="36">
        <v>945044</v>
      </c>
      <c r="CQ41" s="40">
        <v>1.01</v>
      </c>
      <c r="CR41" s="116">
        <f t="shared" si="42"/>
        <v>2350611</v>
      </c>
      <c r="CS41" s="117">
        <f t="shared" si="43"/>
        <v>361351</v>
      </c>
      <c r="CT41" s="118">
        <f t="shared" si="44"/>
        <v>2711962</v>
      </c>
      <c r="CU41" s="32"/>
      <c r="CV41" s="38">
        <f t="shared" si="45"/>
        <v>8426189</v>
      </c>
      <c r="CW41" s="39">
        <f t="shared" si="46"/>
        <v>12.155985815930245</v>
      </c>
      <c r="CX41" s="36">
        <f t="shared" si="47"/>
        <v>719289</v>
      </c>
      <c r="CY41" s="39">
        <f t="shared" si="48"/>
        <v>3.8973812968351242</v>
      </c>
      <c r="CZ41" s="36">
        <f t="shared" si="49"/>
        <v>9145478</v>
      </c>
      <c r="DA41" s="40">
        <f t="shared" si="50"/>
        <v>10.419477993777123</v>
      </c>
      <c r="DB41" s="38">
        <f t="shared" si="51"/>
        <v>2424428</v>
      </c>
      <c r="DC41" s="39">
        <f t="shared" si="52"/>
        <v>0.79897759467811402</v>
      </c>
      <c r="DD41" s="36">
        <f t="shared" si="53"/>
        <v>807981</v>
      </c>
      <c r="DE41" s="39">
        <f t="shared" si="54"/>
        <v>0.47037499315960873</v>
      </c>
      <c r="DF41" s="36">
        <f t="shared" si="55"/>
        <v>3232409</v>
      </c>
      <c r="DG41" s="40">
        <f t="shared" si="56"/>
        <v>0.68019913508640617</v>
      </c>
      <c r="DH41" s="152"/>
      <c r="DI41" s="161" t="s">
        <v>39</v>
      </c>
      <c r="DJ41" s="38">
        <f t="shared" si="57"/>
        <v>9145478</v>
      </c>
      <c r="DK41" s="36">
        <f t="shared" si="58"/>
        <v>3232409</v>
      </c>
      <c r="DL41" s="37">
        <f t="shared" si="59"/>
        <v>12377887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>
        <v>1631339</v>
      </c>
      <c r="E42" s="39">
        <v>14.87</v>
      </c>
      <c r="F42" s="36">
        <v>1000777</v>
      </c>
      <c r="G42" s="39">
        <v>36.5</v>
      </c>
      <c r="H42" s="36">
        <v>2632116</v>
      </c>
      <c r="I42" s="40">
        <v>19.2</v>
      </c>
      <c r="J42" s="38">
        <v>4931491</v>
      </c>
      <c r="K42" s="39">
        <v>14.3</v>
      </c>
      <c r="L42" s="36">
        <v>5407311</v>
      </c>
      <c r="M42" s="39">
        <v>17.78</v>
      </c>
      <c r="N42" s="36">
        <v>10338802</v>
      </c>
      <c r="O42" s="40">
        <v>15.93</v>
      </c>
      <c r="P42" s="116">
        <f t="shared" si="27"/>
        <v>6562830</v>
      </c>
      <c r="Q42" s="117">
        <f t="shared" si="28"/>
        <v>6408088</v>
      </c>
      <c r="R42" s="118">
        <f t="shared" si="29"/>
        <v>12970918</v>
      </c>
      <c r="S42" s="32"/>
      <c r="T42" s="35">
        <v>4301329</v>
      </c>
      <c r="U42" s="39">
        <v>22.33</v>
      </c>
      <c r="V42" s="36">
        <v>3274331</v>
      </c>
      <c r="W42" s="39">
        <v>59.82</v>
      </c>
      <c r="X42" s="36">
        <v>7575660</v>
      </c>
      <c r="Y42" s="40">
        <v>30.63</v>
      </c>
      <c r="Z42" s="38">
        <v>17137364</v>
      </c>
      <c r="AA42" s="39">
        <v>17.059999999999999</v>
      </c>
      <c r="AB42" s="36">
        <v>9784517</v>
      </c>
      <c r="AC42" s="39">
        <v>22.55</v>
      </c>
      <c r="AD42" s="36">
        <v>26921881</v>
      </c>
      <c r="AE42" s="40">
        <v>18.72</v>
      </c>
      <c r="AF42" s="116">
        <f t="shared" si="30"/>
        <v>21438693</v>
      </c>
      <c r="AG42" s="117">
        <f t="shared" si="31"/>
        <v>13058848</v>
      </c>
      <c r="AH42" s="118">
        <f t="shared" si="32"/>
        <v>34497541</v>
      </c>
      <c r="AI42" s="32"/>
      <c r="AJ42" s="35">
        <v>1190811</v>
      </c>
      <c r="AK42" s="39">
        <v>19.79</v>
      </c>
      <c r="AL42" s="36">
        <v>1381231</v>
      </c>
      <c r="AM42" s="39">
        <v>56.97</v>
      </c>
      <c r="AN42" s="36">
        <v>2572042</v>
      </c>
      <c r="AO42" s="40">
        <v>30.47</v>
      </c>
      <c r="AP42" s="38">
        <v>2707590</v>
      </c>
      <c r="AQ42" s="39">
        <v>17.329999999999998</v>
      </c>
      <c r="AR42" s="36">
        <v>3518682</v>
      </c>
      <c r="AS42" s="39">
        <v>23.38</v>
      </c>
      <c r="AT42" s="36">
        <v>6226271</v>
      </c>
      <c r="AU42" s="40">
        <v>20.3</v>
      </c>
      <c r="AV42" s="116">
        <f t="shared" si="33"/>
        <v>3898401</v>
      </c>
      <c r="AW42" s="117">
        <f t="shared" si="34"/>
        <v>4899913</v>
      </c>
      <c r="AX42" s="118">
        <f t="shared" si="35"/>
        <v>8798314</v>
      </c>
      <c r="AY42" s="32"/>
      <c r="AZ42" s="35">
        <v>1851040</v>
      </c>
      <c r="BA42" s="39">
        <v>16.64</v>
      </c>
      <c r="BB42" s="36">
        <v>871425</v>
      </c>
      <c r="BC42" s="39">
        <v>27.84</v>
      </c>
      <c r="BD42" s="36">
        <v>2722465</v>
      </c>
      <c r="BE42" s="40">
        <v>19.100000000000001</v>
      </c>
      <c r="BF42" s="38">
        <v>7101969</v>
      </c>
      <c r="BG42" s="39">
        <v>11.67</v>
      </c>
      <c r="BH42" s="36">
        <v>4811233</v>
      </c>
      <c r="BI42" s="39">
        <v>15.56</v>
      </c>
      <c r="BJ42" s="36">
        <v>11913202</v>
      </c>
      <c r="BK42" s="40">
        <v>12.98</v>
      </c>
      <c r="BL42" s="116">
        <f t="shared" si="36"/>
        <v>8953009</v>
      </c>
      <c r="BM42" s="117">
        <f t="shared" si="37"/>
        <v>5682658</v>
      </c>
      <c r="BN42" s="118">
        <f t="shared" si="38"/>
        <v>14635667</v>
      </c>
      <c r="BO42" s="32"/>
      <c r="BP42" s="35">
        <v>1524250</v>
      </c>
      <c r="BQ42" s="39">
        <v>16.059999999999999</v>
      </c>
      <c r="BR42" s="36">
        <v>1160645</v>
      </c>
      <c r="BS42" s="39">
        <v>53.84</v>
      </c>
      <c r="BT42" s="36">
        <v>2684895</v>
      </c>
      <c r="BU42" s="40">
        <v>23.05</v>
      </c>
      <c r="BV42" s="38">
        <v>4395854</v>
      </c>
      <c r="BW42" s="39">
        <v>14.6</v>
      </c>
      <c r="BX42" s="36">
        <v>4158848</v>
      </c>
      <c r="BY42" s="39">
        <v>20.440000000000001</v>
      </c>
      <c r="BZ42" s="36">
        <v>8554702</v>
      </c>
      <c r="CA42" s="40">
        <v>16.95</v>
      </c>
      <c r="CB42" s="116">
        <f t="shared" si="39"/>
        <v>5920104</v>
      </c>
      <c r="CC42" s="117">
        <f t="shared" si="40"/>
        <v>5319493</v>
      </c>
      <c r="CD42" s="118">
        <f t="shared" si="41"/>
        <v>11239597</v>
      </c>
      <c r="CE42" s="32"/>
      <c r="CF42" s="35">
        <v>3673571</v>
      </c>
      <c r="CG42" s="39">
        <v>29.49</v>
      </c>
      <c r="CH42" s="36">
        <v>1698576</v>
      </c>
      <c r="CI42" s="39">
        <v>67.14</v>
      </c>
      <c r="CJ42" s="36">
        <v>5372147</v>
      </c>
      <c r="CK42" s="40">
        <v>35.85</v>
      </c>
      <c r="CL42" s="38">
        <v>10237362</v>
      </c>
      <c r="CM42" s="39">
        <v>16.53</v>
      </c>
      <c r="CN42" s="36">
        <v>7693551</v>
      </c>
      <c r="CO42" s="39">
        <v>24.3</v>
      </c>
      <c r="CP42" s="36">
        <v>17930912</v>
      </c>
      <c r="CQ42" s="40">
        <v>19.16</v>
      </c>
      <c r="CR42" s="116">
        <f t="shared" si="42"/>
        <v>13910933</v>
      </c>
      <c r="CS42" s="117">
        <f t="shared" si="43"/>
        <v>9392127</v>
      </c>
      <c r="CT42" s="118">
        <f t="shared" si="44"/>
        <v>23303060</v>
      </c>
      <c r="CU42" s="32"/>
      <c r="CV42" s="38">
        <f t="shared" si="45"/>
        <v>14172340</v>
      </c>
      <c r="CW42" s="39">
        <f t="shared" si="46"/>
        <v>20.445632541418291</v>
      </c>
      <c r="CX42" s="36">
        <f t="shared" si="47"/>
        <v>9386985</v>
      </c>
      <c r="CY42" s="39">
        <f t="shared" si="48"/>
        <v>50.862253937807829</v>
      </c>
      <c r="CZ42" s="36">
        <f t="shared" si="49"/>
        <v>23559325</v>
      </c>
      <c r="DA42" s="40">
        <f t="shared" si="50"/>
        <v>26.841228898669179</v>
      </c>
      <c r="DB42" s="38">
        <f t="shared" si="51"/>
        <v>46511630</v>
      </c>
      <c r="DC42" s="39">
        <f t="shared" si="52"/>
        <v>15.328048620935911</v>
      </c>
      <c r="DD42" s="36">
        <f t="shared" si="53"/>
        <v>35374142</v>
      </c>
      <c r="DE42" s="39">
        <f t="shared" si="54"/>
        <v>20.59344440188201</v>
      </c>
      <c r="DF42" s="36">
        <f t="shared" si="55"/>
        <v>81885772</v>
      </c>
      <c r="DG42" s="40">
        <f t="shared" si="56"/>
        <v>17.231306833473937</v>
      </c>
      <c r="DH42" s="152"/>
      <c r="DI42" s="161" t="s">
        <v>55</v>
      </c>
      <c r="DJ42" s="38">
        <f t="shared" si="57"/>
        <v>23559325</v>
      </c>
      <c r="DK42" s="36">
        <f t="shared" si="58"/>
        <v>81885772</v>
      </c>
      <c r="DL42" s="37">
        <f t="shared" si="59"/>
        <v>105445097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>
        <v>44656</v>
      </c>
      <c r="E43" s="39">
        <v>0.41</v>
      </c>
      <c r="F43" s="36">
        <v>13222</v>
      </c>
      <c r="G43" s="39">
        <v>0.48</v>
      </c>
      <c r="H43" s="36">
        <v>57878</v>
      </c>
      <c r="I43" s="40">
        <v>0.42</v>
      </c>
      <c r="J43" s="38">
        <v>705961</v>
      </c>
      <c r="K43" s="39">
        <v>2.0499999999999998</v>
      </c>
      <c r="L43" s="36">
        <v>361618</v>
      </c>
      <c r="M43" s="39">
        <v>1.19</v>
      </c>
      <c r="N43" s="36">
        <v>1067579</v>
      </c>
      <c r="O43" s="40">
        <v>1.65</v>
      </c>
      <c r="P43" s="116">
        <f t="shared" si="27"/>
        <v>750617</v>
      </c>
      <c r="Q43" s="117">
        <f t="shared" si="28"/>
        <v>374840</v>
      </c>
      <c r="R43" s="118">
        <f t="shared" si="29"/>
        <v>1125457</v>
      </c>
      <c r="S43" s="32"/>
      <c r="T43" s="35">
        <v>20975</v>
      </c>
      <c r="U43" s="39">
        <v>0.11</v>
      </c>
      <c r="V43" s="36">
        <v>31110</v>
      </c>
      <c r="W43" s="39">
        <v>0.56999999999999995</v>
      </c>
      <c r="X43" s="36">
        <v>52085</v>
      </c>
      <c r="Y43" s="40">
        <v>0.21</v>
      </c>
      <c r="Z43" s="38">
        <v>886858</v>
      </c>
      <c r="AA43" s="39">
        <v>0.88</v>
      </c>
      <c r="AB43" s="36">
        <v>276373</v>
      </c>
      <c r="AC43" s="39">
        <v>0.64</v>
      </c>
      <c r="AD43" s="36">
        <v>1163231</v>
      </c>
      <c r="AE43" s="40">
        <v>0.81</v>
      </c>
      <c r="AF43" s="116">
        <f t="shared" si="30"/>
        <v>907833</v>
      </c>
      <c r="AG43" s="117">
        <f t="shared" si="31"/>
        <v>307483</v>
      </c>
      <c r="AH43" s="118">
        <f t="shared" si="32"/>
        <v>1215316</v>
      </c>
      <c r="AI43" s="32"/>
      <c r="AJ43" s="35">
        <v>6580</v>
      </c>
      <c r="AK43" s="39">
        <v>0.11</v>
      </c>
      <c r="AL43" s="36">
        <v>3230</v>
      </c>
      <c r="AM43" s="39">
        <v>0.13</v>
      </c>
      <c r="AN43" s="36">
        <v>9810</v>
      </c>
      <c r="AO43" s="40">
        <v>0.12</v>
      </c>
      <c r="AP43" s="38">
        <v>210740</v>
      </c>
      <c r="AQ43" s="39">
        <v>1.35</v>
      </c>
      <c r="AR43" s="36">
        <v>76359</v>
      </c>
      <c r="AS43" s="39">
        <v>0.51</v>
      </c>
      <c r="AT43" s="36">
        <v>287099</v>
      </c>
      <c r="AU43" s="40">
        <v>0.94</v>
      </c>
      <c r="AV43" s="116">
        <f t="shared" si="33"/>
        <v>217320</v>
      </c>
      <c r="AW43" s="117">
        <f t="shared" si="34"/>
        <v>79589</v>
      </c>
      <c r="AX43" s="118">
        <f t="shared" si="35"/>
        <v>296909</v>
      </c>
      <c r="AY43" s="32"/>
      <c r="AZ43" s="35">
        <v>44444</v>
      </c>
      <c r="BA43" s="39">
        <v>0.4</v>
      </c>
      <c r="BB43" s="36">
        <v>18629</v>
      </c>
      <c r="BC43" s="39">
        <v>0.6</v>
      </c>
      <c r="BD43" s="36">
        <v>63073</v>
      </c>
      <c r="BE43" s="40">
        <v>0.44</v>
      </c>
      <c r="BF43" s="38">
        <v>949490</v>
      </c>
      <c r="BG43" s="39">
        <v>1.56</v>
      </c>
      <c r="BH43" s="36">
        <v>435924</v>
      </c>
      <c r="BI43" s="39">
        <v>1.41</v>
      </c>
      <c r="BJ43" s="36">
        <v>1385414</v>
      </c>
      <c r="BK43" s="40">
        <v>1.51</v>
      </c>
      <c r="BL43" s="116">
        <f t="shared" si="36"/>
        <v>993934</v>
      </c>
      <c r="BM43" s="117">
        <f t="shared" si="37"/>
        <v>454553</v>
      </c>
      <c r="BN43" s="118">
        <f t="shared" si="38"/>
        <v>1448487</v>
      </c>
      <c r="BO43" s="32"/>
      <c r="BP43" s="35">
        <v>14998</v>
      </c>
      <c r="BQ43" s="39">
        <v>0.16</v>
      </c>
      <c r="BR43" s="36">
        <v>4908</v>
      </c>
      <c r="BS43" s="39">
        <v>0.23</v>
      </c>
      <c r="BT43" s="36">
        <v>19906</v>
      </c>
      <c r="BU43" s="40">
        <v>0.17</v>
      </c>
      <c r="BV43" s="38">
        <v>443623</v>
      </c>
      <c r="BW43" s="39">
        <v>1.47</v>
      </c>
      <c r="BX43" s="36">
        <v>153505</v>
      </c>
      <c r="BY43" s="39">
        <v>0.75</v>
      </c>
      <c r="BZ43" s="36">
        <v>597128</v>
      </c>
      <c r="CA43" s="40">
        <v>1.18</v>
      </c>
      <c r="CB43" s="116">
        <f t="shared" si="39"/>
        <v>458621</v>
      </c>
      <c r="CC43" s="117">
        <f t="shared" si="40"/>
        <v>158413</v>
      </c>
      <c r="CD43" s="118">
        <f t="shared" si="41"/>
        <v>617034</v>
      </c>
      <c r="CE43" s="32"/>
      <c r="CF43" s="35">
        <v>27749</v>
      </c>
      <c r="CG43" s="39">
        <v>0.22</v>
      </c>
      <c r="CH43" s="36">
        <v>14024</v>
      </c>
      <c r="CI43" s="39">
        <v>0.55000000000000004</v>
      </c>
      <c r="CJ43" s="36">
        <v>41773</v>
      </c>
      <c r="CK43" s="40">
        <v>0.28000000000000003</v>
      </c>
      <c r="CL43" s="38">
        <v>633387</v>
      </c>
      <c r="CM43" s="39">
        <v>1.02</v>
      </c>
      <c r="CN43" s="36">
        <v>254134</v>
      </c>
      <c r="CO43" s="39">
        <v>0.8</v>
      </c>
      <c r="CP43" s="36">
        <v>887522</v>
      </c>
      <c r="CQ43" s="40">
        <v>0.95</v>
      </c>
      <c r="CR43" s="116">
        <f t="shared" si="42"/>
        <v>661136</v>
      </c>
      <c r="CS43" s="117">
        <f t="shared" si="43"/>
        <v>268158</v>
      </c>
      <c r="CT43" s="118">
        <f t="shared" si="44"/>
        <v>929294</v>
      </c>
      <c r="CU43" s="32"/>
      <c r="CV43" s="38">
        <f t="shared" si="45"/>
        <v>159402</v>
      </c>
      <c r="CW43" s="39">
        <f t="shared" si="46"/>
        <v>0.22996024074832797</v>
      </c>
      <c r="CX43" s="36">
        <f t="shared" si="47"/>
        <v>85123</v>
      </c>
      <c r="CY43" s="39">
        <f t="shared" si="48"/>
        <v>0.46122878026842656</v>
      </c>
      <c r="CZ43" s="36">
        <f t="shared" si="49"/>
        <v>244525</v>
      </c>
      <c r="DA43" s="40">
        <f t="shared" si="50"/>
        <v>0.2785882658542671</v>
      </c>
      <c r="DB43" s="38">
        <f t="shared" si="51"/>
        <v>3830059</v>
      </c>
      <c r="DC43" s="39">
        <f t="shared" si="52"/>
        <v>1.2622075505213035</v>
      </c>
      <c r="DD43" s="36">
        <f t="shared" si="53"/>
        <v>1557913</v>
      </c>
      <c r="DE43" s="39">
        <f t="shared" si="54"/>
        <v>0.90695612485722499</v>
      </c>
      <c r="DF43" s="36">
        <f t="shared" si="55"/>
        <v>5387972</v>
      </c>
      <c r="DG43" s="40">
        <f t="shared" si="56"/>
        <v>1.1337964639591629</v>
      </c>
      <c r="DH43" s="152"/>
      <c r="DI43" s="161" t="s">
        <v>56</v>
      </c>
      <c r="DJ43" s="38">
        <f t="shared" si="57"/>
        <v>244525</v>
      </c>
      <c r="DK43" s="36">
        <f t="shared" si="58"/>
        <v>5387972</v>
      </c>
      <c r="DL43" s="37">
        <f t="shared" si="59"/>
        <v>5632497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>
        <v>13477618</v>
      </c>
      <c r="E44" s="39">
        <v>122.86</v>
      </c>
      <c r="F44" s="36">
        <v>6603931</v>
      </c>
      <c r="G44" s="39">
        <v>240.87</v>
      </c>
      <c r="H44" s="36">
        <v>20081548</v>
      </c>
      <c r="I44" s="40">
        <v>146.44999999999999</v>
      </c>
      <c r="J44" s="38">
        <v>11114789</v>
      </c>
      <c r="K44" s="39">
        <v>32.229999999999997</v>
      </c>
      <c r="L44" s="36">
        <v>21174717</v>
      </c>
      <c r="M44" s="39">
        <v>69.63</v>
      </c>
      <c r="N44" s="36">
        <v>32289507</v>
      </c>
      <c r="O44" s="40">
        <v>49.76</v>
      </c>
      <c r="P44" s="116">
        <f t="shared" si="27"/>
        <v>24592407</v>
      </c>
      <c r="Q44" s="117">
        <f t="shared" si="28"/>
        <v>27778648</v>
      </c>
      <c r="R44" s="118">
        <f t="shared" si="29"/>
        <v>52371055</v>
      </c>
      <c r="S44" s="32"/>
      <c r="T44" s="35">
        <v>12269417</v>
      </c>
      <c r="U44" s="39">
        <v>63.71</v>
      </c>
      <c r="V44" s="36">
        <v>9225812</v>
      </c>
      <c r="W44" s="39">
        <v>168.54</v>
      </c>
      <c r="X44" s="36">
        <v>21495229</v>
      </c>
      <c r="Y44" s="40">
        <v>86.91</v>
      </c>
      <c r="Z44" s="38">
        <v>18964361</v>
      </c>
      <c r="AA44" s="39">
        <v>18.88</v>
      </c>
      <c r="AB44" s="36">
        <v>18613364</v>
      </c>
      <c r="AC44" s="39">
        <v>42.9</v>
      </c>
      <c r="AD44" s="36">
        <v>37577725</v>
      </c>
      <c r="AE44" s="40">
        <v>26.13</v>
      </c>
      <c r="AF44" s="116">
        <f t="shared" si="30"/>
        <v>31233778</v>
      </c>
      <c r="AG44" s="117">
        <f t="shared" si="31"/>
        <v>27839176</v>
      </c>
      <c r="AH44" s="118">
        <f t="shared" si="32"/>
        <v>59072954</v>
      </c>
      <c r="AI44" s="32"/>
      <c r="AJ44" s="35">
        <v>2512431</v>
      </c>
      <c r="AK44" s="39">
        <v>41.76</v>
      </c>
      <c r="AL44" s="36">
        <v>4292029</v>
      </c>
      <c r="AM44" s="39">
        <v>177.03</v>
      </c>
      <c r="AN44" s="36">
        <v>6804460</v>
      </c>
      <c r="AO44" s="40">
        <v>80.62</v>
      </c>
      <c r="AP44" s="38">
        <v>2947297</v>
      </c>
      <c r="AQ44" s="39">
        <v>18.86</v>
      </c>
      <c r="AR44" s="36">
        <v>6229429</v>
      </c>
      <c r="AS44" s="39">
        <v>41.39</v>
      </c>
      <c r="AT44" s="36">
        <v>9176727</v>
      </c>
      <c r="AU44" s="40">
        <v>29.92</v>
      </c>
      <c r="AV44" s="116">
        <f t="shared" si="33"/>
        <v>5459728</v>
      </c>
      <c r="AW44" s="117">
        <f t="shared" si="34"/>
        <v>10521458</v>
      </c>
      <c r="AX44" s="118">
        <f t="shared" si="35"/>
        <v>15981186</v>
      </c>
      <c r="AY44" s="32"/>
      <c r="AZ44" s="35">
        <v>12591264</v>
      </c>
      <c r="BA44" s="39">
        <v>113.19</v>
      </c>
      <c r="BB44" s="36">
        <v>5412146</v>
      </c>
      <c r="BC44" s="39">
        <v>172.91</v>
      </c>
      <c r="BD44" s="36">
        <v>18003410</v>
      </c>
      <c r="BE44" s="40">
        <v>126.3</v>
      </c>
      <c r="BF44" s="38">
        <v>16137693</v>
      </c>
      <c r="BG44" s="39">
        <v>26.52</v>
      </c>
      <c r="BH44" s="36">
        <v>19045250</v>
      </c>
      <c r="BI44" s="39">
        <v>61.61</v>
      </c>
      <c r="BJ44" s="36">
        <v>35182943</v>
      </c>
      <c r="BK44" s="40">
        <v>38.340000000000003</v>
      </c>
      <c r="BL44" s="116">
        <f t="shared" si="36"/>
        <v>28728957</v>
      </c>
      <c r="BM44" s="117">
        <f t="shared" si="37"/>
        <v>24457396</v>
      </c>
      <c r="BN44" s="118">
        <f t="shared" si="38"/>
        <v>53186353</v>
      </c>
      <c r="BO44" s="32"/>
      <c r="BP44" s="35">
        <v>4894745</v>
      </c>
      <c r="BQ44" s="39">
        <v>51.57</v>
      </c>
      <c r="BR44" s="36">
        <v>3914511</v>
      </c>
      <c r="BS44" s="39">
        <v>181.6</v>
      </c>
      <c r="BT44" s="36">
        <v>8809255</v>
      </c>
      <c r="BU44" s="40">
        <v>75.63</v>
      </c>
      <c r="BV44" s="38">
        <v>5290364</v>
      </c>
      <c r="BW44" s="39">
        <v>17.57</v>
      </c>
      <c r="BX44" s="36">
        <v>8811017</v>
      </c>
      <c r="BY44" s="39">
        <v>43.3</v>
      </c>
      <c r="BZ44" s="36">
        <v>14101381</v>
      </c>
      <c r="CA44" s="40">
        <v>27.95</v>
      </c>
      <c r="CB44" s="116">
        <f t="shared" si="39"/>
        <v>10185109</v>
      </c>
      <c r="CC44" s="117">
        <f t="shared" si="40"/>
        <v>12725528</v>
      </c>
      <c r="CD44" s="118">
        <f t="shared" si="41"/>
        <v>22910637</v>
      </c>
      <c r="CE44" s="32"/>
      <c r="CF44" s="35">
        <v>18630472</v>
      </c>
      <c r="CG44" s="39">
        <v>149.57</v>
      </c>
      <c r="CH44" s="36">
        <v>4686335</v>
      </c>
      <c r="CI44" s="39">
        <v>185.25</v>
      </c>
      <c r="CJ44" s="36">
        <v>23316807</v>
      </c>
      <c r="CK44" s="40">
        <v>155.59</v>
      </c>
      <c r="CL44" s="38">
        <v>14443804</v>
      </c>
      <c r="CM44" s="39">
        <v>23.32</v>
      </c>
      <c r="CN44" s="36">
        <v>15618649</v>
      </c>
      <c r="CO44" s="39">
        <v>49.33</v>
      </c>
      <c r="CP44" s="36">
        <v>30062453</v>
      </c>
      <c r="CQ44" s="40">
        <v>32.119999999999997</v>
      </c>
      <c r="CR44" s="116">
        <f t="shared" si="42"/>
        <v>33074276</v>
      </c>
      <c r="CS44" s="117">
        <f t="shared" si="43"/>
        <v>20304984</v>
      </c>
      <c r="CT44" s="118">
        <f t="shared" si="44"/>
        <v>53379260</v>
      </c>
      <c r="CU44" s="32"/>
      <c r="CV44" s="38">
        <f t="shared" si="45"/>
        <v>64375947</v>
      </c>
      <c r="CW44" s="39">
        <f t="shared" si="46"/>
        <v>92.871534049269158</v>
      </c>
      <c r="CX44" s="36">
        <f t="shared" si="47"/>
        <v>34134764</v>
      </c>
      <c r="CY44" s="39">
        <f t="shared" si="48"/>
        <v>184.95513039332022</v>
      </c>
      <c r="CZ44" s="36">
        <f t="shared" si="49"/>
        <v>98510711</v>
      </c>
      <c r="DA44" s="40">
        <f t="shared" si="50"/>
        <v>112.23362905862743</v>
      </c>
      <c r="DB44" s="38">
        <f t="shared" si="51"/>
        <v>68898308</v>
      </c>
      <c r="DC44" s="39">
        <f t="shared" si="52"/>
        <v>22.7056461991166</v>
      </c>
      <c r="DD44" s="36">
        <f t="shared" si="53"/>
        <v>89492426</v>
      </c>
      <c r="DE44" s="39">
        <f t="shared" si="54"/>
        <v>52.098996470940271</v>
      </c>
      <c r="DF44" s="36">
        <f t="shared" si="55"/>
        <v>158390734</v>
      </c>
      <c r="DG44" s="40">
        <f t="shared" si="56"/>
        <v>33.330324309980888</v>
      </c>
      <c r="DH44" s="152"/>
      <c r="DI44" s="161" t="s">
        <v>60</v>
      </c>
      <c r="DJ44" s="38">
        <f t="shared" si="57"/>
        <v>98510711</v>
      </c>
      <c r="DK44" s="36">
        <f t="shared" si="58"/>
        <v>158390734</v>
      </c>
      <c r="DL44" s="37">
        <f t="shared" si="59"/>
        <v>256901445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>
        <v>501758</v>
      </c>
      <c r="E45" s="39">
        <v>4.57</v>
      </c>
      <c r="F45" s="36">
        <v>271769</v>
      </c>
      <c r="G45" s="39">
        <v>9.91</v>
      </c>
      <c r="H45" s="36">
        <v>773527</v>
      </c>
      <c r="I45" s="40">
        <v>5.64</v>
      </c>
      <c r="J45" s="38">
        <v>724513</v>
      </c>
      <c r="K45" s="39">
        <v>2.1</v>
      </c>
      <c r="L45" s="36">
        <v>516174</v>
      </c>
      <c r="M45" s="39">
        <v>1.7</v>
      </c>
      <c r="N45" s="36">
        <v>1240687</v>
      </c>
      <c r="O45" s="40">
        <v>1.91</v>
      </c>
      <c r="P45" s="116">
        <f t="shared" si="27"/>
        <v>1226271</v>
      </c>
      <c r="Q45" s="117">
        <f t="shared" si="28"/>
        <v>787943</v>
      </c>
      <c r="R45" s="118">
        <f t="shared" si="29"/>
        <v>2014214</v>
      </c>
      <c r="S45" s="32"/>
      <c r="T45" s="35">
        <v>452574</v>
      </c>
      <c r="U45" s="39">
        <v>2.35</v>
      </c>
      <c r="V45" s="36">
        <v>197397</v>
      </c>
      <c r="W45" s="39">
        <v>3.61</v>
      </c>
      <c r="X45" s="36">
        <v>649971</v>
      </c>
      <c r="Y45" s="40">
        <v>2.63</v>
      </c>
      <c r="Z45" s="38">
        <v>1681669</v>
      </c>
      <c r="AA45" s="39">
        <v>1.67</v>
      </c>
      <c r="AB45" s="36">
        <v>264551</v>
      </c>
      <c r="AC45" s="39">
        <v>0.61</v>
      </c>
      <c r="AD45" s="36">
        <v>1946220</v>
      </c>
      <c r="AE45" s="40">
        <v>1.35</v>
      </c>
      <c r="AF45" s="116">
        <f t="shared" si="30"/>
        <v>2134243</v>
      </c>
      <c r="AG45" s="117">
        <f t="shared" si="31"/>
        <v>461948</v>
      </c>
      <c r="AH45" s="118">
        <f t="shared" si="32"/>
        <v>2596191</v>
      </c>
      <c r="AI45" s="32"/>
      <c r="AJ45" s="35">
        <v>53444</v>
      </c>
      <c r="AK45" s="39">
        <v>0.89</v>
      </c>
      <c r="AL45" s="36">
        <v>62367</v>
      </c>
      <c r="AM45" s="39">
        <v>2.57</v>
      </c>
      <c r="AN45" s="36">
        <v>115810</v>
      </c>
      <c r="AO45" s="40">
        <v>1.37</v>
      </c>
      <c r="AP45" s="38">
        <v>179214</v>
      </c>
      <c r="AQ45" s="39">
        <v>1.1499999999999999</v>
      </c>
      <c r="AR45" s="36">
        <v>69458</v>
      </c>
      <c r="AS45" s="39">
        <v>0.46</v>
      </c>
      <c r="AT45" s="36">
        <v>248672</v>
      </c>
      <c r="AU45" s="40">
        <v>0.81</v>
      </c>
      <c r="AV45" s="116">
        <f t="shared" si="33"/>
        <v>232658</v>
      </c>
      <c r="AW45" s="117">
        <f t="shared" si="34"/>
        <v>131825</v>
      </c>
      <c r="AX45" s="118">
        <f t="shared" si="35"/>
        <v>364483</v>
      </c>
      <c r="AY45" s="32"/>
      <c r="AZ45" s="35">
        <v>269782</v>
      </c>
      <c r="BA45" s="39">
        <v>2.4300000000000002</v>
      </c>
      <c r="BB45" s="36">
        <v>118814</v>
      </c>
      <c r="BC45" s="39">
        <v>3.8</v>
      </c>
      <c r="BD45" s="36">
        <v>388596</v>
      </c>
      <c r="BE45" s="40">
        <v>2.73</v>
      </c>
      <c r="BF45" s="38">
        <v>839366</v>
      </c>
      <c r="BG45" s="39">
        <v>1.38</v>
      </c>
      <c r="BH45" s="36">
        <v>262885</v>
      </c>
      <c r="BI45" s="39">
        <v>0.85</v>
      </c>
      <c r="BJ45" s="36">
        <v>1102250</v>
      </c>
      <c r="BK45" s="40">
        <v>1.2</v>
      </c>
      <c r="BL45" s="116">
        <f t="shared" si="36"/>
        <v>1109148</v>
      </c>
      <c r="BM45" s="117">
        <f t="shared" si="37"/>
        <v>381699</v>
      </c>
      <c r="BN45" s="118">
        <f t="shared" si="38"/>
        <v>1490847</v>
      </c>
      <c r="BO45" s="32"/>
      <c r="BP45" s="35">
        <v>92825</v>
      </c>
      <c r="BQ45" s="39">
        <v>0.98</v>
      </c>
      <c r="BR45" s="36">
        <v>98253</v>
      </c>
      <c r="BS45" s="39">
        <v>4.5599999999999996</v>
      </c>
      <c r="BT45" s="36">
        <v>191078</v>
      </c>
      <c r="BU45" s="40">
        <v>1.64</v>
      </c>
      <c r="BV45" s="38">
        <v>367926</v>
      </c>
      <c r="BW45" s="39">
        <v>1.22</v>
      </c>
      <c r="BX45" s="36">
        <v>318302</v>
      </c>
      <c r="BY45" s="39">
        <v>1.56</v>
      </c>
      <c r="BZ45" s="36">
        <v>686229</v>
      </c>
      <c r="CA45" s="40">
        <v>1.36</v>
      </c>
      <c r="CB45" s="116">
        <f t="shared" si="39"/>
        <v>460751</v>
      </c>
      <c r="CC45" s="117">
        <f t="shared" si="40"/>
        <v>416555</v>
      </c>
      <c r="CD45" s="118">
        <f t="shared" si="41"/>
        <v>877306</v>
      </c>
      <c r="CE45" s="32"/>
      <c r="CF45" s="35">
        <v>1354784</v>
      </c>
      <c r="CG45" s="39">
        <v>10.88</v>
      </c>
      <c r="CH45" s="36">
        <v>96612</v>
      </c>
      <c r="CI45" s="39">
        <v>3.82</v>
      </c>
      <c r="CJ45" s="36">
        <v>1451397</v>
      </c>
      <c r="CK45" s="40">
        <v>9.69</v>
      </c>
      <c r="CL45" s="38">
        <v>1056804</v>
      </c>
      <c r="CM45" s="39">
        <v>1.71</v>
      </c>
      <c r="CN45" s="36">
        <v>204568</v>
      </c>
      <c r="CO45" s="39">
        <v>0.65</v>
      </c>
      <c r="CP45" s="36">
        <v>1261371</v>
      </c>
      <c r="CQ45" s="40">
        <v>1.35</v>
      </c>
      <c r="CR45" s="116">
        <f t="shared" si="42"/>
        <v>2411588</v>
      </c>
      <c r="CS45" s="117">
        <f t="shared" si="43"/>
        <v>301180</v>
      </c>
      <c r="CT45" s="118">
        <f t="shared" si="44"/>
        <v>2712768</v>
      </c>
      <c r="CU45" s="32"/>
      <c r="CV45" s="38">
        <f t="shared" si="45"/>
        <v>2725167</v>
      </c>
      <c r="CW45" s="39">
        <f t="shared" si="46"/>
        <v>3.9314441437334455</v>
      </c>
      <c r="CX45" s="36">
        <f t="shared" si="47"/>
        <v>845212</v>
      </c>
      <c r="CY45" s="39">
        <f t="shared" si="48"/>
        <v>4.5796799904636512</v>
      </c>
      <c r="CZ45" s="36">
        <f t="shared" si="49"/>
        <v>3570379</v>
      </c>
      <c r="DA45" s="40">
        <f t="shared" si="50"/>
        <v>4.0677464228708402</v>
      </c>
      <c r="DB45" s="38">
        <f t="shared" si="51"/>
        <v>4849492</v>
      </c>
      <c r="DC45" s="39">
        <f t="shared" si="52"/>
        <v>1.5981647850836389</v>
      </c>
      <c r="DD45" s="36">
        <f t="shared" si="53"/>
        <v>1635938</v>
      </c>
      <c r="DE45" s="39">
        <f t="shared" si="54"/>
        <v>0.95237923362002819</v>
      </c>
      <c r="DF45" s="36">
        <f t="shared" si="55"/>
        <v>6485430</v>
      </c>
      <c r="DG45" s="40">
        <f t="shared" si="56"/>
        <v>1.3647356744345875</v>
      </c>
      <c r="DH45" s="152"/>
      <c r="DI45" s="161" t="s">
        <v>61</v>
      </c>
      <c r="DJ45" s="38">
        <f t="shared" si="57"/>
        <v>3570379</v>
      </c>
      <c r="DK45" s="36">
        <f t="shared" si="58"/>
        <v>6485430</v>
      </c>
      <c r="DL45" s="37">
        <f t="shared" si="59"/>
        <v>10055809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>
        <v>20587789</v>
      </c>
      <c r="E46" s="39">
        <v>187.67</v>
      </c>
      <c r="F46" s="36">
        <v>1010685</v>
      </c>
      <c r="G46" s="39">
        <v>36.86</v>
      </c>
      <c r="H46" s="36">
        <v>21598474</v>
      </c>
      <c r="I46" s="40">
        <v>157.52000000000001</v>
      </c>
      <c r="J46" s="38">
        <v>0</v>
      </c>
      <c r="K46" s="39">
        <v>0</v>
      </c>
      <c r="L46" s="36">
        <v>0</v>
      </c>
      <c r="M46" s="39">
        <v>0</v>
      </c>
      <c r="N46" s="36">
        <v>0</v>
      </c>
      <c r="O46" s="40">
        <v>0</v>
      </c>
      <c r="P46" s="116">
        <f t="shared" si="27"/>
        <v>20587789</v>
      </c>
      <c r="Q46" s="117">
        <f t="shared" si="28"/>
        <v>1010685</v>
      </c>
      <c r="R46" s="118">
        <f t="shared" si="29"/>
        <v>21598474</v>
      </c>
      <c r="S46" s="32"/>
      <c r="T46" s="35">
        <v>67735791</v>
      </c>
      <c r="U46" s="39">
        <v>351.72</v>
      </c>
      <c r="V46" s="36">
        <v>3485648</v>
      </c>
      <c r="W46" s="39">
        <v>63.68</v>
      </c>
      <c r="X46" s="36">
        <v>71221439</v>
      </c>
      <c r="Y46" s="40">
        <v>287.95999999999998</v>
      </c>
      <c r="Z46" s="38">
        <v>0</v>
      </c>
      <c r="AA46" s="39">
        <v>0</v>
      </c>
      <c r="AB46" s="36">
        <v>0</v>
      </c>
      <c r="AC46" s="39">
        <v>0</v>
      </c>
      <c r="AD46" s="36">
        <v>0</v>
      </c>
      <c r="AE46" s="40">
        <v>0</v>
      </c>
      <c r="AF46" s="116">
        <f t="shared" si="30"/>
        <v>67735791</v>
      </c>
      <c r="AG46" s="117">
        <f t="shared" si="31"/>
        <v>3485648</v>
      </c>
      <c r="AH46" s="118">
        <f t="shared" si="32"/>
        <v>71221439</v>
      </c>
      <c r="AI46" s="32"/>
      <c r="AJ46" s="35">
        <v>6346184</v>
      </c>
      <c r="AK46" s="39">
        <v>105.49</v>
      </c>
      <c r="AL46" s="36">
        <v>543877</v>
      </c>
      <c r="AM46" s="39">
        <v>22.43</v>
      </c>
      <c r="AN46" s="36">
        <v>6890062</v>
      </c>
      <c r="AO46" s="40">
        <v>81.63</v>
      </c>
      <c r="AP46" s="38">
        <v>0</v>
      </c>
      <c r="AQ46" s="39">
        <v>0</v>
      </c>
      <c r="AR46" s="36">
        <v>-75</v>
      </c>
      <c r="AS46" s="39">
        <v>0</v>
      </c>
      <c r="AT46" s="36">
        <v>-75</v>
      </c>
      <c r="AU46" s="40">
        <v>0</v>
      </c>
      <c r="AV46" s="116">
        <f t="shared" si="33"/>
        <v>6346184</v>
      </c>
      <c r="AW46" s="117">
        <f t="shared" si="34"/>
        <v>543802</v>
      </c>
      <c r="AX46" s="118">
        <f t="shared" si="35"/>
        <v>6889986</v>
      </c>
      <c r="AY46" s="32"/>
      <c r="AZ46" s="35">
        <v>18500574</v>
      </c>
      <c r="BA46" s="39">
        <v>166.31</v>
      </c>
      <c r="BB46" s="36">
        <v>0</v>
      </c>
      <c r="BC46" s="39">
        <v>0</v>
      </c>
      <c r="BD46" s="36">
        <v>18500574</v>
      </c>
      <c r="BE46" s="40">
        <v>129.79</v>
      </c>
      <c r="BF46" s="38">
        <v>0</v>
      </c>
      <c r="BG46" s="39">
        <v>0</v>
      </c>
      <c r="BH46" s="36">
        <v>0</v>
      </c>
      <c r="BI46" s="39">
        <v>0</v>
      </c>
      <c r="BJ46" s="36">
        <v>0</v>
      </c>
      <c r="BK46" s="40">
        <v>0</v>
      </c>
      <c r="BL46" s="116">
        <f t="shared" si="36"/>
        <v>18500574</v>
      </c>
      <c r="BM46" s="117">
        <f t="shared" si="37"/>
        <v>0</v>
      </c>
      <c r="BN46" s="118">
        <f t="shared" si="38"/>
        <v>18500574</v>
      </c>
      <c r="BO46" s="32"/>
      <c r="BP46" s="35">
        <v>18540500</v>
      </c>
      <c r="BQ46" s="39">
        <v>195.33</v>
      </c>
      <c r="BR46" s="36">
        <v>0</v>
      </c>
      <c r="BS46" s="39">
        <v>0</v>
      </c>
      <c r="BT46" s="36">
        <v>18540500</v>
      </c>
      <c r="BU46" s="40">
        <v>159.18</v>
      </c>
      <c r="BV46" s="38">
        <v>0</v>
      </c>
      <c r="BW46" s="39">
        <v>0</v>
      </c>
      <c r="BX46" s="36">
        <v>0</v>
      </c>
      <c r="BY46" s="39">
        <v>0</v>
      </c>
      <c r="BZ46" s="36">
        <v>0</v>
      </c>
      <c r="CA46" s="40">
        <v>0</v>
      </c>
      <c r="CB46" s="116">
        <f t="shared" si="39"/>
        <v>18540500</v>
      </c>
      <c r="CC46" s="117">
        <f t="shared" si="40"/>
        <v>0</v>
      </c>
      <c r="CD46" s="118">
        <f t="shared" si="41"/>
        <v>18540500</v>
      </c>
      <c r="CE46" s="32"/>
      <c r="CF46" s="35">
        <v>17928661</v>
      </c>
      <c r="CG46" s="39">
        <v>143.94</v>
      </c>
      <c r="CH46" s="36">
        <v>1353021</v>
      </c>
      <c r="CI46" s="39">
        <v>53.48</v>
      </c>
      <c r="CJ46" s="36">
        <v>19281682</v>
      </c>
      <c r="CK46" s="40">
        <v>128.66999999999999</v>
      </c>
      <c r="CL46" s="38">
        <v>0</v>
      </c>
      <c r="CM46" s="39">
        <v>0</v>
      </c>
      <c r="CN46" s="36">
        <v>0</v>
      </c>
      <c r="CO46" s="39">
        <v>0</v>
      </c>
      <c r="CP46" s="36">
        <v>0</v>
      </c>
      <c r="CQ46" s="40">
        <v>0</v>
      </c>
      <c r="CR46" s="116">
        <f t="shared" si="42"/>
        <v>17928661</v>
      </c>
      <c r="CS46" s="117">
        <f t="shared" si="43"/>
        <v>1353021</v>
      </c>
      <c r="CT46" s="118">
        <f t="shared" si="44"/>
        <v>19281682</v>
      </c>
      <c r="CU46" s="32"/>
      <c r="CV46" s="38">
        <f t="shared" si="45"/>
        <v>149639499</v>
      </c>
      <c r="CW46" s="39">
        <f t="shared" si="46"/>
        <v>215.87643326620233</v>
      </c>
      <c r="CX46" s="36">
        <f t="shared" si="47"/>
        <v>6393231</v>
      </c>
      <c r="CY46" s="39">
        <f t="shared" si="48"/>
        <v>34.640956452478093</v>
      </c>
      <c r="CZ46" s="36">
        <f t="shared" si="49"/>
        <v>156032730</v>
      </c>
      <c r="DA46" s="40">
        <f t="shared" si="50"/>
        <v>177.76868486742492</v>
      </c>
      <c r="DB46" s="38">
        <f t="shared" si="51"/>
        <v>0</v>
      </c>
      <c r="DC46" s="39">
        <f t="shared" si="52"/>
        <v>0</v>
      </c>
      <c r="DD46" s="36">
        <f t="shared" si="53"/>
        <v>-75</v>
      </c>
      <c r="DE46" s="39">
        <f t="shared" si="54"/>
        <v>-4.3662071864277322E-5</v>
      </c>
      <c r="DF46" s="36">
        <f t="shared" si="55"/>
        <v>-75</v>
      </c>
      <c r="DG46" s="40">
        <f t="shared" si="56"/>
        <v>-1.5782326782124559E-5</v>
      </c>
      <c r="DH46" s="152"/>
      <c r="DI46" s="161" t="s">
        <v>47</v>
      </c>
      <c r="DJ46" s="38">
        <f t="shared" si="57"/>
        <v>156032730</v>
      </c>
      <c r="DK46" s="36">
        <f t="shared" si="58"/>
        <v>-75</v>
      </c>
      <c r="DL46" s="37">
        <f t="shared" si="59"/>
        <v>156032655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>
        <v>3372740</v>
      </c>
      <c r="E47" s="39">
        <v>30.74</v>
      </c>
      <c r="F47" s="36">
        <v>173617</v>
      </c>
      <c r="G47" s="39">
        <v>6.33</v>
      </c>
      <c r="H47" s="36">
        <v>3546358</v>
      </c>
      <c r="I47" s="40">
        <v>25.86</v>
      </c>
      <c r="J47" s="38">
        <v>0</v>
      </c>
      <c r="K47" s="39">
        <v>0</v>
      </c>
      <c r="L47" s="36">
        <v>0</v>
      </c>
      <c r="M47" s="39">
        <v>0</v>
      </c>
      <c r="N47" s="36">
        <v>0</v>
      </c>
      <c r="O47" s="40">
        <v>0</v>
      </c>
      <c r="P47" s="116">
        <f t="shared" si="27"/>
        <v>3372740</v>
      </c>
      <c r="Q47" s="117">
        <f t="shared" si="28"/>
        <v>173617</v>
      </c>
      <c r="R47" s="118">
        <f t="shared" si="29"/>
        <v>3546357</v>
      </c>
      <c r="S47" s="32"/>
      <c r="T47" s="35">
        <v>2258468</v>
      </c>
      <c r="U47" s="39">
        <v>11.73</v>
      </c>
      <c r="V47" s="36">
        <v>0</v>
      </c>
      <c r="W47" s="39">
        <v>0</v>
      </c>
      <c r="X47" s="36">
        <v>2258468</v>
      </c>
      <c r="Y47" s="40">
        <v>9.1300000000000008</v>
      </c>
      <c r="Z47" s="38">
        <v>0</v>
      </c>
      <c r="AA47" s="39">
        <v>0</v>
      </c>
      <c r="AB47" s="36">
        <v>0</v>
      </c>
      <c r="AC47" s="39">
        <v>0</v>
      </c>
      <c r="AD47" s="36">
        <v>0</v>
      </c>
      <c r="AE47" s="40">
        <v>0</v>
      </c>
      <c r="AF47" s="116">
        <f t="shared" si="30"/>
        <v>2258468</v>
      </c>
      <c r="AG47" s="117">
        <f t="shared" si="31"/>
        <v>0</v>
      </c>
      <c r="AH47" s="118">
        <f t="shared" si="32"/>
        <v>2258468</v>
      </c>
      <c r="AI47" s="32"/>
      <c r="AJ47" s="35">
        <v>923017</v>
      </c>
      <c r="AK47" s="39">
        <v>15.34</v>
      </c>
      <c r="AL47" s="36">
        <v>98983</v>
      </c>
      <c r="AM47" s="39">
        <v>4.08</v>
      </c>
      <c r="AN47" s="36">
        <v>1021999</v>
      </c>
      <c r="AO47" s="40">
        <v>12.11</v>
      </c>
      <c r="AP47" s="38">
        <v>0</v>
      </c>
      <c r="AQ47" s="39">
        <v>0</v>
      </c>
      <c r="AR47" s="36">
        <v>0</v>
      </c>
      <c r="AS47" s="39">
        <v>0</v>
      </c>
      <c r="AT47" s="36">
        <v>0</v>
      </c>
      <c r="AU47" s="40">
        <v>0</v>
      </c>
      <c r="AV47" s="116">
        <f t="shared" si="33"/>
        <v>923017</v>
      </c>
      <c r="AW47" s="117">
        <f t="shared" si="34"/>
        <v>98983</v>
      </c>
      <c r="AX47" s="118">
        <f t="shared" si="35"/>
        <v>1022000</v>
      </c>
      <c r="AY47" s="32"/>
      <c r="AZ47" s="35">
        <v>1999055</v>
      </c>
      <c r="BA47" s="39">
        <v>17.97</v>
      </c>
      <c r="BB47" s="36">
        <v>0</v>
      </c>
      <c r="BC47" s="39">
        <v>0</v>
      </c>
      <c r="BD47" s="36">
        <v>1999055</v>
      </c>
      <c r="BE47" s="40">
        <v>14.02</v>
      </c>
      <c r="BF47" s="38">
        <v>0</v>
      </c>
      <c r="BG47" s="39">
        <v>0</v>
      </c>
      <c r="BH47" s="36">
        <v>0</v>
      </c>
      <c r="BI47" s="39">
        <v>0</v>
      </c>
      <c r="BJ47" s="36">
        <v>0</v>
      </c>
      <c r="BK47" s="40">
        <v>0</v>
      </c>
      <c r="BL47" s="116">
        <f t="shared" si="36"/>
        <v>1999055</v>
      </c>
      <c r="BM47" s="117">
        <f t="shared" si="37"/>
        <v>0</v>
      </c>
      <c r="BN47" s="118">
        <f t="shared" si="38"/>
        <v>1999055</v>
      </c>
      <c r="BO47" s="32"/>
      <c r="BP47" s="35">
        <v>2713164</v>
      </c>
      <c r="BQ47" s="39">
        <v>28.58</v>
      </c>
      <c r="BR47" s="36">
        <v>0</v>
      </c>
      <c r="BS47" s="39">
        <v>0</v>
      </c>
      <c r="BT47" s="36">
        <v>2713164</v>
      </c>
      <c r="BU47" s="40">
        <v>23.29</v>
      </c>
      <c r="BV47" s="38">
        <v>0</v>
      </c>
      <c r="BW47" s="39">
        <v>0</v>
      </c>
      <c r="BX47" s="36">
        <v>0</v>
      </c>
      <c r="BY47" s="39">
        <v>0</v>
      </c>
      <c r="BZ47" s="36">
        <v>0</v>
      </c>
      <c r="CA47" s="40">
        <v>0</v>
      </c>
      <c r="CB47" s="116">
        <f t="shared" si="39"/>
        <v>2713164</v>
      </c>
      <c r="CC47" s="117">
        <f t="shared" si="40"/>
        <v>0</v>
      </c>
      <c r="CD47" s="118">
        <f t="shared" si="41"/>
        <v>2713164</v>
      </c>
      <c r="CE47" s="32"/>
      <c r="CF47" s="35">
        <v>2622781</v>
      </c>
      <c r="CG47" s="39">
        <v>21.06</v>
      </c>
      <c r="CH47" s="36">
        <v>196795</v>
      </c>
      <c r="CI47" s="39">
        <v>7.78</v>
      </c>
      <c r="CJ47" s="36">
        <v>2819577</v>
      </c>
      <c r="CK47" s="40">
        <v>18.82</v>
      </c>
      <c r="CL47" s="38">
        <v>0</v>
      </c>
      <c r="CM47" s="39">
        <v>0</v>
      </c>
      <c r="CN47" s="36">
        <v>0</v>
      </c>
      <c r="CO47" s="39">
        <v>0</v>
      </c>
      <c r="CP47" s="36">
        <v>0</v>
      </c>
      <c r="CQ47" s="40">
        <v>0</v>
      </c>
      <c r="CR47" s="116">
        <f t="shared" si="42"/>
        <v>2622781</v>
      </c>
      <c r="CS47" s="117">
        <f t="shared" si="43"/>
        <v>196795</v>
      </c>
      <c r="CT47" s="118">
        <f t="shared" si="44"/>
        <v>2819576</v>
      </c>
      <c r="CU47" s="32"/>
      <c r="CV47" s="38">
        <f t="shared" si="45"/>
        <v>13889225</v>
      </c>
      <c r="CW47" s="39">
        <f t="shared" si="46"/>
        <v>20.037198559664844</v>
      </c>
      <c r="CX47" s="36">
        <f t="shared" si="47"/>
        <v>469395</v>
      </c>
      <c r="CY47" s="39">
        <f t="shared" si="48"/>
        <v>2.5433605877858874</v>
      </c>
      <c r="CZ47" s="36">
        <f t="shared" si="49"/>
        <v>14358620</v>
      </c>
      <c r="DA47" s="40">
        <f t="shared" si="50"/>
        <v>16.358830572990069</v>
      </c>
      <c r="DB47" s="38">
        <f t="shared" si="51"/>
        <v>0</v>
      </c>
      <c r="DC47" s="39">
        <f t="shared" si="52"/>
        <v>0</v>
      </c>
      <c r="DD47" s="36">
        <f t="shared" si="53"/>
        <v>0</v>
      </c>
      <c r="DE47" s="39">
        <f t="shared" si="54"/>
        <v>0</v>
      </c>
      <c r="DF47" s="36">
        <f t="shared" si="55"/>
        <v>0</v>
      </c>
      <c r="DG47" s="40">
        <f t="shared" si="56"/>
        <v>0</v>
      </c>
      <c r="DH47" s="152"/>
      <c r="DI47" s="161" t="s">
        <v>40</v>
      </c>
      <c r="DJ47" s="38">
        <f t="shared" si="57"/>
        <v>14358620</v>
      </c>
      <c r="DK47" s="36">
        <f t="shared" si="58"/>
        <v>0</v>
      </c>
      <c r="DL47" s="37">
        <f t="shared" si="59"/>
        <v>14358620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>
        <v>21660594</v>
      </c>
      <c r="E48" s="39">
        <v>197.45</v>
      </c>
      <c r="F48" s="36">
        <v>12460627</v>
      </c>
      <c r="G48" s="39">
        <v>454.49</v>
      </c>
      <c r="H48" s="36">
        <v>34121221</v>
      </c>
      <c r="I48" s="40">
        <v>248.84</v>
      </c>
      <c r="J48" s="38">
        <v>17701992</v>
      </c>
      <c r="K48" s="39">
        <v>51.34</v>
      </c>
      <c r="L48" s="36">
        <v>43085008</v>
      </c>
      <c r="M48" s="39">
        <v>141.68</v>
      </c>
      <c r="N48" s="36">
        <v>60787000</v>
      </c>
      <c r="O48" s="40">
        <v>93.67</v>
      </c>
      <c r="P48" s="116">
        <f t="shared" si="27"/>
        <v>39362586</v>
      </c>
      <c r="Q48" s="117">
        <f t="shared" si="28"/>
        <v>55545635</v>
      </c>
      <c r="R48" s="118">
        <f t="shared" si="29"/>
        <v>94908221</v>
      </c>
      <c r="S48" s="32"/>
      <c r="T48" s="35">
        <v>43230727</v>
      </c>
      <c r="U48" s="39">
        <v>224.47</v>
      </c>
      <c r="V48" s="36">
        <v>27024046</v>
      </c>
      <c r="W48" s="39">
        <v>493.68</v>
      </c>
      <c r="X48" s="36">
        <v>70254773</v>
      </c>
      <c r="Y48" s="40">
        <v>284.06</v>
      </c>
      <c r="Z48" s="38">
        <v>51076717</v>
      </c>
      <c r="AA48" s="39">
        <v>50.85</v>
      </c>
      <c r="AB48" s="36">
        <v>52853058</v>
      </c>
      <c r="AC48" s="39">
        <v>121.82</v>
      </c>
      <c r="AD48" s="36">
        <v>103929775</v>
      </c>
      <c r="AE48" s="40">
        <v>72.260000000000005</v>
      </c>
      <c r="AF48" s="116">
        <f t="shared" si="30"/>
        <v>94307444</v>
      </c>
      <c r="AG48" s="117">
        <f t="shared" si="31"/>
        <v>79877104</v>
      </c>
      <c r="AH48" s="118">
        <f t="shared" si="32"/>
        <v>174184548</v>
      </c>
      <c r="AI48" s="32"/>
      <c r="AJ48" s="35">
        <v>10129623</v>
      </c>
      <c r="AK48" s="39">
        <v>168.37</v>
      </c>
      <c r="AL48" s="36">
        <v>9055328</v>
      </c>
      <c r="AM48" s="39">
        <v>373.49</v>
      </c>
      <c r="AN48" s="36">
        <v>19184951</v>
      </c>
      <c r="AO48" s="40">
        <v>227.29</v>
      </c>
      <c r="AP48" s="38">
        <v>5649748</v>
      </c>
      <c r="AQ48" s="39">
        <v>36.15</v>
      </c>
      <c r="AR48" s="36">
        <v>14330007</v>
      </c>
      <c r="AS48" s="39">
        <v>95.22</v>
      </c>
      <c r="AT48" s="36">
        <v>19979754</v>
      </c>
      <c r="AU48" s="40">
        <v>65.13</v>
      </c>
      <c r="AV48" s="116">
        <f t="shared" si="33"/>
        <v>15779371</v>
      </c>
      <c r="AW48" s="117">
        <f t="shared" si="34"/>
        <v>23385335</v>
      </c>
      <c r="AX48" s="118">
        <f t="shared" si="35"/>
        <v>39164706</v>
      </c>
      <c r="AY48" s="32"/>
      <c r="AZ48" s="35">
        <v>30402273</v>
      </c>
      <c r="BA48" s="39">
        <v>273.3</v>
      </c>
      <c r="BB48" s="36">
        <v>11782687</v>
      </c>
      <c r="BC48" s="39">
        <v>376.43</v>
      </c>
      <c r="BD48" s="36">
        <v>42184960</v>
      </c>
      <c r="BE48" s="40">
        <v>295.94</v>
      </c>
      <c r="BF48" s="38">
        <v>29415291</v>
      </c>
      <c r="BG48" s="39">
        <v>48.34</v>
      </c>
      <c r="BH48" s="36">
        <v>43504798</v>
      </c>
      <c r="BI48" s="39">
        <v>140.72999999999999</v>
      </c>
      <c r="BJ48" s="36">
        <v>72920089</v>
      </c>
      <c r="BK48" s="40">
        <v>79.47</v>
      </c>
      <c r="BL48" s="116">
        <f t="shared" si="36"/>
        <v>59817564</v>
      </c>
      <c r="BM48" s="117">
        <f t="shared" si="37"/>
        <v>55287485</v>
      </c>
      <c r="BN48" s="118">
        <f t="shared" si="38"/>
        <v>115105049</v>
      </c>
      <c r="BO48" s="32"/>
      <c r="BP48" s="35">
        <v>11733051</v>
      </c>
      <c r="BQ48" s="39">
        <v>123.61</v>
      </c>
      <c r="BR48" s="36">
        <v>9265534</v>
      </c>
      <c r="BS48" s="39">
        <v>429.84</v>
      </c>
      <c r="BT48" s="36">
        <v>20998586</v>
      </c>
      <c r="BU48" s="40">
        <v>180.28</v>
      </c>
      <c r="BV48" s="38">
        <v>9290870</v>
      </c>
      <c r="BW48" s="39">
        <v>30.86</v>
      </c>
      <c r="BX48" s="36">
        <v>24477595</v>
      </c>
      <c r="BY48" s="39">
        <v>120.28</v>
      </c>
      <c r="BZ48" s="36">
        <v>33768465</v>
      </c>
      <c r="CA48" s="40">
        <v>66.92</v>
      </c>
      <c r="CB48" s="116">
        <f t="shared" si="39"/>
        <v>21023921</v>
      </c>
      <c r="CC48" s="117">
        <f t="shared" si="40"/>
        <v>33743129</v>
      </c>
      <c r="CD48" s="118">
        <f t="shared" si="41"/>
        <v>54767050</v>
      </c>
      <c r="CE48" s="32"/>
      <c r="CF48" s="35">
        <v>35869799</v>
      </c>
      <c r="CG48" s="39">
        <v>287.98</v>
      </c>
      <c r="CH48" s="36">
        <v>13030955</v>
      </c>
      <c r="CI48" s="39">
        <v>515.1</v>
      </c>
      <c r="CJ48" s="36">
        <v>48900754</v>
      </c>
      <c r="CK48" s="40">
        <v>326.32</v>
      </c>
      <c r="CL48" s="38">
        <v>39939743</v>
      </c>
      <c r="CM48" s="39">
        <v>64.48</v>
      </c>
      <c r="CN48" s="36">
        <v>33708914</v>
      </c>
      <c r="CO48" s="39">
        <v>106.46</v>
      </c>
      <c r="CP48" s="36">
        <v>73648657</v>
      </c>
      <c r="CQ48" s="40">
        <v>78.680000000000007</v>
      </c>
      <c r="CR48" s="116">
        <f t="shared" si="42"/>
        <v>75809542</v>
      </c>
      <c r="CS48" s="117">
        <f t="shared" si="43"/>
        <v>46739869</v>
      </c>
      <c r="CT48" s="118">
        <f t="shared" si="44"/>
        <v>122549411</v>
      </c>
      <c r="CU48" s="32"/>
      <c r="CV48" s="38">
        <f t="shared" si="45"/>
        <v>153026067</v>
      </c>
      <c r="CW48" s="39">
        <f t="shared" si="46"/>
        <v>220.76204318697236</v>
      </c>
      <c r="CX48" s="36">
        <f t="shared" si="47"/>
        <v>82619177</v>
      </c>
      <c r="CY48" s="39">
        <f t="shared" si="48"/>
        <v>447.66211522727394</v>
      </c>
      <c r="CZ48" s="36">
        <f t="shared" si="49"/>
        <v>235645244</v>
      </c>
      <c r="DA48" s="40">
        <f t="shared" si="50"/>
        <v>268.47152594935341</v>
      </c>
      <c r="DB48" s="38">
        <f t="shared" si="51"/>
        <v>153074361</v>
      </c>
      <c r="DC48" s="39">
        <f t="shared" si="52"/>
        <v>50.446119562498581</v>
      </c>
      <c r="DD48" s="36">
        <f t="shared" si="53"/>
        <v>211959380</v>
      </c>
      <c r="DE48" s="39">
        <f t="shared" si="54"/>
        <v>123.39447575823554</v>
      </c>
      <c r="DF48" s="36">
        <f t="shared" si="55"/>
        <v>365033741</v>
      </c>
      <c r="DG48" s="40">
        <f t="shared" si="56"/>
        <v>76.814423826178924</v>
      </c>
      <c r="DH48" s="152"/>
      <c r="DI48" s="161" t="s">
        <v>53</v>
      </c>
      <c r="DJ48" s="38">
        <f t="shared" si="57"/>
        <v>235645244</v>
      </c>
      <c r="DK48" s="36">
        <f t="shared" si="58"/>
        <v>365033741</v>
      </c>
      <c r="DL48" s="37">
        <f t="shared" si="59"/>
        <v>600678985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>
        <v>2121</v>
      </c>
      <c r="E49" s="39">
        <v>0.02</v>
      </c>
      <c r="F49" s="36">
        <v>880</v>
      </c>
      <c r="G49" s="39">
        <v>0.03</v>
      </c>
      <c r="H49" s="36">
        <v>3001</v>
      </c>
      <c r="I49" s="40">
        <v>0.02</v>
      </c>
      <c r="J49" s="38">
        <v>4810</v>
      </c>
      <c r="K49" s="39">
        <v>0.01</v>
      </c>
      <c r="L49" s="36">
        <v>3985</v>
      </c>
      <c r="M49" s="39">
        <v>0.01</v>
      </c>
      <c r="N49" s="36">
        <v>8795</v>
      </c>
      <c r="O49" s="40">
        <v>0.01</v>
      </c>
      <c r="P49" s="116">
        <f t="shared" si="27"/>
        <v>6931</v>
      </c>
      <c r="Q49" s="117">
        <f t="shared" si="28"/>
        <v>4865</v>
      </c>
      <c r="R49" s="118">
        <f t="shared" si="29"/>
        <v>11796</v>
      </c>
      <c r="S49" s="32"/>
      <c r="T49" s="35">
        <v>464077</v>
      </c>
      <c r="U49" s="39">
        <v>2.41</v>
      </c>
      <c r="V49" s="36">
        <v>58330</v>
      </c>
      <c r="W49" s="39">
        <v>1.07</v>
      </c>
      <c r="X49" s="36">
        <v>522407</v>
      </c>
      <c r="Y49" s="40">
        <v>2.11</v>
      </c>
      <c r="Z49" s="38">
        <v>21984</v>
      </c>
      <c r="AA49" s="39">
        <v>0.02</v>
      </c>
      <c r="AB49" s="36">
        <v>3738</v>
      </c>
      <c r="AC49" s="39">
        <v>0.01</v>
      </c>
      <c r="AD49" s="36">
        <v>25722</v>
      </c>
      <c r="AE49" s="40">
        <v>0.02</v>
      </c>
      <c r="AF49" s="116">
        <f t="shared" si="30"/>
        <v>486061</v>
      </c>
      <c r="AG49" s="117">
        <f t="shared" si="31"/>
        <v>62068</v>
      </c>
      <c r="AH49" s="118">
        <f t="shared" si="32"/>
        <v>548129</v>
      </c>
      <c r="AI49" s="32"/>
      <c r="AJ49" s="35">
        <v>260145</v>
      </c>
      <c r="AK49" s="39">
        <v>4.32</v>
      </c>
      <c r="AL49" s="36">
        <v>218986</v>
      </c>
      <c r="AM49" s="39">
        <v>9.0299999999999994</v>
      </c>
      <c r="AN49" s="36">
        <v>479130</v>
      </c>
      <c r="AO49" s="40">
        <v>5.68</v>
      </c>
      <c r="AP49" s="38">
        <v>152066</v>
      </c>
      <c r="AQ49" s="39">
        <v>0.97</v>
      </c>
      <c r="AR49" s="36">
        <v>415256</v>
      </c>
      <c r="AS49" s="39">
        <v>2.76</v>
      </c>
      <c r="AT49" s="36">
        <v>567322</v>
      </c>
      <c r="AU49" s="40">
        <v>1.85</v>
      </c>
      <c r="AV49" s="116">
        <f t="shared" si="33"/>
        <v>412211</v>
      </c>
      <c r="AW49" s="117">
        <f t="shared" si="34"/>
        <v>634242</v>
      </c>
      <c r="AX49" s="118">
        <f t="shared" si="35"/>
        <v>1046453</v>
      </c>
      <c r="AY49" s="32"/>
      <c r="AZ49" s="35">
        <v>49216</v>
      </c>
      <c r="BA49" s="39">
        <v>0.44</v>
      </c>
      <c r="BB49" s="36">
        <v>23898</v>
      </c>
      <c r="BC49" s="39">
        <v>0.76</v>
      </c>
      <c r="BD49" s="36">
        <v>73114</v>
      </c>
      <c r="BE49" s="40">
        <v>0.51</v>
      </c>
      <c r="BF49" s="38">
        <v>65082</v>
      </c>
      <c r="BG49" s="39">
        <v>0.11</v>
      </c>
      <c r="BH49" s="36">
        <v>29842</v>
      </c>
      <c r="BI49" s="39">
        <v>0.1</v>
      </c>
      <c r="BJ49" s="36">
        <v>94924</v>
      </c>
      <c r="BK49" s="40">
        <v>0.1</v>
      </c>
      <c r="BL49" s="116">
        <f t="shared" si="36"/>
        <v>114298</v>
      </c>
      <c r="BM49" s="117">
        <f t="shared" si="37"/>
        <v>53740</v>
      </c>
      <c r="BN49" s="118">
        <f t="shared" si="38"/>
        <v>168038</v>
      </c>
      <c r="BO49" s="32"/>
      <c r="BP49" s="35">
        <v>149027</v>
      </c>
      <c r="BQ49" s="39">
        <v>1.57</v>
      </c>
      <c r="BR49" s="36">
        <v>15401</v>
      </c>
      <c r="BS49" s="39">
        <v>0.71</v>
      </c>
      <c r="BT49" s="36">
        <v>164429</v>
      </c>
      <c r="BU49" s="40">
        <v>1.41</v>
      </c>
      <c r="BV49" s="38">
        <v>18791</v>
      </c>
      <c r="BW49" s="39">
        <v>0.06</v>
      </c>
      <c r="BX49" s="36">
        <v>8859</v>
      </c>
      <c r="BY49" s="39">
        <v>0.04</v>
      </c>
      <c r="BZ49" s="36">
        <v>27649</v>
      </c>
      <c r="CA49" s="40">
        <v>0.05</v>
      </c>
      <c r="CB49" s="116">
        <f t="shared" si="39"/>
        <v>167818</v>
      </c>
      <c r="CC49" s="117">
        <f t="shared" si="40"/>
        <v>24260</v>
      </c>
      <c r="CD49" s="118">
        <f t="shared" si="41"/>
        <v>192078</v>
      </c>
      <c r="CE49" s="32"/>
      <c r="CF49" s="35">
        <v>2276</v>
      </c>
      <c r="CG49" s="39">
        <v>0.02</v>
      </c>
      <c r="CH49" s="36">
        <v>190</v>
      </c>
      <c r="CI49" s="39">
        <v>0.01</v>
      </c>
      <c r="CJ49" s="36">
        <v>2466</v>
      </c>
      <c r="CK49" s="40">
        <v>0.02</v>
      </c>
      <c r="CL49" s="38">
        <v>39962</v>
      </c>
      <c r="CM49" s="39">
        <v>0.06</v>
      </c>
      <c r="CN49" s="36">
        <v>13216</v>
      </c>
      <c r="CO49" s="39">
        <v>0.04</v>
      </c>
      <c r="CP49" s="36">
        <v>53179</v>
      </c>
      <c r="CQ49" s="40">
        <v>0.06</v>
      </c>
      <c r="CR49" s="116">
        <f t="shared" si="42"/>
        <v>42238</v>
      </c>
      <c r="CS49" s="117">
        <f t="shared" si="43"/>
        <v>13406</v>
      </c>
      <c r="CT49" s="118">
        <f t="shared" si="44"/>
        <v>55644</v>
      </c>
      <c r="CU49" s="32"/>
      <c r="CV49" s="38">
        <f t="shared" si="45"/>
        <v>926862</v>
      </c>
      <c r="CW49" s="39">
        <f t="shared" si="46"/>
        <v>1.3371313324831355</v>
      </c>
      <c r="CX49" s="36">
        <f t="shared" si="47"/>
        <v>317685</v>
      </c>
      <c r="CY49" s="39">
        <f t="shared" si="48"/>
        <v>1.7213381231814562</v>
      </c>
      <c r="CZ49" s="36">
        <f t="shared" si="49"/>
        <v>1244547</v>
      </c>
      <c r="DA49" s="40">
        <f t="shared" si="50"/>
        <v>1.4179171475478194</v>
      </c>
      <c r="DB49" s="38">
        <f t="shared" si="51"/>
        <v>302695</v>
      </c>
      <c r="DC49" s="39">
        <f t="shared" si="52"/>
        <v>9.9754054573322745E-2</v>
      </c>
      <c r="DD49" s="36">
        <f t="shared" si="53"/>
        <v>474896</v>
      </c>
      <c r="DE49" s="39">
        <f t="shared" si="54"/>
        <v>0.27646591040077123</v>
      </c>
      <c r="DF49" s="36">
        <f t="shared" si="55"/>
        <v>777591</v>
      </c>
      <c r="DG49" s="40">
        <f t="shared" si="56"/>
        <v>0.16362927019785356</v>
      </c>
      <c r="DH49" s="152"/>
      <c r="DI49" s="161" t="s">
        <v>41</v>
      </c>
      <c r="DJ49" s="38">
        <f t="shared" si="57"/>
        <v>1244547</v>
      </c>
      <c r="DK49" s="36">
        <f t="shared" si="58"/>
        <v>777591</v>
      </c>
      <c r="DL49" s="37">
        <f t="shared" si="59"/>
        <v>2022138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>
        <v>15512</v>
      </c>
      <c r="E50" s="39">
        <v>0.14000000000000001</v>
      </c>
      <c r="F50" s="36">
        <v>11138</v>
      </c>
      <c r="G50" s="39">
        <v>0.41</v>
      </c>
      <c r="H50" s="36">
        <v>26651</v>
      </c>
      <c r="I50" s="40">
        <v>0.19</v>
      </c>
      <c r="J50" s="38">
        <v>13570</v>
      </c>
      <c r="K50" s="39">
        <v>0.04</v>
      </c>
      <c r="L50" s="36">
        <v>31397</v>
      </c>
      <c r="M50" s="39">
        <v>0.1</v>
      </c>
      <c r="N50" s="36">
        <v>44967</v>
      </c>
      <c r="O50" s="40">
        <v>7.0000000000000007E-2</v>
      </c>
      <c r="P50" s="116">
        <f t="shared" si="27"/>
        <v>29082</v>
      </c>
      <c r="Q50" s="117">
        <f t="shared" si="28"/>
        <v>42535</v>
      </c>
      <c r="R50" s="118">
        <f t="shared" si="29"/>
        <v>71617</v>
      </c>
      <c r="S50" s="32"/>
      <c r="T50" s="35">
        <v>23931</v>
      </c>
      <c r="U50" s="39">
        <v>0.12</v>
      </c>
      <c r="V50" s="36">
        <v>21830</v>
      </c>
      <c r="W50" s="39">
        <v>0.4</v>
      </c>
      <c r="X50" s="36">
        <v>45761</v>
      </c>
      <c r="Y50" s="40">
        <v>0.19</v>
      </c>
      <c r="Z50" s="38">
        <v>39540</v>
      </c>
      <c r="AA50" s="39">
        <v>0.04</v>
      </c>
      <c r="AB50" s="36">
        <v>25747</v>
      </c>
      <c r="AC50" s="39">
        <v>0.06</v>
      </c>
      <c r="AD50" s="36">
        <v>65286</v>
      </c>
      <c r="AE50" s="40">
        <v>0.05</v>
      </c>
      <c r="AF50" s="116">
        <f t="shared" si="30"/>
        <v>63471</v>
      </c>
      <c r="AG50" s="117">
        <f t="shared" si="31"/>
        <v>47577</v>
      </c>
      <c r="AH50" s="118">
        <f t="shared" si="32"/>
        <v>111048</v>
      </c>
      <c r="AI50" s="32"/>
      <c r="AJ50" s="35">
        <v>13822</v>
      </c>
      <c r="AK50" s="39">
        <v>0.23</v>
      </c>
      <c r="AL50" s="36">
        <v>11602</v>
      </c>
      <c r="AM50" s="39">
        <v>0.48</v>
      </c>
      <c r="AN50" s="36">
        <v>25424</v>
      </c>
      <c r="AO50" s="40">
        <v>0.3</v>
      </c>
      <c r="AP50" s="38">
        <v>6412</v>
      </c>
      <c r="AQ50" s="39">
        <v>0.04</v>
      </c>
      <c r="AR50" s="36">
        <v>17917</v>
      </c>
      <c r="AS50" s="39">
        <v>0.12</v>
      </c>
      <c r="AT50" s="36">
        <v>24329</v>
      </c>
      <c r="AU50" s="40">
        <v>0.08</v>
      </c>
      <c r="AV50" s="116">
        <f t="shared" si="33"/>
        <v>20234</v>
      </c>
      <c r="AW50" s="117">
        <f t="shared" si="34"/>
        <v>29519</v>
      </c>
      <c r="AX50" s="118">
        <f t="shared" si="35"/>
        <v>49753</v>
      </c>
      <c r="AY50" s="32"/>
      <c r="AZ50" s="35">
        <v>26656</v>
      </c>
      <c r="BA50" s="39">
        <v>0.24</v>
      </c>
      <c r="BB50" s="36">
        <v>16135</v>
      </c>
      <c r="BC50" s="39">
        <v>0.52</v>
      </c>
      <c r="BD50" s="36">
        <v>42791</v>
      </c>
      <c r="BE50" s="40">
        <v>0.3</v>
      </c>
      <c r="BF50" s="38">
        <v>32475</v>
      </c>
      <c r="BG50" s="39">
        <v>0.05</v>
      </c>
      <c r="BH50" s="36">
        <v>33922</v>
      </c>
      <c r="BI50" s="39">
        <v>0.11</v>
      </c>
      <c r="BJ50" s="36">
        <v>66397</v>
      </c>
      <c r="BK50" s="40">
        <v>7.0000000000000007E-2</v>
      </c>
      <c r="BL50" s="116">
        <f t="shared" si="36"/>
        <v>59131</v>
      </c>
      <c r="BM50" s="117">
        <f t="shared" si="37"/>
        <v>50057</v>
      </c>
      <c r="BN50" s="118">
        <f t="shared" si="38"/>
        <v>109188</v>
      </c>
      <c r="BO50" s="32"/>
      <c r="BP50" s="35">
        <v>7284</v>
      </c>
      <c r="BQ50" s="39">
        <v>0.08</v>
      </c>
      <c r="BR50" s="36">
        <v>3406</v>
      </c>
      <c r="BS50" s="39">
        <v>0.16</v>
      </c>
      <c r="BT50" s="36">
        <v>10690</v>
      </c>
      <c r="BU50" s="40">
        <v>0.09</v>
      </c>
      <c r="BV50" s="38">
        <v>15712</v>
      </c>
      <c r="BW50" s="39">
        <v>0.05</v>
      </c>
      <c r="BX50" s="36">
        <v>22078</v>
      </c>
      <c r="BY50" s="39">
        <v>0.11</v>
      </c>
      <c r="BZ50" s="36">
        <v>37790</v>
      </c>
      <c r="CA50" s="40">
        <v>7.0000000000000007E-2</v>
      </c>
      <c r="CB50" s="116">
        <f t="shared" si="39"/>
        <v>22996</v>
      </c>
      <c r="CC50" s="117">
        <f t="shared" si="40"/>
        <v>25484</v>
      </c>
      <c r="CD50" s="118">
        <f t="shared" si="41"/>
        <v>48480</v>
      </c>
      <c r="CE50" s="32"/>
      <c r="CF50" s="35">
        <v>20836</v>
      </c>
      <c r="CG50" s="39">
        <v>0.17</v>
      </c>
      <c r="CH50" s="36">
        <v>31118</v>
      </c>
      <c r="CI50" s="39">
        <v>1.23</v>
      </c>
      <c r="CJ50" s="36">
        <v>51954</v>
      </c>
      <c r="CK50" s="40">
        <v>0.35</v>
      </c>
      <c r="CL50" s="38">
        <v>39234</v>
      </c>
      <c r="CM50" s="39">
        <v>0.06</v>
      </c>
      <c r="CN50" s="36">
        <v>36748</v>
      </c>
      <c r="CO50" s="39">
        <v>0.12</v>
      </c>
      <c r="CP50" s="36">
        <v>75982</v>
      </c>
      <c r="CQ50" s="40">
        <v>0.08</v>
      </c>
      <c r="CR50" s="116">
        <f t="shared" si="42"/>
        <v>60070</v>
      </c>
      <c r="CS50" s="117">
        <f t="shared" si="43"/>
        <v>67866</v>
      </c>
      <c r="CT50" s="118">
        <f t="shared" si="44"/>
        <v>127936</v>
      </c>
      <c r="CU50" s="32"/>
      <c r="CV50" s="38">
        <f t="shared" si="45"/>
        <v>108041</v>
      </c>
      <c r="CW50" s="39">
        <f t="shared" si="46"/>
        <v>0.15586463388596192</v>
      </c>
      <c r="CX50" s="36">
        <f t="shared" si="47"/>
        <v>95229</v>
      </c>
      <c r="CY50" s="39">
        <f t="shared" si="48"/>
        <v>0.51598693086688663</v>
      </c>
      <c r="CZ50" s="36">
        <f t="shared" si="49"/>
        <v>203270</v>
      </c>
      <c r="DA50" s="40">
        <f t="shared" si="50"/>
        <v>0.23158628688353694</v>
      </c>
      <c r="DB50" s="38">
        <f t="shared" si="51"/>
        <v>146943</v>
      </c>
      <c r="DC50" s="39">
        <f t="shared" si="52"/>
        <v>4.8425510963734993E-2</v>
      </c>
      <c r="DD50" s="36">
        <f t="shared" si="53"/>
        <v>167809</v>
      </c>
      <c r="DE50" s="39">
        <f t="shared" si="54"/>
        <v>9.7691848232966838E-2</v>
      </c>
      <c r="DF50" s="36">
        <f t="shared" si="55"/>
        <v>314752</v>
      </c>
      <c r="DG50" s="40">
        <f t="shared" si="56"/>
        <v>6.623358559103025E-2</v>
      </c>
      <c r="DH50" s="152"/>
      <c r="DI50" s="161" t="s">
        <v>42</v>
      </c>
      <c r="DJ50" s="38">
        <f t="shared" si="57"/>
        <v>203270</v>
      </c>
      <c r="DK50" s="36">
        <f t="shared" si="58"/>
        <v>314752</v>
      </c>
      <c r="DL50" s="37">
        <f t="shared" si="59"/>
        <v>518022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>
        <v>46398</v>
      </c>
      <c r="E51" s="39">
        <v>0.42</v>
      </c>
      <c r="F51" s="36">
        <v>12987</v>
      </c>
      <c r="G51" s="39">
        <v>0.47</v>
      </c>
      <c r="H51" s="36">
        <v>59386</v>
      </c>
      <c r="I51" s="40">
        <v>0.43</v>
      </c>
      <c r="J51" s="38">
        <v>1590786</v>
      </c>
      <c r="K51" s="39">
        <v>4.6100000000000003</v>
      </c>
      <c r="L51" s="36">
        <v>510757</v>
      </c>
      <c r="M51" s="39">
        <v>1.68</v>
      </c>
      <c r="N51" s="36">
        <v>2101543</v>
      </c>
      <c r="O51" s="40">
        <v>3.24</v>
      </c>
      <c r="P51" s="116">
        <f t="shared" si="27"/>
        <v>1637184</v>
      </c>
      <c r="Q51" s="117">
        <f t="shared" si="28"/>
        <v>523744</v>
      </c>
      <c r="R51" s="118">
        <f t="shared" si="29"/>
        <v>2160928</v>
      </c>
      <c r="S51" s="32"/>
      <c r="T51" s="35">
        <v>31212</v>
      </c>
      <c r="U51" s="39">
        <v>0.16</v>
      </c>
      <c r="V51" s="36">
        <v>39944</v>
      </c>
      <c r="W51" s="39">
        <v>0.73</v>
      </c>
      <c r="X51" s="36">
        <v>71155</v>
      </c>
      <c r="Y51" s="40">
        <v>0.28999999999999998</v>
      </c>
      <c r="Z51" s="38">
        <v>2587077</v>
      </c>
      <c r="AA51" s="39">
        <v>2.58</v>
      </c>
      <c r="AB51" s="36">
        <v>719955</v>
      </c>
      <c r="AC51" s="39">
        <v>1.66</v>
      </c>
      <c r="AD51" s="36">
        <v>3307032</v>
      </c>
      <c r="AE51" s="40">
        <v>2.2999999999999998</v>
      </c>
      <c r="AF51" s="116">
        <f t="shared" si="30"/>
        <v>2618289</v>
      </c>
      <c r="AG51" s="117">
        <f t="shared" si="31"/>
        <v>759899</v>
      </c>
      <c r="AH51" s="118">
        <f t="shared" si="32"/>
        <v>3378188</v>
      </c>
      <c r="AI51" s="32"/>
      <c r="AJ51" s="35">
        <v>16834</v>
      </c>
      <c r="AK51" s="39">
        <v>0.28000000000000003</v>
      </c>
      <c r="AL51" s="36">
        <v>11992</v>
      </c>
      <c r="AM51" s="39">
        <v>0.49</v>
      </c>
      <c r="AN51" s="36">
        <v>28826</v>
      </c>
      <c r="AO51" s="40">
        <v>0.34</v>
      </c>
      <c r="AP51" s="38">
        <v>779615</v>
      </c>
      <c r="AQ51" s="39">
        <v>4.99</v>
      </c>
      <c r="AR51" s="36">
        <v>263755</v>
      </c>
      <c r="AS51" s="39">
        <v>1.75</v>
      </c>
      <c r="AT51" s="36">
        <v>1043370</v>
      </c>
      <c r="AU51" s="40">
        <v>3.4</v>
      </c>
      <c r="AV51" s="116">
        <f t="shared" si="33"/>
        <v>796449</v>
      </c>
      <c r="AW51" s="117">
        <f t="shared" si="34"/>
        <v>275747</v>
      </c>
      <c r="AX51" s="118">
        <f t="shared" si="35"/>
        <v>1072196</v>
      </c>
      <c r="AY51" s="32"/>
      <c r="AZ51" s="35">
        <v>57135</v>
      </c>
      <c r="BA51" s="39">
        <v>0.51</v>
      </c>
      <c r="BB51" s="36">
        <v>24704</v>
      </c>
      <c r="BC51" s="39">
        <v>0.79</v>
      </c>
      <c r="BD51" s="36">
        <v>81838</v>
      </c>
      <c r="BE51" s="40">
        <v>0.56999999999999995</v>
      </c>
      <c r="BF51" s="38">
        <v>2177084</v>
      </c>
      <c r="BG51" s="39">
        <v>3.58</v>
      </c>
      <c r="BH51" s="36">
        <v>720542</v>
      </c>
      <c r="BI51" s="39">
        <v>2.33</v>
      </c>
      <c r="BJ51" s="36">
        <v>2897626</v>
      </c>
      <c r="BK51" s="40">
        <v>3.16</v>
      </c>
      <c r="BL51" s="116">
        <f t="shared" si="36"/>
        <v>2234219</v>
      </c>
      <c r="BM51" s="117">
        <f t="shared" si="37"/>
        <v>745246</v>
      </c>
      <c r="BN51" s="118">
        <f t="shared" si="38"/>
        <v>2979465</v>
      </c>
      <c r="BO51" s="32"/>
      <c r="BP51" s="35">
        <v>20070</v>
      </c>
      <c r="BQ51" s="39">
        <v>0.21</v>
      </c>
      <c r="BR51" s="36">
        <v>7208</v>
      </c>
      <c r="BS51" s="39">
        <v>0.33</v>
      </c>
      <c r="BT51" s="36">
        <v>27278</v>
      </c>
      <c r="BU51" s="40">
        <v>0.23</v>
      </c>
      <c r="BV51" s="38">
        <v>1002994</v>
      </c>
      <c r="BW51" s="39">
        <v>3.33</v>
      </c>
      <c r="BX51" s="36">
        <v>244379</v>
      </c>
      <c r="BY51" s="39">
        <v>1.2</v>
      </c>
      <c r="BZ51" s="36">
        <v>1247373</v>
      </c>
      <c r="CA51" s="40">
        <v>2.4700000000000002</v>
      </c>
      <c r="CB51" s="116">
        <f t="shared" si="39"/>
        <v>1023064</v>
      </c>
      <c r="CC51" s="117">
        <f t="shared" si="40"/>
        <v>251587</v>
      </c>
      <c r="CD51" s="118">
        <f t="shared" si="41"/>
        <v>1274651</v>
      </c>
      <c r="CE51" s="32"/>
      <c r="CF51" s="35">
        <v>37394</v>
      </c>
      <c r="CG51" s="39">
        <v>0.3</v>
      </c>
      <c r="CH51" s="36">
        <v>23285</v>
      </c>
      <c r="CI51" s="39">
        <v>0.92</v>
      </c>
      <c r="CJ51" s="36">
        <v>60678</v>
      </c>
      <c r="CK51" s="40">
        <v>0.4</v>
      </c>
      <c r="CL51" s="38">
        <v>1517256</v>
      </c>
      <c r="CM51" s="39">
        <v>2.4500000000000002</v>
      </c>
      <c r="CN51" s="36">
        <v>503315</v>
      </c>
      <c r="CO51" s="39">
        <v>1.59</v>
      </c>
      <c r="CP51" s="36">
        <v>2020571</v>
      </c>
      <c r="CQ51" s="40">
        <v>2.16</v>
      </c>
      <c r="CR51" s="116">
        <f t="shared" si="42"/>
        <v>1554650</v>
      </c>
      <c r="CS51" s="117">
        <f t="shared" si="43"/>
        <v>526600</v>
      </c>
      <c r="CT51" s="118">
        <f t="shared" si="44"/>
        <v>2081250</v>
      </c>
      <c r="CU51" s="32"/>
      <c r="CV51" s="38">
        <f t="shared" si="45"/>
        <v>209043</v>
      </c>
      <c r="CW51" s="39">
        <f t="shared" si="46"/>
        <v>0.30157450098965338</v>
      </c>
      <c r="CX51" s="36">
        <f t="shared" si="47"/>
        <v>120120</v>
      </c>
      <c r="CY51" s="39">
        <f t="shared" si="48"/>
        <v>0.65085583315723594</v>
      </c>
      <c r="CZ51" s="36">
        <f t="shared" si="49"/>
        <v>329163</v>
      </c>
      <c r="DA51" s="40">
        <f t="shared" si="50"/>
        <v>0.37501666231832376</v>
      </c>
      <c r="DB51" s="38">
        <f t="shared" si="51"/>
        <v>9654812</v>
      </c>
      <c r="DC51" s="39">
        <f t="shared" si="52"/>
        <v>3.1817725537031381</v>
      </c>
      <c r="DD51" s="36">
        <f t="shared" si="53"/>
        <v>2962703</v>
      </c>
      <c r="DE51" s="39">
        <f t="shared" si="54"/>
        <v>1.7247700173134668</v>
      </c>
      <c r="DF51" s="36">
        <f t="shared" si="55"/>
        <v>12617515</v>
      </c>
      <c r="DG51" s="40">
        <f t="shared" si="56"/>
        <v>2.6551165987781111</v>
      </c>
      <c r="DH51" s="152"/>
      <c r="DI51" s="161" t="s">
        <v>62</v>
      </c>
      <c r="DJ51" s="38">
        <f t="shared" si="57"/>
        <v>329163</v>
      </c>
      <c r="DK51" s="36">
        <f t="shared" si="58"/>
        <v>12617515</v>
      </c>
      <c r="DL51" s="37">
        <f t="shared" si="59"/>
        <v>12946678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>
        <v>659020</v>
      </c>
      <c r="E52" s="39">
        <v>6.01</v>
      </c>
      <c r="F52" s="36">
        <v>597331</v>
      </c>
      <c r="G52" s="39">
        <v>21.79</v>
      </c>
      <c r="H52" s="36">
        <v>1256350</v>
      </c>
      <c r="I52" s="40">
        <v>9.16</v>
      </c>
      <c r="J52" s="38">
        <v>16395</v>
      </c>
      <c r="K52" s="39">
        <v>0.05</v>
      </c>
      <c r="L52" s="36">
        <v>50810</v>
      </c>
      <c r="M52" s="39">
        <v>0.17</v>
      </c>
      <c r="N52" s="36">
        <v>67205</v>
      </c>
      <c r="O52" s="40">
        <v>0.1</v>
      </c>
      <c r="P52" s="116">
        <f t="shared" si="27"/>
        <v>675415</v>
      </c>
      <c r="Q52" s="117">
        <f t="shared" si="28"/>
        <v>648141</v>
      </c>
      <c r="R52" s="118">
        <f t="shared" si="29"/>
        <v>1323556</v>
      </c>
      <c r="S52" s="32"/>
      <c r="T52" s="35">
        <v>1171266</v>
      </c>
      <c r="U52" s="39">
        <v>6.08</v>
      </c>
      <c r="V52" s="36">
        <v>907480</v>
      </c>
      <c r="W52" s="39">
        <v>16.579999999999998</v>
      </c>
      <c r="X52" s="36">
        <v>2078746</v>
      </c>
      <c r="Y52" s="40">
        <v>8.4</v>
      </c>
      <c r="Z52" s="38">
        <v>6102621</v>
      </c>
      <c r="AA52" s="39">
        <v>6.08</v>
      </c>
      <c r="AB52" s="36">
        <v>2854002</v>
      </c>
      <c r="AC52" s="39">
        <v>6.58</v>
      </c>
      <c r="AD52" s="36">
        <v>8956622</v>
      </c>
      <c r="AE52" s="40">
        <v>6.23</v>
      </c>
      <c r="AF52" s="116">
        <f t="shared" si="30"/>
        <v>7273887</v>
      </c>
      <c r="AG52" s="117">
        <f t="shared" si="31"/>
        <v>3761482</v>
      </c>
      <c r="AH52" s="118">
        <f t="shared" si="32"/>
        <v>11035369</v>
      </c>
      <c r="AI52" s="32"/>
      <c r="AJ52" s="35">
        <v>273507</v>
      </c>
      <c r="AK52" s="39">
        <v>4.55</v>
      </c>
      <c r="AL52" s="36">
        <v>288350</v>
      </c>
      <c r="AM52" s="39">
        <v>11.89</v>
      </c>
      <c r="AN52" s="36">
        <v>561858</v>
      </c>
      <c r="AO52" s="40">
        <v>6.66</v>
      </c>
      <c r="AP52" s="38">
        <v>736290</v>
      </c>
      <c r="AQ52" s="39">
        <v>4.71</v>
      </c>
      <c r="AR52" s="36">
        <v>627088</v>
      </c>
      <c r="AS52" s="39">
        <v>4.17</v>
      </c>
      <c r="AT52" s="36">
        <v>1363378</v>
      </c>
      <c r="AU52" s="40">
        <v>4.4400000000000004</v>
      </c>
      <c r="AV52" s="116">
        <f t="shared" si="33"/>
        <v>1009797</v>
      </c>
      <c r="AW52" s="117">
        <f t="shared" si="34"/>
        <v>915438</v>
      </c>
      <c r="AX52" s="118">
        <f t="shared" si="35"/>
        <v>1925235</v>
      </c>
      <c r="AY52" s="32"/>
      <c r="AZ52" s="35">
        <v>1000933</v>
      </c>
      <c r="BA52" s="39">
        <v>9</v>
      </c>
      <c r="BB52" s="36">
        <v>684475</v>
      </c>
      <c r="BC52" s="39">
        <v>21.87</v>
      </c>
      <c r="BD52" s="36">
        <v>1685408</v>
      </c>
      <c r="BE52" s="40">
        <v>11.82</v>
      </c>
      <c r="BF52" s="38">
        <v>4502495</v>
      </c>
      <c r="BG52" s="39">
        <v>7.4</v>
      </c>
      <c r="BH52" s="36">
        <v>2264598</v>
      </c>
      <c r="BI52" s="39">
        <v>7.33</v>
      </c>
      <c r="BJ52" s="36">
        <v>6767093</v>
      </c>
      <c r="BK52" s="40">
        <v>7.37</v>
      </c>
      <c r="BL52" s="116">
        <f t="shared" si="36"/>
        <v>5503428</v>
      </c>
      <c r="BM52" s="117">
        <f t="shared" si="37"/>
        <v>2949073</v>
      </c>
      <c r="BN52" s="118">
        <f t="shared" si="38"/>
        <v>8452501</v>
      </c>
      <c r="BO52" s="32"/>
      <c r="BP52" s="35">
        <v>305675</v>
      </c>
      <c r="BQ52" s="39">
        <v>3.22</v>
      </c>
      <c r="BR52" s="36">
        <v>102598</v>
      </c>
      <c r="BS52" s="39">
        <v>4.76</v>
      </c>
      <c r="BT52" s="36">
        <v>408273</v>
      </c>
      <c r="BU52" s="40">
        <v>3.51</v>
      </c>
      <c r="BV52" s="38">
        <v>1299471</v>
      </c>
      <c r="BW52" s="39">
        <v>4.32</v>
      </c>
      <c r="BX52" s="36">
        <v>1088311</v>
      </c>
      <c r="BY52" s="39">
        <v>5.35</v>
      </c>
      <c r="BZ52" s="36">
        <v>2387782</v>
      </c>
      <c r="CA52" s="40">
        <v>4.7300000000000004</v>
      </c>
      <c r="CB52" s="116">
        <f t="shared" si="39"/>
        <v>1605146</v>
      </c>
      <c r="CC52" s="117">
        <f t="shared" si="40"/>
        <v>1190909</v>
      </c>
      <c r="CD52" s="118">
        <f t="shared" si="41"/>
        <v>2796055</v>
      </c>
      <c r="CE52" s="32"/>
      <c r="CF52" s="35">
        <v>1008265</v>
      </c>
      <c r="CG52" s="39">
        <v>8.09</v>
      </c>
      <c r="CH52" s="36">
        <v>445055</v>
      </c>
      <c r="CI52" s="39">
        <v>17.59</v>
      </c>
      <c r="CJ52" s="36">
        <v>1453320</v>
      </c>
      <c r="CK52" s="40">
        <v>9.6999999999999993</v>
      </c>
      <c r="CL52" s="38">
        <v>3619408</v>
      </c>
      <c r="CM52" s="39">
        <v>5.84</v>
      </c>
      <c r="CN52" s="36">
        <v>1513888</v>
      </c>
      <c r="CO52" s="39">
        <v>4.78</v>
      </c>
      <c r="CP52" s="36">
        <v>5133296</v>
      </c>
      <c r="CQ52" s="40">
        <v>5.48</v>
      </c>
      <c r="CR52" s="116">
        <f t="shared" si="42"/>
        <v>4627673</v>
      </c>
      <c r="CS52" s="117">
        <f t="shared" si="43"/>
        <v>1958943</v>
      </c>
      <c r="CT52" s="118">
        <f t="shared" si="44"/>
        <v>6586616</v>
      </c>
      <c r="CU52" s="32"/>
      <c r="CV52" s="38">
        <f t="shared" si="45"/>
        <v>4418666</v>
      </c>
      <c r="CW52" s="39">
        <f t="shared" si="46"/>
        <v>6.3745592724460884</v>
      </c>
      <c r="CX52" s="36">
        <f t="shared" si="47"/>
        <v>3025289</v>
      </c>
      <c r="CY52" s="39">
        <f t="shared" si="48"/>
        <v>16.392166105864312</v>
      </c>
      <c r="CZ52" s="36">
        <f t="shared" si="49"/>
        <v>7443955</v>
      </c>
      <c r="DA52" s="40">
        <f t="shared" si="50"/>
        <v>8.4809263451475339</v>
      </c>
      <c r="DB52" s="38">
        <f t="shared" si="51"/>
        <v>16276680</v>
      </c>
      <c r="DC52" s="39">
        <f t="shared" si="52"/>
        <v>5.36402922080811</v>
      </c>
      <c r="DD52" s="36">
        <f t="shared" si="53"/>
        <v>8398697</v>
      </c>
      <c r="DE52" s="39">
        <f t="shared" si="54"/>
        <v>4.8893934930705383</v>
      </c>
      <c r="DF52" s="36">
        <f t="shared" si="55"/>
        <v>24675377</v>
      </c>
      <c r="DG52" s="40">
        <f t="shared" si="56"/>
        <v>5.1924648438149381</v>
      </c>
      <c r="DH52" s="152"/>
      <c r="DI52" s="161" t="s">
        <v>43</v>
      </c>
      <c r="DJ52" s="38">
        <f t="shared" si="57"/>
        <v>7443955</v>
      </c>
      <c r="DK52" s="36">
        <f t="shared" si="58"/>
        <v>24675377</v>
      </c>
      <c r="DL52" s="37">
        <f t="shared" si="59"/>
        <v>32119332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>
        <v>904555</v>
      </c>
      <c r="E53" s="39">
        <v>8.25</v>
      </c>
      <c r="F53" s="36">
        <v>620347</v>
      </c>
      <c r="G53" s="39">
        <v>22.63</v>
      </c>
      <c r="H53" s="36">
        <v>1524901</v>
      </c>
      <c r="I53" s="40">
        <v>11.12</v>
      </c>
      <c r="J53" s="38">
        <v>1058595</v>
      </c>
      <c r="K53" s="39">
        <v>3.07</v>
      </c>
      <c r="L53" s="36">
        <v>2521582</v>
      </c>
      <c r="M53" s="39">
        <v>8.2899999999999991</v>
      </c>
      <c r="N53" s="36">
        <v>3580177</v>
      </c>
      <c r="O53" s="40">
        <v>5.52</v>
      </c>
      <c r="P53" s="116">
        <f t="shared" si="27"/>
        <v>1963150</v>
      </c>
      <c r="Q53" s="117">
        <f t="shared" si="28"/>
        <v>3141929</v>
      </c>
      <c r="R53" s="118">
        <f t="shared" si="29"/>
        <v>5105079</v>
      </c>
      <c r="S53" s="32"/>
      <c r="T53" s="35">
        <v>2081675</v>
      </c>
      <c r="U53" s="39">
        <v>10.81</v>
      </c>
      <c r="V53" s="36">
        <v>1581247</v>
      </c>
      <c r="W53" s="39">
        <v>28.89</v>
      </c>
      <c r="X53" s="36">
        <v>3662922</v>
      </c>
      <c r="Y53" s="40">
        <v>14.81</v>
      </c>
      <c r="Z53" s="38">
        <v>5510308</v>
      </c>
      <c r="AA53" s="39">
        <v>5.49</v>
      </c>
      <c r="AB53" s="36">
        <v>4571659</v>
      </c>
      <c r="AC53" s="39">
        <v>10.54</v>
      </c>
      <c r="AD53" s="36">
        <v>10081966</v>
      </c>
      <c r="AE53" s="40">
        <v>7.01</v>
      </c>
      <c r="AF53" s="116">
        <f t="shared" si="30"/>
        <v>7591983</v>
      </c>
      <c r="AG53" s="117">
        <f t="shared" si="31"/>
        <v>6152906</v>
      </c>
      <c r="AH53" s="118">
        <f t="shared" si="32"/>
        <v>13744889</v>
      </c>
      <c r="AI53" s="32"/>
      <c r="AJ53" s="35">
        <v>456983</v>
      </c>
      <c r="AK53" s="39">
        <v>7.6</v>
      </c>
      <c r="AL53" s="36">
        <v>620421</v>
      </c>
      <c r="AM53" s="39">
        <v>25.59</v>
      </c>
      <c r="AN53" s="36">
        <v>1077404</v>
      </c>
      <c r="AO53" s="40">
        <v>12.76</v>
      </c>
      <c r="AP53" s="38">
        <v>677812</v>
      </c>
      <c r="AQ53" s="39">
        <v>4.34</v>
      </c>
      <c r="AR53" s="36">
        <v>1305250</v>
      </c>
      <c r="AS53" s="39">
        <v>8.67</v>
      </c>
      <c r="AT53" s="36">
        <v>1983062</v>
      </c>
      <c r="AU53" s="40">
        <v>6.46</v>
      </c>
      <c r="AV53" s="116">
        <f t="shared" si="33"/>
        <v>1134795</v>
      </c>
      <c r="AW53" s="117">
        <f t="shared" si="34"/>
        <v>1925671</v>
      </c>
      <c r="AX53" s="118">
        <f t="shared" si="35"/>
        <v>3060466</v>
      </c>
      <c r="AY53" s="32"/>
      <c r="AZ53" s="35">
        <v>1601555</v>
      </c>
      <c r="BA53" s="39">
        <v>14.4</v>
      </c>
      <c r="BB53" s="36">
        <v>919004</v>
      </c>
      <c r="BC53" s="39">
        <v>29.36</v>
      </c>
      <c r="BD53" s="36">
        <v>2520560</v>
      </c>
      <c r="BE53" s="40">
        <v>17.68</v>
      </c>
      <c r="BF53" s="38">
        <v>2943623</v>
      </c>
      <c r="BG53" s="39">
        <v>4.84</v>
      </c>
      <c r="BH53" s="36">
        <v>3751615</v>
      </c>
      <c r="BI53" s="39">
        <v>12.14</v>
      </c>
      <c r="BJ53" s="36">
        <v>6695238</v>
      </c>
      <c r="BK53" s="40">
        <v>7.3</v>
      </c>
      <c r="BL53" s="116">
        <f t="shared" si="36"/>
        <v>4545178</v>
      </c>
      <c r="BM53" s="117">
        <f t="shared" si="37"/>
        <v>4670619</v>
      </c>
      <c r="BN53" s="118">
        <f t="shared" si="38"/>
        <v>9215797</v>
      </c>
      <c r="BO53" s="32"/>
      <c r="BP53" s="35">
        <v>679831</v>
      </c>
      <c r="BQ53" s="39">
        <v>7.16</v>
      </c>
      <c r="BR53" s="36">
        <v>537392</v>
      </c>
      <c r="BS53" s="39">
        <v>24.93</v>
      </c>
      <c r="BT53" s="36">
        <v>1217223</v>
      </c>
      <c r="BU53" s="40">
        <v>10.45</v>
      </c>
      <c r="BV53" s="38">
        <v>1518529</v>
      </c>
      <c r="BW53" s="39">
        <v>5.04</v>
      </c>
      <c r="BX53" s="36">
        <v>1820179</v>
      </c>
      <c r="BY53" s="39">
        <v>8.94</v>
      </c>
      <c r="BZ53" s="36">
        <v>3338708</v>
      </c>
      <c r="CA53" s="40">
        <v>6.62</v>
      </c>
      <c r="CB53" s="116">
        <f t="shared" si="39"/>
        <v>2198360</v>
      </c>
      <c r="CC53" s="117">
        <f t="shared" si="40"/>
        <v>2357571</v>
      </c>
      <c r="CD53" s="118">
        <f t="shared" si="41"/>
        <v>4555931</v>
      </c>
      <c r="CE53" s="32"/>
      <c r="CF53" s="35">
        <v>2510660</v>
      </c>
      <c r="CG53" s="39">
        <v>20.16</v>
      </c>
      <c r="CH53" s="36">
        <v>973214</v>
      </c>
      <c r="CI53" s="39">
        <v>38.47</v>
      </c>
      <c r="CJ53" s="36">
        <v>3483873</v>
      </c>
      <c r="CK53" s="40">
        <v>23.25</v>
      </c>
      <c r="CL53" s="38">
        <v>6865211</v>
      </c>
      <c r="CM53" s="39">
        <v>11.08</v>
      </c>
      <c r="CN53" s="36">
        <v>4170401</v>
      </c>
      <c r="CO53" s="39">
        <v>13.17</v>
      </c>
      <c r="CP53" s="36">
        <v>11035612</v>
      </c>
      <c r="CQ53" s="40">
        <v>11.79</v>
      </c>
      <c r="CR53" s="116">
        <f t="shared" si="42"/>
        <v>9375871</v>
      </c>
      <c r="CS53" s="117">
        <f t="shared" si="43"/>
        <v>5143615</v>
      </c>
      <c r="CT53" s="118">
        <f t="shared" si="44"/>
        <v>14519486</v>
      </c>
      <c r="CU53" s="32"/>
      <c r="CV53" s="38">
        <f t="shared" si="45"/>
        <v>8235259</v>
      </c>
      <c r="CW53" s="39">
        <f t="shared" si="46"/>
        <v>11.880541914560888</v>
      </c>
      <c r="CX53" s="36">
        <f t="shared" si="47"/>
        <v>5251625</v>
      </c>
      <c r="CY53" s="39">
        <f t="shared" si="48"/>
        <v>28.455301072297448</v>
      </c>
      <c r="CZ53" s="36">
        <f t="shared" si="49"/>
        <v>13486884</v>
      </c>
      <c r="DA53" s="40">
        <f t="shared" si="50"/>
        <v>15.365658420765406</v>
      </c>
      <c r="DB53" s="38">
        <f t="shared" si="51"/>
        <v>18574078</v>
      </c>
      <c r="DC53" s="39">
        <f t="shared" si="52"/>
        <v>6.1211436940192385</v>
      </c>
      <c r="DD53" s="36">
        <f t="shared" si="53"/>
        <v>18140686</v>
      </c>
      <c r="DE53" s="39">
        <f t="shared" si="54"/>
        <v>10.560799143990527</v>
      </c>
      <c r="DF53" s="36">
        <f t="shared" si="55"/>
        <v>36714764</v>
      </c>
      <c r="DG53" s="40">
        <f t="shared" si="56"/>
        <v>7.7259253756877673</v>
      </c>
      <c r="DH53" s="152"/>
      <c r="DI53" s="161" t="s">
        <v>44</v>
      </c>
      <c r="DJ53" s="38">
        <f t="shared" si="57"/>
        <v>13486884</v>
      </c>
      <c r="DK53" s="36">
        <f t="shared" si="58"/>
        <v>36714764</v>
      </c>
      <c r="DL53" s="37">
        <f t="shared" si="59"/>
        <v>50201648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>
        <v>4285666</v>
      </c>
      <c r="E54" s="39">
        <v>39.07</v>
      </c>
      <c r="F54" s="36">
        <v>2628459</v>
      </c>
      <c r="G54" s="39">
        <v>95.87</v>
      </c>
      <c r="H54" s="36">
        <v>6914126</v>
      </c>
      <c r="I54" s="40">
        <v>50.42</v>
      </c>
      <c r="J54" s="38">
        <v>9750850</v>
      </c>
      <c r="K54" s="39">
        <v>28.28</v>
      </c>
      <c r="L54" s="36">
        <v>11128807</v>
      </c>
      <c r="M54" s="39">
        <v>36.590000000000003</v>
      </c>
      <c r="N54" s="36">
        <v>20879657</v>
      </c>
      <c r="O54" s="40">
        <v>32.18</v>
      </c>
      <c r="P54" s="116">
        <f t="shared" si="27"/>
        <v>14036516</v>
      </c>
      <c r="Q54" s="117">
        <f t="shared" si="28"/>
        <v>13757266</v>
      </c>
      <c r="R54" s="118">
        <f t="shared" si="29"/>
        <v>27793782</v>
      </c>
      <c r="S54" s="32"/>
      <c r="T54" s="35">
        <v>7485138</v>
      </c>
      <c r="U54" s="39">
        <v>38.869999999999997</v>
      </c>
      <c r="V54" s="36">
        <v>5082728</v>
      </c>
      <c r="W54" s="39">
        <v>92.85</v>
      </c>
      <c r="X54" s="36">
        <v>12567866</v>
      </c>
      <c r="Y54" s="40">
        <v>50.81</v>
      </c>
      <c r="Z54" s="38">
        <v>28648890</v>
      </c>
      <c r="AA54" s="39">
        <v>28.52</v>
      </c>
      <c r="AB54" s="36">
        <v>13731091</v>
      </c>
      <c r="AC54" s="39">
        <v>31.65</v>
      </c>
      <c r="AD54" s="36">
        <v>42379981</v>
      </c>
      <c r="AE54" s="40">
        <v>29.47</v>
      </c>
      <c r="AF54" s="116">
        <f t="shared" si="30"/>
        <v>36134028</v>
      </c>
      <c r="AG54" s="117">
        <f t="shared" si="31"/>
        <v>18813819</v>
      </c>
      <c r="AH54" s="118">
        <f t="shared" si="32"/>
        <v>54947847</v>
      </c>
      <c r="AI54" s="32"/>
      <c r="AJ54" s="35">
        <v>1991131</v>
      </c>
      <c r="AK54" s="39">
        <v>33.1</v>
      </c>
      <c r="AL54" s="36">
        <v>1827082</v>
      </c>
      <c r="AM54" s="39">
        <v>75.36</v>
      </c>
      <c r="AN54" s="36">
        <v>3818213</v>
      </c>
      <c r="AO54" s="40">
        <v>45.24</v>
      </c>
      <c r="AP54" s="38">
        <v>4120702</v>
      </c>
      <c r="AQ54" s="39">
        <v>26.37</v>
      </c>
      <c r="AR54" s="36">
        <v>3831914</v>
      </c>
      <c r="AS54" s="39">
        <v>25.46</v>
      </c>
      <c r="AT54" s="36">
        <v>7952616</v>
      </c>
      <c r="AU54" s="40">
        <v>25.92</v>
      </c>
      <c r="AV54" s="116">
        <f t="shared" si="33"/>
        <v>6111833</v>
      </c>
      <c r="AW54" s="117">
        <f t="shared" si="34"/>
        <v>5658996</v>
      </c>
      <c r="AX54" s="118">
        <f t="shared" si="35"/>
        <v>11770829</v>
      </c>
      <c r="AY54" s="32"/>
      <c r="AZ54" s="35">
        <v>5453116</v>
      </c>
      <c r="BA54" s="39">
        <v>49.02</v>
      </c>
      <c r="BB54" s="36">
        <v>2503195</v>
      </c>
      <c r="BC54" s="39">
        <v>79.97</v>
      </c>
      <c r="BD54" s="36">
        <v>7956311</v>
      </c>
      <c r="BE54" s="40">
        <v>55.82</v>
      </c>
      <c r="BF54" s="38">
        <v>17918568</v>
      </c>
      <c r="BG54" s="39">
        <v>29.45</v>
      </c>
      <c r="BH54" s="36">
        <v>10149582</v>
      </c>
      <c r="BI54" s="39">
        <v>32.83</v>
      </c>
      <c r="BJ54" s="36">
        <v>28068150</v>
      </c>
      <c r="BK54" s="40">
        <v>30.59</v>
      </c>
      <c r="BL54" s="116">
        <f t="shared" si="36"/>
        <v>23371684</v>
      </c>
      <c r="BM54" s="117">
        <f t="shared" si="37"/>
        <v>12652777</v>
      </c>
      <c r="BN54" s="118">
        <f t="shared" si="38"/>
        <v>36024461</v>
      </c>
      <c r="BO54" s="32"/>
      <c r="BP54" s="35">
        <v>2257279</v>
      </c>
      <c r="BQ54" s="39">
        <v>23.78</v>
      </c>
      <c r="BR54" s="36">
        <v>1594226</v>
      </c>
      <c r="BS54" s="39">
        <v>73.959999999999994</v>
      </c>
      <c r="BT54" s="36">
        <v>3851505</v>
      </c>
      <c r="BU54" s="40">
        <v>33.07</v>
      </c>
      <c r="BV54" s="38">
        <v>7462949</v>
      </c>
      <c r="BW54" s="39">
        <v>24.79</v>
      </c>
      <c r="BX54" s="36">
        <v>5440298</v>
      </c>
      <c r="BY54" s="39">
        <v>26.73</v>
      </c>
      <c r="BZ54" s="36">
        <v>12903247</v>
      </c>
      <c r="CA54" s="40">
        <v>25.57</v>
      </c>
      <c r="CB54" s="116">
        <f t="shared" si="39"/>
        <v>9720228</v>
      </c>
      <c r="CC54" s="117">
        <f t="shared" si="40"/>
        <v>7034524</v>
      </c>
      <c r="CD54" s="118">
        <f t="shared" si="41"/>
        <v>16754752</v>
      </c>
      <c r="CE54" s="32"/>
      <c r="CF54" s="35">
        <v>4934096</v>
      </c>
      <c r="CG54" s="39">
        <v>39.61</v>
      </c>
      <c r="CH54" s="36">
        <v>2037821</v>
      </c>
      <c r="CI54" s="39">
        <v>80.55</v>
      </c>
      <c r="CJ54" s="36">
        <v>6971917</v>
      </c>
      <c r="CK54" s="40">
        <v>46.52</v>
      </c>
      <c r="CL54" s="38">
        <v>13110575</v>
      </c>
      <c r="CM54" s="39">
        <v>21.17</v>
      </c>
      <c r="CN54" s="36">
        <v>7377224</v>
      </c>
      <c r="CO54" s="39">
        <v>23.3</v>
      </c>
      <c r="CP54" s="36">
        <v>20487798</v>
      </c>
      <c r="CQ54" s="40">
        <v>21.89</v>
      </c>
      <c r="CR54" s="116">
        <f t="shared" si="42"/>
        <v>18044671</v>
      </c>
      <c r="CS54" s="117">
        <f t="shared" si="43"/>
        <v>9415045</v>
      </c>
      <c r="CT54" s="118">
        <f t="shared" si="44"/>
        <v>27459716</v>
      </c>
      <c r="CU54" s="32"/>
      <c r="CV54" s="38">
        <f t="shared" si="45"/>
        <v>26406426</v>
      </c>
      <c r="CW54" s="39">
        <f t="shared" si="46"/>
        <v>38.095055772593241</v>
      </c>
      <c r="CX54" s="36">
        <f t="shared" si="47"/>
        <v>15673511</v>
      </c>
      <c r="CY54" s="39">
        <f t="shared" si="48"/>
        <v>84.925042127906281</v>
      </c>
      <c r="CZ54" s="36">
        <f t="shared" si="49"/>
        <v>42079937</v>
      </c>
      <c r="DA54" s="40">
        <f t="shared" si="50"/>
        <v>47.941832843622578</v>
      </c>
      <c r="DB54" s="38">
        <f t="shared" si="51"/>
        <v>81012534</v>
      </c>
      <c r="DC54" s="39">
        <f t="shared" si="52"/>
        <v>26.697926089823632</v>
      </c>
      <c r="DD54" s="36">
        <f t="shared" si="53"/>
        <v>51658916</v>
      </c>
      <c r="DE54" s="39">
        <f t="shared" si="54"/>
        <v>30.07380403763554</v>
      </c>
      <c r="DF54" s="36">
        <f t="shared" si="55"/>
        <v>132671450</v>
      </c>
      <c r="DG54" s="40">
        <f t="shared" si="56"/>
        <v>27.918189047443988</v>
      </c>
      <c r="DH54" s="152"/>
      <c r="DI54" s="161" t="s">
        <v>45</v>
      </c>
      <c r="DJ54" s="38">
        <f t="shared" si="57"/>
        <v>42079937</v>
      </c>
      <c r="DK54" s="36">
        <f t="shared" si="58"/>
        <v>132671450</v>
      </c>
      <c r="DL54" s="37">
        <f t="shared" si="59"/>
        <v>174751387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>
        <v>4466672</v>
      </c>
      <c r="E55" s="39">
        <v>40.72</v>
      </c>
      <c r="F55" s="36">
        <v>54507</v>
      </c>
      <c r="G55" s="39">
        <v>1.99</v>
      </c>
      <c r="H55" s="36">
        <v>4521179</v>
      </c>
      <c r="I55" s="40">
        <v>32.97</v>
      </c>
      <c r="J55" s="38">
        <v>652572</v>
      </c>
      <c r="K55" s="39">
        <v>1.89</v>
      </c>
      <c r="L55" s="36">
        <v>1791</v>
      </c>
      <c r="M55" s="39">
        <v>0.01</v>
      </c>
      <c r="N55" s="36">
        <v>654363</v>
      </c>
      <c r="O55" s="40">
        <v>1.01</v>
      </c>
      <c r="P55" s="116">
        <f t="shared" ref="P55" si="60">+D55+J55</f>
        <v>5119244</v>
      </c>
      <c r="Q55" s="117">
        <f t="shared" ref="Q55" si="61">+F55+L55</f>
        <v>56298</v>
      </c>
      <c r="R55" s="118">
        <f t="shared" ref="R55" si="62">+P55+Q55</f>
        <v>5175542</v>
      </c>
      <c r="S55" s="32"/>
      <c r="T55" s="35">
        <v>30085395</v>
      </c>
      <c r="U55" s="39">
        <v>156.22</v>
      </c>
      <c r="V55" s="36">
        <v>211115</v>
      </c>
      <c r="W55" s="39">
        <v>3.86</v>
      </c>
      <c r="X55" s="36">
        <v>30296510</v>
      </c>
      <c r="Y55" s="40">
        <v>122.5</v>
      </c>
      <c r="Z55" s="38">
        <v>2511277</v>
      </c>
      <c r="AA55" s="39">
        <v>2.5</v>
      </c>
      <c r="AB55" s="36">
        <v>12256</v>
      </c>
      <c r="AC55" s="39">
        <v>0.03</v>
      </c>
      <c r="AD55" s="36">
        <v>2523533</v>
      </c>
      <c r="AE55" s="40">
        <v>1.75</v>
      </c>
      <c r="AF55" s="116">
        <f t="shared" ref="AF55" si="63">+T55+Z55</f>
        <v>32596672</v>
      </c>
      <c r="AG55" s="117">
        <f t="shared" ref="AG55" si="64">+V55+AB55</f>
        <v>223371</v>
      </c>
      <c r="AH55" s="118">
        <f t="shared" ref="AH55" si="65">+AF55+AG55</f>
        <v>32820043</v>
      </c>
      <c r="AI55" s="32"/>
      <c r="AJ55" s="35">
        <v>929643</v>
      </c>
      <c r="AK55" s="39">
        <v>15.45</v>
      </c>
      <c r="AL55" s="36">
        <v>0</v>
      </c>
      <c r="AM55" s="39">
        <v>0</v>
      </c>
      <c r="AN55" s="36">
        <v>0</v>
      </c>
      <c r="AO55" s="40">
        <v>0</v>
      </c>
      <c r="AP55" s="38">
        <v>164119</v>
      </c>
      <c r="AQ55" s="39">
        <v>1.05</v>
      </c>
      <c r="AR55" s="36">
        <v>1127</v>
      </c>
      <c r="AS55" s="39">
        <v>0.01</v>
      </c>
      <c r="AT55" s="36">
        <v>0</v>
      </c>
      <c r="AU55" s="40">
        <v>0</v>
      </c>
      <c r="AV55" s="116">
        <f t="shared" ref="AV55" si="66">+AJ55+AP55</f>
        <v>1093762</v>
      </c>
      <c r="AW55" s="117">
        <f t="shared" ref="AW55" si="67">+AL55+AR55</f>
        <v>1127</v>
      </c>
      <c r="AX55" s="118">
        <f t="shared" ref="AX55" si="68">+AV55+AW55</f>
        <v>1094889</v>
      </c>
      <c r="AY55" s="32"/>
      <c r="AZ55" s="35">
        <v>9659575</v>
      </c>
      <c r="BA55" s="39">
        <v>86.83</v>
      </c>
      <c r="BB55" s="36">
        <v>141250</v>
      </c>
      <c r="BC55" s="39">
        <v>4.51</v>
      </c>
      <c r="BD55" s="36">
        <v>9800825</v>
      </c>
      <c r="BE55" s="40">
        <v>68.760000000000005</v>
      </c>
      <c r="BF55" s="38">
        <v>1001998</v>
      </c>
      <c r="BG55" s="39">
        <v>1.65</v>
      </c>
      <c r="BH55" s="36">
        <v>5182</v>
      </c>
      <c r="BI55" s="39">
        <v>0.02</v>
      </c>
      <c r="BJ55" s="36">
        <v>1007180</v>
      </c>
      <c r="BK55" s="40">
        <v>1.1000000000000001</v>
      </c>
      <c r="BL55" s="116">
        <f t="shared" ref="BL55" si="69">+AZ55+BF55</f>
        <v>10661573</v>
      </c>
      <c r="BM55" s="117">
        <f t="shared" ref="BM55" si="70">+BB55+BH55</f>
        <v>146432</v>
      </c>
      <c r="BN55" s="118">
        <f t="shared" ref="BN55" si="71">+BL55+BM55</f>
        <v>10808005</v>
      </c>
      <c r="BO55" s="32"/>
      <c r="BP55" s="35">
        <v>2240263</v>
      </c>
      <c r="BQ55" s="39">
        <v>23.6</v>
      </c>
      <c r="BR55" s="36">
        <v>102092</v>
      </c>
      <c r="BS55" s="39">
        <v>4.74</v>
      </c>
      <c r="BT55" s="36">
        <v>2342355</v>
      </c>
      <c r="BU55" s="40">
        <v>20.11</v>
      </c>
      <c r="BV55" s="38">
        <v>687283</v>
      </c>
      <c r="BW55" s="39">
        <v>2.2799999999999998</v>
      </c>
      <c r="BX55" s="36">
        <v>1551</v>
      </c>
      <c r="BY55" s="39">
        <v>0.01</v>
      </c>
      <c r="BZ55" s="36">
        <v>688833</v>
      </c>
      <c r="CA55" s="40">
        <v>1.37</v>
      </c>
      <c r="CB55" s="116">
        <f t="shared" ref="CB55" si="72">+BP55+BV55</f>
        <v>2927546</v>
      </c>
      <c r="CC55" s="117">
        <f t="shared" ref="CC55" si="73">+BR55+BX55</f>
        <v>103643</v>
      </c>
      <c r="CD55" s="118">
        <f t="shared" ref="CD55" si="74">+CB55+CC55</f>
        <v>3031189</v>
      </c>
      <c r="CE55" s="32"/>
      <c r="CF55" s="35">
        <v>3001650</v>
      </c>
      <c r="CG55" s="39">
        <v>24.1</v>
      </c>
      <c r="CH55" s="36">
        <v>7488</v>
      </c>
      <c r="CI55" s="39">
        <v>0.3</v>
      </c>
      <c r="CJ55" s="36">
        <v>3009138</v>
      </c>
      <c r="CK55" s="40">
        <v>20.079999999999998</v>
      </c>
      <c r="CL55" s="38">
        <v>1090047</v>
      </c>
      <c r="CM55" s="39">
        <v>1.76</v>
      </c>
      <c r="CN55" s="36">
        <v>22280</v>
      </c>
      <c r="CO55" s="39">
        <v>7.0000000000000007E-2</v>
      </c>
      <c r="CP55" s="36">
        <v>1112328</v>
      </c>
      <c r="CQ55" s="40">
        <v>1.19</v>
      </c>
      <c r="CR55" s="116">
        <f t="shared" ref="CR55" si="75">+CF55+CL55</f>
        <v>4091697</v>
      </c>
      <c r="CS55" s="117">
        <f t="shared" ref="CS55" si="76">+CH55+CN55</f>
        <v>29768</v>
      </c>
      <c r="CT55" s="118">
        <f t="shared" ref="CT55" si="77">+CR55+CS55</f>
        <v>4121465</v>
      </c>
      <c r="CU55" s="32"/>
      <c r="CV55" s="38">
        <f t="shared" ref="CV55" si="78">+D55+T55+AJ55+AZ55+BP55+CF55</f>
        <v>50383198</v>
      </c>
      <c r="CW55" s="39">
        <f t="shared" si="46"/>
        <v>72.684987275885348</v>
      </c>
      <c r="CX55" s="36">
        <f t="shared" ref="CX55" si="79">+F55+V55+AL55+BB55+BR55+CH55</f>
        <v>516452</v>
      </c>
      <c r="CY55" s="39">
        <f t="shared" si="48"/>
        <v>2.7983333062414322</v>
      </c>
      <c r="CZ55" s="36">
        <f t="shared" ref="CZ55" si="80">+CV55+CX55</f>
        <v>50899650</v>
      </c>
      <c r="DA55" s="40">
        <f t="shared" si="50"/>
        <v>57.990165529451573</v>
      </c>
      <c r="DB55" s="38">
        <f t="shared" ref="DB55" si="81">+J55+Z55+AP55+BF55+BV55+CL55</f>
        <v>6107296</v>
      </c>
      <c r="DC55" s="39">
        <f t="shared" si="52"/>
        <v>2.0126779050841135</v>
      </c>
      <c r="DD55" s="36">
        <f t="shared" ref="DD55" si="82">+L55+AB55+AR55+BH55+BX55+CN55</f>
        <v>44187</v>
      </c>
      <c r="DE55" s="39">
        <f t="shared" si="54"/>
        <v>2.5723946259557626E-2</v>
      </c>
      <c r="DF55" s="36">
        <f t="shared" ref="DF55" si="83">+DB55+DD55</f>
        <v>6151483</v>
      </c>
      <c r="DG55" s="40">
        <f t="shared" si="56"/>
        <v>1.2944628653424524</v>
      </c>
      <c r="DH55" s="152"/>
      <c r="DI55" s="161" t="s">
        <v>179</v>
      </c>
      <c r="DJ55" s="38">
        <f t="shared" ref="DJ55" si="84">+CZ55</f>
        <v>50899650</v>
      </c>
      <c r="DK55" s="36">
        <f t="shared" ref="DK55" si="85">+DF55</f>
        <v>6151483</v>
      </c>
      <c r="DL55" s="37">
        <f t="shared" ref="DL55" si="86">+DJ55+DK55</f>
        <v>57051133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>
        <v>9536941</v>
      </c>
      <c r="E56" s="39">
        <v>86.93</v>
      </c>
      <c r="F56" s="36">
        <v>2083603</v>
      </c>
      <c r="G56" s="39">
        <v>76</v>
      </c>
      <c r="H56" s="36">
        <v>11620544</v>
      </c>
      <c r="I56" s="40">
        <v>84.75</v>
      </c>
      <c r="J56" s="38">
        <v>7877381</v>
      </c>
      <c r="K56" s="39">
        <v>22.85</v>
      </c>
      <c r="L56" s="36">
        <v>8453669</v>
      </c>
      <c r="M56" s="39">
        <v>27.8</v>
      </c>
      <c r="N56" s="36">
        <v>16331051</v>
      </c>
      <c r="O56" s="40">
        <v>25.17</v>
      </c>
      <c r="P56" s="116">
        <f t="shared" si="27"/>
        <v>17414322</v>
      </c>
      <c r="Q56" s="117">
        <f t="shared" si="28"/>
        <v>10537272</v>
      </c>
      <c r="R56" s="118">
        <f t="shared" si="29"/>
        <v>27951594</v>
      </c>
      <c r="S56" s="32"/>
      <c r="T56" s="35">
        <v>9611891</v>
      </c>
      <c r="U56" s="39">
        <v>49.91</v>
      </c>
      <c r="V56" s="36">
        <v>4304438</v>
      </c>
      <c r="W56" s="39">
        <v>78.63</v>
      </c>
      <c r="X56" s="36">
        <v>13916329</v>
      </c>
      <c r="Y56" s="40">
        <v>56.27</v>
      </c>
      <c r="Z56" s="38">
        <v>22572905</v>
      </c>
      <c r="AA56" s="39">
        <v>22.47</v>
      </c>
      <c r="AB56" s="36">
        <v>7218460</v>
      </c>
      <c r="AC56" s="39">
        <v>16.64</v>
      </c>
      <c r="AD56" s="36">
        <v>29791366</v>
      </c>
      <c r="AE56" s="40">
        <v>20.71</v>
      </c>
      <c r="AF56" s="116">
        <f t="shared" si="30"/>
        <v>32184796</v>
      </c>
      <c r="AG56" s="117">
        <f t="shared" si="31"/>
        <v>11522898</v>
      </c>
      <c r="AH56" s="118">
        <f t="shared" si="32"/>
        <v>43707694</v>
      </c>
      <c r="AI56" s="32"/>
      <c r="AJ56" s="35">
        <v>4304091</v>
      </c>
      <c r="AK56" s="39">
        <v>71.540000000000006</v>
      </c>
      <c r="AL56" s="36">
        <v>4070514</v>
      </c>
      <c r="AM56" s="39">
        <v>167.89</v>
      </c>
      <c r="AN56" s="36">
        <v>8374606</v>
      </c>
      <c r="AO56" s="40">
        <v>99.22</v>
      </c>
      <c r="AP56" s="38">
        <v>3479243</v>
      </c>
      <c r="AQ56" s="39">
        <v>22.26</v>
      </c>
      <c r="AR56" s="36">
        <v>7068657</v>
      </c>
      <c r="AS56" s="39">
        <v>46.97</v>
      </c>
      <c r="AT56" s="36">
        <v>10547900</v>
      </c>
      <c r="AU56" s="40">
        <v>34.39</v>
      </c>
      <c r="AV56" s="116">
        <f t="shared" si="33"/>
        <v>7783334</v>
      </c>
      <c r="AW56" s="117">
        <f t="shared" si="34"/>
        <v>11139171</v>
      </c>
      <c r="AX56" s="118">
        <f t="shared" si="35"/>
        <v>18922505</v>
      </c>
      <c r="AY56" s="32"/>
      <c r="AZ56" s="35">
        <v>9572866</v>
      </c>
      <c r="BA56" s="39">
        <v>86.05</v>
      </c>
      <c r="BB56" s="36">
        <v>3245245</v>
      </c>
      <c r="BC56" s="39">
        <v>103.68</v>
      </c>
      <c r="BD56" s="36">
        <v>12818111</v>
      </c>
      <c r="BE56" s="40">
        <v>89.92</v>
      </c>
      <c r="BF56" s="38">
        <v>10441906</v>
      </c>
      <c r="BG56" s="39">
        <v>17.16</v>
      </c>
      <c r="BH56" s="36">
        <v>6844354</v>
      </c>
      <c r="BI56" s="39">
        <v>22.14</v>
      </c>
      <c r="BJ56" s="36">
        <v>17286260</v>
      </c>
      <c r="BK56" s="40">
        <v>18.84</v>
      </c>
      <c r="BL56" s="116">
        <f t="shared" si="36"/>
        <v>20014772</v>
      </c>
      <c r="BM56" s="117">
        <f t="shared" si="37"/>
        <v>10089599</v>
      </c>
      <c r="BN56" s="118">
        <f t="shared" si="38"/>
        <v>30104371</v>
      </c>
      <c r="BO56" s="32"/>
      <c r="BP56" s="35">
        <v>3985847</v>
      </c>
      <c r="BQ56" s="39">
        <v>41.99</v>
      </c>
      <c r="BR56" s="36">
        <v>1234797</v>
      </c>
      <c r="BS56" s="39">
        <v>57.28</v>
      </c>
      <c r="BT56" s="36">
        <v>5220644</v>
      </c>
      <c r="BU56" s="40">
        <v>44.82</v>
      </c>
      <c r="BV56" s="38">
        <v>4774433</v>
      </c>
      <c r="BW56" s="39">
        <v>15.86</v>
      </c>
      <c r="BX56" s="36">
        <v>2651492</v>
      </c>
      <c r="BY56" s="39">
        <v>13.03</v>
      </c>
      <c r="BZ56" s="36">
        <v>7425925</v>
      </c>
      <c r="CA56" s="40">
        <v>14.72</v>
      </c>
      <c r="CB56" s="116">
        <f t="shared" si="39"/>
        <v>8760280</v>
      </c>
      <c r="CC56" s="117">
        <f t="shared" si="40"/>
        <v>3886289</v>
      </c>
      <c r="CD56" s="118">
        <f t="shared" si="41"/>
        <v>12646569</v>
      </c>
      <c r="CE56" s="32"/>
      <c r="CF56" s="35">
        <v>7210139</v>
      </c>
      <c r="CG56" s="39">
        <v>57.89</v>
      </c>
      <c r="CH56" s="36">
        <v>1005131</v>
      </c>
      <c r="CI56" s="39">
        <v>39.729999999999997</v>
      </c>
      <c r="CJ56" s="36">
        <v>8215270</v>
      </c>
      <c r="CK56" s="40">
        <v>54.82</v>
      </c>
      <c r="CL56" s="38">
        <v>6831435</v>
      </c>
      <c r="CM56" s="39">
        <v>11.03</v>
      </c>
      <c r="CN56" s="36">
        <v>3186165</v>
      </c>
      <c r="CO56" s="39">
        <v>10.06</v>
      </c>
      <c r="CP56" s="36">
        <v>10017601</v>
      </c>
      <c r="CQ56" s="40">
        <v>10.7</v>
      </c>
      <c r="CR56" s="116">
        <f t="shared" si="42"/>
        <v>14041574</v>
      </c>
      <c r="CS56" s="117">
        <f t="shared" si="43"/>
        <v>4191296</v>
      </c>
      <c r="CT56" s="118">
        <f t="shared" si="44"/>
        <v>18232870</v>
      </c>
      <c r="CU56" s="32"/>
      <c r="CV56" s="38">
        <f t="shared" si="45"/>
        <v>44221775</v>
      </c>
      <c r="CW56" s="39">
        <f t="shared" si="46"/>
        <v>63.79625114690149</v>
      </c>
      <c r="CX56" s="36">
        <f t="shared" si="47"/>
        <v>15943728</v>
      </c>
      <c r="CY56" s="39">
        <f t="shared" si="48"/>
        <v>86.389180578357909</v>
      </c>
      <c r="CZ56" s="36">
        <f t="shared" si="49"/>
        <v>60165503</v>
      </c>
      <c r="DA56" s="40">
        <f t="shared" si="50"/>
        <v>68.546787220201224</v>
      </c>
      <c r="DB56" s="38">
        <f t="shared" si="51"/>
        <v>55977303</v>
      </c>
      <c r="DC56" s="39">
        <f t="shared" si="52"/>
        <v>18.447489843999481</v>
      </c>
      <c r="DD56" s="36">
        <f t="shared" si="53"/>
        <v>35422797</v>
      </c>
      <c r="DE56" s="39">
        <f t="shared" si="54"/>
        <v>20.621769443302764</v>
      </c>
      <c r="DF56" s="36">
        <f t="shared" si="55"/>
        <v>91400100</v>
      </c>
      <c r="DG56" s="40">
        <f t="shared" si="56"/>
        <v>19.23341661491817</v>
      </c>
      <c r="DH56" s="152"/>
      <c r="DI56" s="161" t="s">
        <v>46</v>
      </c>
      <c r="DJ56" s="38">
        <f t="shared" si="57"/>
        <v>60165503</v>
      </c>
      <c r="DK56" s="36">
        <f t="shared" si="58"/>
        <v>91400100</v>
      </c>
      <c r="DL56" s="37">
        <f t="shared" si="59"/>
        <v>151565603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>
        <v>665408</v>
      </c>
      <c r="E57" s="39">
        <v>6.07</v>
      </c>
      <c r="F57" s="36">
        <v>155702</v>
      </c>
      <c r="G57" s="39">
        <v>5.68</v>
      </c>
      <c r="H57" s="36">
        <v>821110</v>
      </c>
      <c r="I57" s="40">
        <v>5.99</v>
      </c>
      <c r="J57" s="38">
        <v>251434</v>
      </c>
      <c r="K57" s="39">
        <v>0.73</v>
      </c>
      <c r="L57" s="36">
        <v>538286</v>
      </c>
      <c r="M57" s="39">
        <v>1.77</v>
      </c>
      <c r="N57" s="36">
        <v>789720</v>
      </c>
      <c r="O57" s="40">
        <v>1.22</v>
      </c>
      <c r="P57" s="116">
        <f t="shared" si="27"/>
        <v>916842</v>
      </c>
      <c r="Q57" s="117">
        <f t="shared" si="28"/>
        <v>693988</v>
      </c>
      <c r="R57" s="118">
        <f t="shared" si="29"/>
        <v>1610830</v>
      </c>
      <c r="S57" s="32"/>
      <c r="T57" s="35">
        <v>540528</v>
      </c>
      <c r="U57" s="39">
        <v>2.81</v>
      </c>
      <c r="V57" s="36">
        <v>326204</v>
      </c>
      <c r="W57" s="39">
        <v>5.96</v>
      </c>
      <c r="X57" s="36">
        <v>866731</v>
      </c>
      <c r="Y57" s="40">
        <v>3.5</v>
      </c>
      <c r="Z57" s="38">
        <v>704529</v>
      </c>
      <c r="AA57" s="39">
        <v>0.7</v>
      </c>
      <c r="AB57" s="36">
        <v>515213</v>
      </c>
      <c r="AC57" s="39">
        <v>1.19</v>
      </c>
      <c r="AD57" s="36">
        <v>1219741</v>
      </c>
      <c r="AE57" s="40">
        <v>0.85</v>
      </c>
      <c r="AF57" s="116">
        <f t="shared" si="30"/>
        <v>1245057</v>
      </c>
      <c r="AG57" s="117">
        <f t="shared" si="31"/>
        <v>841417</v>
      </c>
      <c r="AH57" s="118">
        <f t="shared" si="32"/>
        <v>2086474</v>
      </c>
      <c r="AI57" s="32"/>
      <c r="AJ57" s="35">
        <v>204825</v>
      </c>
      <c r="AK57" s="39">
        <v>3.4</v>
      </c>
      <c r="AL57" s="36">
        <v>150215</v>
      </c>
      <c r="AM57" s="39">
        <v>6.2</v>
      </c>
      <c r="AN57" s="36">
        <v>355039</v>
      </c>
      <c r="AO57" s="40">
        <v>4.21</v>
      </c>
      <c r="AP57" s="38">
        <v>109902</v>
      </c>
      <c r="AQ57" s="39">
        <v>0.7</v>
      </c>
      <c r="AR57" s="36">
        <v>226250</v>
      </c>
      <c r="AS57" s="39">
        <v>1.5</v>
      </c>
      <c r="AT57" s="36">
        <v>336152</v>
      </c>
      <c r="AU57" s="40">
        <v>1.1000000000000001</v>
      </c>
      <c r="AV57" s="116">
        <f t="shared" si="33"/>
        <v>314727</v>
      </c>
      <c r="AW57" s="117">
        <f t="shared" si="34"/>
        <v>376465</v>
      </c>
      <c r="AX57" s="118">
        <f t="shared" si="35"/>
        <v>691192</v>
      </c>
      <c r="AY57" s="32"/>
      <c r="AZ57" s="35">
        <v>729688</v>
      </c>
      <c r="BA57" s="39">
        <v>6.56</v>
      </c>
      <c r="BB57" s="36">
        <v>235519</v>
      </c>
      <c r="BC57" s="39">
        <v>7.52</v>
      </c>
      <c r="BD57" s="36">
        <v>965207</v>
      </c>
      <c r="BE57" s="40">
        <v>6.77</v>
      </c>
      <c r="BF57" s="38">
        <v>564853</v>
      </c>
      <c r="BG57" s="39">
        <v>0.93</v>
      </c>
      <c r="BH57" s="36">
        <v>618837</v>
      </c>
      <c r="BI57" s="39">
        <v>2</v>
      </c>
      <c r="BJ57" s="36">
        <v>1183690</v>
      </c>
      <c r="BK57" s="40">
        <v>1.29</v>
      </c>
      <c r="BL57" s="116">
        <f t="shared" si="36"/>
        <v>1294541</v>
      </c>
      <c r="BM57" s="117">
        <f t="shared" si="37"/>
        <v>854356</v>
      </c>
      <c r="BN57" s="118">
        <f t="shared" si="38"/>
        <v>2148897</v>
      </c>
      <c r="BO57" s="32"/>
      <c r="BP57" s="35">
        <v>240653</v>
      </c>
      <c r="BQ57" s="39">
        <v>2.54</v>
      </c>
      <c r="BR57" s="36">
        <v>119473</v>
      </c>
      <c r="BS57" s="39">
        <v>5.54</v>
      </c>
      <c r="BT57" s="36">
        <v>360126</v>
      </c>
      <c r="BU57" s="40">
        <v>3.09</v>
      </c>
      <c r="BV57" s="38">
        <v>187716</v>
      </c>
      <c r="BW57" s="39">
        <v>0.62</v>
      </c>
      <c r="BX57" s="36">
        <v>323074</v>
      </c>
      <c r="BY57" s="39">
        <v>1.59</v>
      </c>
      <c r="BZ57" s="36">
        <v>510790</v>
      </c>
      <c r="CA57" s="40">
        <v>1.01</v>
      </c>
      <c r="CB57" s="116">
        <f t="shared" si="39"/>
        <v>428369</v>
      </c>
      <c r="CC57" s="117">
        <f t="shared" si="40"/>
        <v>442547</v>
      </c>
      <c r="CD57" s="118">
        <f t="shared" si="41"/>
        <v>870916</v>
      </c>
      <c r="CE57" s="32"/>
      <c r="CF57" s="35">
        <v>459563</v>
      </c>
      <c r="CG57" s="39">
        <v>3.69</v>
      </c>
      <c r="CH57" s="36">
        <v>178281</v>
      </c>
      <c r="CI57" s="39">
        <v>7.05</v>
      </c>
      <c r="CJ57" s="36">
        <v>637843</v>
      </c>
      <c r="CK57" s="40">
        <v>4.26</v>
      </c>
      <c r="CL57" s="38">
        <v>405977</v>
      </c>
      <c r="CM57" s="39">
        <v>0.66</v>
      </c>
      <c r="CN57" s="36">
        <v>423748</v>
      </c>
      <c r="CO57" s="39">
        <v>1.34</v>
      </c>
      <c r="CP57" s="36">
        <v>829724</v>
      </c>
      <c r="CQ57" s="40">
        <v>0.89</v>
      </c>
      <c r="CR57" s="116">
        <f t="shared" si="42"/>
        <v>865540</v>
      </c>
      <c r="CS57" s="117">
        <f t="shared" si="43"/>
        <v>602029</v>
      </c>
      <c r="CT57" s="118">
        <f t="shared" si="44"/>
        <v>1467569</v>
      </c>
      <c r="CU57" s="32"/>
      <c r="CV57" s="38">
        <f t="shared" si="45"/>
        <v>2840665</v>
      </c>
      <c r="CW57" s="39">
        <f t="shared" si="46"/>
        <v>4.0980665693363267</v>
      </c>
      <c r="CX57" s="36">
        <f t="shared" si="47"/>
        <v>1165394</v>
      </c>
      <c r="CY57" s="39">
        <f t="shared" si="48"/>
        <v>6.3145478090779541</v>
      </c>
      <c r="CZ57" s="36">
        <f t="shared" si="49"/>
        <v>4006059</v>
      </c>
      <c r="DA57" s="40">
        <f t="shared" si="50"/>
        <v>4.5641183098655738</v>
      </c>
      <c r="DB57" s="38">
        <f t="shared" si="51"/>
        <v>2224411</v>
      </c>
      <c r="DC57" s="39">
        <f t="shared" si="52"/>
        <v>0.73306138617254801</v>
      </c>
      <c r="DD57" s="36">
        <f t="shared" si="53"/>
        <v>2645408</v>
      </c>
      <c r="DE57" s="39">
        <f t="shared" si="54"/>
        <v>1.5400532560844553</v>
      </c>
      <c r="DF57" s="36">
        <f t="shared" si="55"/>
        <v>4869819</v>
      </c>
      <c r="DG57" s="40">
        <f t="shared" si="56"/>
        <v>1.0247609977039871</v>
      </c>
      <c r="DH57" s="152"/>
      <c r="DI57" s="161" t="s">
        <v>57</v>
      </c>
      <c r="DJ57" s="38">
        <f t="shared" si="57"/>
        <v>4006059</v>
      </c>
      <c r="DK57" s="36">
        <f t="shared" si="58"/>
        <v>4869819</v>
      </c>
      <c r="DL57" s="37">
        <f t="shared" si="59"/>
        <v>8875878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>
        <v>3639090</v>
      </c>
      <c r="E58" s="39">
        <v>33.17</v>
      </c>
      <c r="F58" s="36">
        <v>515</v>
      </c>
      <c r="G58" s="39">
        <v>0.02</v>
      </c>
      <c r="H58" s="36">
        <v>3639605</v>
      </c>
      <c r="I58" s="40">
        <v>26.54</v>
      </c>
      <c r="J58" s="38">
        <v>1338112</v>
      </c>
      <c r="K58" s="39">
        <v>3.88</v>
      </c>
      <c r="L58" s="36">
        <v>3858</v>
      </c>
      <c r="M58" s="39">
        <v>0.01</v>
      </c>
      <c r="N58" s="36">
        <v>1341970</v>
      </c>
      <c r="O58" s="40">
        <v>2.0699999999999998</v>
      </c>
      <c r="P58" s="116">
        <f t="shared" si="27"/>
        <v>4977202</v>
      </c>
      <c r="Q58" s="117">
        <f t="shared" si="28"/>
        <v>4373</v>
      </c>
      <c r="R58" s="118">
        <f t="shared" si="29"/>
        <v>4981575</v>
      </c>
      <c r="S58" s="32"/>
      <c r="T58" s="35">
        <v>9379643</v>
      </c>
      <c r="U58" s="39">
        <v>48.7</v>
      </c>
      <c r="V58" s="36">
        <v>2785850</v>
      </c>
      <c r="W58" s="39">
        <v>50.89</v>
      </c>
      <c r="X58" s="36">
        <v>12165492</v>
      </c>
      <c r="Y58" s="40">
        <v>49.19</v>
      </c>
      <c r="Z58" s="38">
        <v>2098653</v>
      </c>
      <c r="AA58" s="39">
        <v>2.09</v>
      </c>
      <c r="AB58" s="36">
        <v>2057967</v>
      </c>
      <c r="AC58" s="39">
        <v>4.74</v>
      </c>
      <c r="AD58" s="36">
        <v>4156620</v>
      </c>
      <c r="AE58" s="40">
        <v>2.89</v>
      </c>
      <c r="AF58" s="116">
        <f t="shared" si="30"/>
        <v>11478296</v>
      </c>
      <c r="AG58" s="117">
        <f t="shared" si="31"/>
        <v>4843817</v>
      </c>
      <c r="AH58" s="118">
        <f t="shared" si="32"/>
        <v>16322113</v>
      </c>
      <c r="AI58" s="32"/>
      <c r="AJ58" s="35">
        <v>2030726</v>
      </c>
      <c r="AK58" s="39">
        <v>33.75</v>
      </c>
      <c r="AL58" s="36">
        <v>631544</v>
      </c>
      <c r="AM58" s="39">
        <v>26.05</v>
      </c>
      <c r="AN58" s="36">
        <v>2662270</v>
      </c>
      <c r="AO58" s="40">
        <v>31.54</v>
      </c>
      <c r="AP58" s="38">
        <v>214615</v>
      </c>
      <c r="AQ58" s="39">
        <v>1.37</v>
      </c>
      <c r="AR58" s="36">
        <v>591893</v>
      </c>
      <c r="AS58" s="39">
        <v>3.93</v>
      </c>
      <c r="AT58" s="36">
        <v>806508</v>
      </c>
      <c r="AU58" s="40">
        <v>2.63</v>
      </c>
      <c r="AV58" s="116">
        <f t="shared" si="33"/>
        <v>2245341</v>
      </c>
      <c r="AW58" s="117">
        <f t="shared" si="34"/>
        <v>1223437</v>
      </c>
      <c r="AX58" s="118">
        <f t="shared" si="35"/>
        <v>3468778</v>
      </c>
      <c r="AY58" s="32"/>
      <c r="AZ58" s="35">
        <v>3584768</v>
      </c>
      <c r="BA58" s="39">
        <v>32.22</v>
      </c>
      <c r="BB58" s="36">
        <v>653201</v>
      </c>
      <c r="BC58" s="39">
        <v>20.87</v>
      </c>
      <c r="BD58" s="36">
        <v>4237969</v>
      </c>
      <c r="BE58" s="40">
        <v>29.73</v>
      </c>
      <c r="BF58" s="38">
        <v>531259</v>
      </c>
      <c r="BG58" s="39">
        <v>0.87</v>
      </c>
      <c r="BH58" s="36">
        <v>858720</v>
      </c>
      <c r="BI58" s="39">
        <v>2.78</v>
      </c>
      <c r="BJ58" s="36">
        <v>1389979</v>
      </c>
      <c r="BK58" s="40">
        <v>1.51</v>
      </c>
      <c r="BL58" s="116">
        <f t="shared" si="36"/>
        <v>4116027</v>
      </c>
      <c r="BM58" s="117">
        <f t="shared" si="37"/>
        <v>1511921</v>
      </c>
      <c r="BN58" s="118">
        <f t="shared" si="38"/>
        <v>5627948</v>
      </c>
      <c r="BO58" s="32"/>
      <c r="BP58" s="35">
        <v>3344860</v>
      </c>
      <c r="BQ58" s="39">
        <v>35.24</v>
      </c>
      <c r="BR58" s="36">
        <v>741753</v>
      </c>
      <c r="BS58" s="39">
        <v>34.409999999999997</v>
      </c>
      <c r="BT58" s="36">
        <v>4086613</v>
      </c>
      <c r="BU58" s="40">
        <v>35.090000000000003</v>
      </c>
      <c r="BV58" s="38">
        <v>957572</v>
      </c>
      <c r="BW58" s="39">
        <v>3.18</v>
      </c>
      <c r="BX58" s="36">
        <v>647934</v>
      </c>
      <c r="BY58" s="39">
        <v>3.18</v>
      </c>
      <c r="BZ58" s="36">
        <v>1605506</v>
      </c>
      <c r="CA58" s="40">
        <v>3.18</v>
      </c>
      <c r="CB58" s="116">
        <f t="shared" si="39"/>
        <v>4302432</v>
      </c>
      <c r="CC58" s="117">
        <f t="shared" si="40"/>
        <v>1389687</v>
      </c>
      <c r="CD58" s="118">
        <f t="shared" si="41"/>
        <v>5692119</v>
      </c>
      <c r="CE58" s="32"/>
      <c r="CF58" s="35">
        <v>5414427</v>
      </c>
      <c r="CG58" s="39">
        <v>43.47</v>
      </c>
      <c r="CH58" s="36">
        <v>1094837</v>
      </c>
      <c r="CI58" s="39">
        <v>43.28</v>
      </c>
      <c r="CJ58" s="36">
        <v>6509264</v>
      </c>
      <c r="CK58" s="40">
        <v>43.44</v>
      </c>
      <c r="CL58" s="38">
        <v>1662528</v>
      </c>
      <c r="CM58" s="39">
        <v>2.68</v>
      </c>
      <c r="CN58" s="36">
        <v>792917</v>
      </c>
      <c r="CO58" s="39">
        <v>2.5</v>
      </c>
      <c r="CP58" s="36">
        <v>2455445</v>
      </c>
      <c r="CQ58" s="40">
        <v>2.62</v>
      </c>
      <c r="CR58" s="116">
        <f t="shared" si="42"/>
        <v>7076955</v>
      </c>
      <c r="CS58" s="117">
        <f t="shared" si="43"/>
        <v>1887754</v>
      </c>
      <c r="CT58" s="118">
        <f t="shared" si="44"/>
        <v>8964709</v>
      </c>
      <c r="CU58" s="32"/>
      <c r="CV58" s="38">
        <f t="shared" si="45"/>
        <v>27393514</v>
      </c>
      <c r="CW58" s="39">
        <f t="shared" si="46"/>
        <v>39.519071745540792</v>
      </c>
      <c r="CX58" s="36">
        <f t="shared" si="47"/>
        <v>5907700</v>
      </c>
      <c r="CY58" s="39">
        <f t="shared" si="48"/>
        <v>32.010164881310381</v>
      </c>
      <c r="CZ58" s="36">
        <f t="shared" si="49"/>
        <v>33301214</v>
      </c>
      <c r="DA58" s="40">
        <f t="shared" si="50"/>
        <v>37.940200221252802</v>
      </c>
      <c r="DB58" s="38">
        <f t="shared" si="51"/>
        <v>6802739</v>
      </c>
      <c r="DC58" s="39">
        <f t="shared" si="52"/>
        <v>2.2418632532881979</v>
      </c>
      <c r="DD58" s="36">
        <f t="shared" si="53"/>
        <v>4953289</v>
      </c>
      <c r="DE58" s="39">
        <f t="shared" si="54"/>
        <v>2.8836114704337916</v>
      </c>
      <c r="DF58" s="36">
        <f t="shared" si="55"/>
        <v>11756028</v>
      </c>
      <c r="DG58" s="40">
        <f t="shared" si="56"/>
        <v>2.4738330074107493</v>
      </c>
      <c r="DH58" s="152"/>
      <c r="DI58" s="161" t="s">
        <v>58</v>
      </c>
      <c r="DJ58" s="38">
        <f t="shared" si="57"/>
        <v>33301214</v>
      </c>
      <c r="DK58" s="36">
        <f t="shared" si="58"/>
        <v>11756028</v>
      </c>
      <c r="DL58" s="37">
        <f t="shared" si="59"/>
        <v>45057242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>
        <v>37859035</v>
      </c>
      <c r="E59" s="39">
        <v>345.11</v>
      </c>
      <c r="F59" s="36">
        <v>23110460</v>
      </c>
      <c r="G59" s="39">
        <v>842.92</v>
      </c>
      <c r="H59" s="36">
        <v>60969495</v>
      </c>
      <c r="I59" s="40">
        <v>444.65</v>
      </c>
      <c r="J59" s="38">
        <v>25354964</v>
      </c>
      <c r="K59" s="39">
        <v>73.53</v>
      </c>
      <c r="L59" s="36">
        <v>21575200</v>
      </c>
      <c r="M59" s="39">
        <v>70.95</v>
      </c>
      <c r="N59" s="36">
        <v>46930164</v>
      </c>
      <c r="O59" s="40">
        <v>72.319999999999993</v>
      </c>
      <c r="P59" s="116">
        <f t="shared" si="27"/>
        <v>63213999</v>
      </c>
      <c r="Q59" s="117">
        <f t="shared" si="28"/>
        <v>44685660</v>
      </c>
      <c r="R59" s="118">
        <f t="shared" si="29"/>
        <v>107899659</v>
      </c>
      <c r="S59" s="32"/>
      <c r="T59" s="35">
        <v>0</v>
      </c>
      <c r="U59" s="39">
        <v>0</v>
      </c>
      <c r="V59" s="36">
        <v>0</v>
      </c>
      <c r="W59" s="39">
        <v>0</v>
      </c>
      <c r="X59" s="36">
        <v>0</v>
      </c>
      <c r="Y59" s="40">
        <v>0</v>
      </c>
      <c r="Z59" s="38">
        <v>13847</v>
      </c>
      <c r="AA59" s="39">
        <v>0.01</v>
      </c>
      <c r="AB59" s="36">
        <v>0</v>
      </c>
      <c r="AC59" s="39">
        <v>0</v>
      </c>
      <c r="AD59" s="36">
        <v>13847</v>
      </c>
      <c r="AE59" s="40">
        <v>0.01</v>
      </c>
      <c r="AF59" s="116">
        <f t="shared" si="30"/>
        <v>13847</v>
      </c>
      <c r="AG59" s="117">
        <f t="shared" si="31"/>
        <v>0</v>
      </c>
      <c r="AH59" s="118">
        <f t="shared" si="32"/>
        <v>13847</v>
      </c>
      <c r="AI59" s="32"/>
      <c r="AJ59" s="35">
        <v>9476450</v>
      </c>
      <c r="AK59" s="39">
        <v>157.52000000000001</v>
      </c>
      <c r="AL59" s="36">
        <v>10926124</v>
      </c>
      <c r="AM59" s="39">
        <v>450.65</v>
      </c>
      <c r="AN59" s="36">
        <v>20402574</v>
      </c>
      <c r="AO59" s="40">
        <v>241.72</v>
      </c>
      <c r="AP59" s="38">
        <v>10412281</v>
      </c>
      <c r="AQ59" s="39">
        <v>66.63</v>
      </c>
      <c r="AR59" s="36">
        <v>18487298</v>
      </c>
      <c r="AS59" s="39">
        <v>122.85</v>
      </c>
      <c r="AT59" s="36">
        <v>28899579</v>
      </c>
      <c r="AU59" s="40">
        <v>94.21</v>
      </c>
      <c r="AV59" s="116">
        <f t="shared" si="33"/>
        <v>19888731</v>
      </c>
      <c r="AW59" s="117">
        <f t="shared" si="34"/>
        <v>29413422</v>
      </c>
      <c r="AX59" s="118">
        <f t="shared" si="35"/>
        <v>49302153</v>
      </c>
      <c r="AY59" s="32"/>
      <c r="AZ59" s="35">
        <v>685137</v>
      </c>
      <c r="BA59" s="39">
        <v>6.16</v>
      </c>
      <c r="BB59" s="36">
        <v>164135</v>
      </c>
      <c r="BC59" s="39">
        <v>5.24</v>
      </c>
      <c r="BD59" s="36">
        <v>849272</v>
      </c>
      <c r="BE59" s="40">
        <v>5.96</v>
      </c>
      <c r="BF59" s="38">
        <v>627170</v>
      </c>
      <c r="BG59" s="39">
        <v>1.03</v>
      </c>
      <c r="BH59" s="36">
        <v>556501</v>
      </c>
      <c r="BI59" s="39">
        <v>1.8</v>
      </c>
      <c r="BJ59" s="36">
        <v>1183671</v>
      </c>
      <c r="BK59" s="40">
        <v>1.29</v>
      </c>
      <c r="BL59" s="116">
        <f t="shared" si="36"/>
        <v>1312307</v>
      </c>
      <c r="BM59" s="117">
        <f t="shared" si="37"/>
        <v>720636</v>
      </c>
      <c r="BN59" s="118">
        <f t="shared" si="38"/>
        <v>2032943</v>
      </c>
      <c r="BO59" s="32"/>
      <c r="BP59" s="35">
        <v>0</v>
      </c>
      <c r="BQ59" s="39">
        <v>0</v>
      </c>
      <c r="BR59" s="36">
        <v>0</v>
      </c>
      <c r="BS59" s="39">
        <v>0</v>
      </c>
      <c r="BT59" s="36">
        <v>0</v>
      </c>
      <c r="BU59" s="40">
        <v>0</v>
      </c>
      <c r="BV59" s="38">
        <v>0</v>
      </c>
      <c r="BW59" s="39">
        <v>0</v>
      </c>
      <c r="BX59" s="36">
        <v>0</v>
      </c>
      <c r="BY59" s="39">
        <v>0</v>
      </c>
      <c r="BZ59" s="36">
        <v>0</v>
      </c>
      <c r="CA59" s="40">
        <v>0</v>
      </c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>
        <v>0</v>
      </c>
      <c r="CG59" s="39">
        <v>0</v>
      </c>
      <c r="CH59" s="36">
        <v>0</v>
      </c>
      <c r="CI59" s="39">
        <v>0</v>
      </c>
      <c r="CJ59" s="36">
        <v>0</v>
      </c>
      <c r="CK59" s="40">
        <v>0</v>
      </c>
      <c r="CL59" s="38">
        <v>0</v>
      </c>
      <c r="CM59" s="39">
        <v>0</v>
      </c>
      <c r="CN59" s="36">
        <v>0</v>
      </c>
      <c r="CO59" s="39">
        <v>0</v>
      </c>
      <c r="CP59" s="36">
        <v>0</v>
      </c>
      <c r="CQ59" s="40">
        <v>0</v>
      </c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48020622</v>
      </c>
      <c r="CW59" s="39">
        <f t="shared" si="46"/>
        <v>69.276632639518041</v>
      </c>
      <c r="CX59" s="36">
        <f t="shared" si="47"/>
        <v>34200719</v>
      </c>
      <c r="CY59" s="39">
        <f t="shared" si="48"/>
        <v>185.31249966135124</v>
      </c>
      <c r="CZ59" s="36">
        <f t="shared" si="49"/>
        <v>82221341</v>
      </c>
      <c r="DA59" s="40">
        <f t="shared" si="50"/>
        <v>93.675087640946117</v>
      </c>
      <c r="DB59" s="38">
        <f t="shared" si="51"/>
        <v>36408262</v>
      </c>
      <c r="DC59" s="39">
        <f t="shared" si="52"/>
        <v>11.998453078074737</v>
      </c>
      <c r="DD59" s="36">
        <f t="shared" si="53"/>
        <v>40618999</v>
      </c>
      <c r="DE59" s="39">
        <f t="shared" si="54"/>
        <v>23.646795378573451</v>
      </c>
      <c r="DF59" s="36">
        <f t="shared" si="55"/>
        <v>77027261</v>
      </c>
      <c r="DG59" s="40">
        <f t="shared" si="56"/>
        <v>16.208925389786646</v>
      </c>
      <c r="DH59" s="152"/>
      <c r="DI59" s="161" t="s">
        <v>6</v>
      </c>
      <c r="DJ59" s="38">
        <f t="shared" si="57"/>
        <v>82221341</v>
      </c>
      <c r="DK59" s="36">
        <f t="shared" si="58"/>
        <v>77027261</v>
      </c>
      <c r="DL59" s="37">
        <f t="shared" si="59"/>
        <v>159248602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>
        <v>361642</v>
      </c>
      <c r="E60" s="39">
        <v>3.3</v>
      </c>
      <c r="F60" s="36">
        <v>63505</v>
      </c>
      <c r="G60" s="39">
        <v>2.3199999999999998</v>
      </c>
      <c r="H60" s="36">
        <v>425147</v>
      </c>
      <c r="I60" s="40">
        <v>3.1</v>
      </c>
      <c r="J60" s="38">
        <v>106637</v>
      </c>
      <c r="K60" s="39">
        <v>0.31</v>
      </c>
      <c r="L60" s="36">
        <v>177109</v>
      </c>
      <c r="M60" s="39">
        <v>0.57999999999999996</v>
      </c>
      <c r="N60" s="36">
        <v>283746</v>
      </c>
      <c r="O60" s="40">
        <v>0.44</v>
      </c>
      <c r="P60" s="116">
        <f t="shared" si="27"/>
        <v>468279</v>
      </c>
      <c r="Q60" s="117">
        <f t="shared" si="28"/>
        <v>240614</v>
      </c>
      <c r="R60" s="118">
        <f t="shared" si="29"/>
        <v>708893</v>
      </c>
      <c r="S60" s="32"/>
      <c r="T60" s="35">
        <v>116048</v>
      </c>
      <c r="U60" s="39">
        <v>0.6</v>
      </c>
      <c r="V60" s="36">
        <v>34942</v>
      </c>
      <c r="W60" s="39">
        <v>0.64</v>
      </c>
      <c r="X60" s="36">
        <v>150991</v>
      </c>
      <c r="Y60" s="40">
        <v>0.61</v>
      </c>
      <c r="Z60" s="38">
        <v>5900826</v>
      </c>
      <c r="AA60" s="39">
        <v>5.88</v>
      </c>
      <c r="AB60" s="36">
        <v>373157</v>
      </c>
      <c r="AC60" s="39">
        <v>0.86</v>
      </c>
      <c r="AD60" s="36">
        <v>6273982</v>
      </c>
      <c r="AE60" s="40">
        <v>4.3600000000000003</v>
      </c>
      <c r="AF60" s="116">
        <f t="shared" si="30"/>
        <v>6016874</v>
      </c>
      <c r="AG60" s="117">
        <f t="shared" si="31"/>
        <v>408099</v>
      </c>
      <c r="AH60" s="118">
        <f t="shared" si="32"/>
        <v>6424973</v>
      </c>
      <c r="AI60" s="32"/>
      <c r="AJ60" s="35">
        <v>100917</v>
      </c>
      <c r="AK60" s="39">
        <v>1.68</v>
      </c>
      <c r="AL60" s="36">
        <v>72899</v>
      </c>
      <c r="AM60" s="39">
        <v>3.01</v>
      </c>
      <c r="AN60" s="36">
        <v>173816</v>
      </c>
      <c r="AO60" s="40">
        <v>2.06</v>
      </c>
      <c r="AP60" s="38">
        <v>121378</v>
      </c>
      <c r="AQ60" s="39">
        <v>0.78</v>
      </c>
      <c r="AR60" s="36">
        <v>197622</v>
      </c>
      <c r="AS60" s="39">
        <v>1.31</v>
      </c>
      <c r="AT60" s="36">
        <v>319000</v>
      </c>
      <c r="AU60" s="40">
        <v>1.04</v>
      </c>
      <c r="AV60" s="116">
        <f t="shared" si="33"/>
        <v>222295</v>
      </c>
      <c r="AW60" s="117">
        <f t="shared" si="34"/>
        <v>270521</v>
      </c>
      <c r="AX60" s="118">
        <f t="shared" si="35"/>
        <v>492816</v>
      </c>
      <c r="AY60" s="32"/>
      <c r="AZ60" s="35">
        <v>32752</v>
      </c>
      <c r="BA60" s="39">
        <v>0.28999999999999998</v>
      </c>
      <c r="BB60" s="36">
        <v>3969</v>
      </c>
      <c r="BC60" s="39">
        <v>0.13</v>
      </c>
      <c r="BD60" s="36">
        <v>36720</v>
      </c>
      <c r="BE60" s="40">
        <v>0.26</v>
      </c>
      <c r="BF60" s="38">
        <v>-201905</v>
      </c>
      <c r="BG60" s="39">
        <v>-0.33</v>
      </c>
      <c r="BH60" s="36">
        <v>759395</v>
      </c>
      <c r="BI60" s="39">
        <v>2.46</v>
      </c>
      <c r="BJ60" s="36">
        <v>557490</v>
      </c>
      <c r="BK60" s="40">
        <v>0.61</v>
      </c>
      <c r="BL60" s="116">
        <f t="shared" si="36"/>
        <v>-169153</v>
      </c>
      <c r="BM60" s="117">
        <f t="shared" si="37"/>
        <v>763364</v>
      </c>
      <c r="BN60" s="118">
        <f t="shared" si="38"/>
        <v>594211</v>
      </c>
      <c r="BO60" s="32"/>
      <c r="BP60" s="35">
        <v>-761265</v>
      </c>
      <c r="BQ60" s="39">
        <v>-8.02</v>
      </c>
      <c r="BR60" s="36">
        <v>35286</v>
      </c>
      <c r="BS60" s="39">
        <v>1.64</v>
      </c>
      <c r="BT60" s="36">
        <v>-725979</v>
      </c>
      <c r="BU60" s="40">
        <v>-6.23</v>
      </c>
      <c r="BV60" s="38">
        <v>906307</v>
      </c>
      <c r="BW60" s="39">
        <v>3.01</v>
      </c>
      <c r="BX60" s="36">
        <v>625763</v>
      </c>
      <c r="BY60" s="39">
        <v>3.07</v>
      </c>
      <c r="BZ60" s="36">
        <v>1532070</v>
      </c>
      <c r="CA60" s="40">
        <v>3.04</v>
      </c>
      <c r="CB60" s="116">
        <f t="shared" si="39"/>
        <v>145042</v>
      </c>
      <c r="CC60" s="117">
        <f t="shared" si="40"/>
        <v>661049</v>
      </c>
      <c r="CD60" s="118">
        <f t="shared" si="41"/>
        <v>806091</v>
      </c>
      <c r="CE60" s="32"/>
      <c r="CF60" s="35">
        <v>241866</v>
      </c>
      <c r="CG60" s="39">
        <v>1.94</v>
      </c>
      <c r="CH60" s="36">
        <v>46716</v>
      </c>
      <c r="CI60" s="39">
        <v>1.85</v>
      </c>
      <c r="CJ60" s="36">
        <v>288582</v>
      </c>
      <c r="CK60" s="40">
        <v>1.93</v>
      </c>
      <c r="CL60" s="38">
        <v>1299364</v>
      </c>
      <c r="CM60" s="39">
        <v>2.1</v>
      </c>
      <c r="CN60" s="36">
        <v>664842</v>
      </c>
      <c r="CO60" s="39">
        <v>2.1</v>
      </c>
      <c r="CP60" s="36">
        <v>1964206</v>
      </c>
      <c r="CQ60" s="40">
        <v>2.1</v>
      </c>
      <c r="CR60" s="116">
        <f t="shared" si="42"/>
        <v>1541230</v>
      </c>
      <c r="CS60" s="117">
        <f t="shared" si="43"/>
        <v>711558</v>
      </c>
      <c r="CT60" s="118">
        <f t="shared" si="44"/>
        <v>2252788</v>
      </c>
      <c r="CU60" s="32"/>
      <c r="CV60" s="38">
        <f t="shared" si="45"/>
        <v>91960</v>
      </c>
      <c r="CW60" s="39">
        <f t="shared" si="46"/>
        <v>0.13266548562261604</v>
      </c>
      <c r="CX60" s="36">
        <f t="shared" si="47"/>
        <v>257317</v>
      </c>
      <c r="CY60" s="39">
        <f t="shared" si="48"/>
        <v>1.3942413454921785</v>
      </c>
      <c r="CZ60" s="36">
        <f t="shared" si="49"/>
        <v>349277</v>
      </c>
      <c r="DA60" s="40">
        <f t="shared" si="50"/>
        <v>0.39793261929365442</v>
      </c>
      <c r="DB60" s="38">
        <f t="shared" si="51"/>
        <v>8132607</v>
      </c>
      <c r="DC60" s="39">
        <f t="shared" si="52"/>
        <v>2.6801252828800828</v>
      </c>
      <c r="DD60" s="36">
        <f t="shared" si="53"/>
        <v>2797888</v>
      </c>
      <c r="DE60" s="39">
        <f t="shared" si="54"/>
        <v>1.628821158989322</v>
      </c>
      <c r="DF60" s="36">
        <f t="shared" si="55"/>
        <v>10930495</v>
      </c>
      <c r="DG60" s="40">
        <f t="shared" si="56"/>
        <v>2.3001152530717142</v>
      </c>
      <c r="DH60" s="152"/>
      <c r="DI60" s="161" t="s">
        <v>7</v>
      </c>
      <c r="DJ60" s="38">
        <f t="shared" si="57"/>
        <v>349277</v>
      </c>
      <c r="DK60" s="36">
        <f t="shared" si="58"/>
        <v>10930495</v>
      </c>
      <c r="DL60" s="37">
        <f t="shared" si="59"/>
        <v>11279772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>
        <v>224254044</v>
      </c>
      <c r="E61" s="46">
        <v>2044.21</v>
      </c>
      <c r="F61" s="43">
        <v>67890146</v>
      </c>
      <c r="G61" s="46">
        <v>2476.21</v>
      </c>
      <c r="H61" s="43">
        <v>292144190</v>
      </c>
      <c r="I61" s="47">
        <v>2130.59</v>
      </c>
      <c r="J61" s="45">
        <v>115244739</v>
      </c>
      <c r="K61" s="46">
        <v>334.22</v>
      </c>
      <c r="L61" s="43">
        <v>157511800</v>
      </c>
      <c r="M61" s="46">
        <v>517.95000000000005</v>
      </c>
      <c r="N61" s="43">
        <v>272756539</v>
      </c>
      <c r="O61" s="47">
        <v>420.32</v>
      </c>
      <c r="P61" s="122">
        <f t="shared" si="27"/>
        <v>339498783</v>
      </c>
      <c r="Q61" s="123">
        <f t="shared" si="28"/>
        <v>225401946</v>
      </c>
      <c r="R61" s="124">
        <f t="shared" si="29"/>
        <v>564900729</v>
      </c>
      <c r="S61" s="32"/>
      <c r="T61" s="42">
        <v>379876276</v>
      </c>
      <c r="U61" s="46">
        <v>1972.49</v>
      </c>
      <c r="V61" s="43">
        <v>97983986</v>
      </c>
      <c r="W61" s="46">
        <v>1789.99</v>
      </c>
      <c r="X61" s="36">
        <v>477860261</v>
      </c>
      <c r="Y61" s="47">
        <v>1932.1</v>
      </c>
      <c r="Z61" s="45">
        <v>247404448</v>
      </c>
      <c r="AA61" s="46">
        <v>246.32</v>
      </c>
      <c r="AB61" s="43">
        <v>156040259</v>
      </c>
      <c r="AC61" s="46">
        <v>359.66</v>
      </c>
      <c r="AD61" s="43">
        <v>403444707</v>
      </c>
      <c r="AE61" s="47">
        <v>280.51</v>
      </c>
      <c r="AF61" s="122">
        <f t="shared" si="30"/>
        <v>627280724</v>
      </c>
      <c r="AG61" s="123">
        <f t="shared" si="31"/>
        <v>254024245</v>
      </c>
      <c r="AH61" s="124">
        <f t="shared" si="32"/>
        <v>881304969</v>
      </c>
      <c r="AI61" s="32"/>
      <c r="AJ61" s="42">
        <v>113521020</v>
      </c>
      <c r="AK61" s="46">
        <v>1886.94</v>
      </c>
      <c r="AL61" s="43">
        <v>54151331</v>
      </c>
      <c r="AM61" s="46">
        <v>2233.5100000000002</v>
      </c>
      <c r="AN61" s="43">
        <v>166742708</v>
      </c>
      <c r="AO61" s="47">
        <v>1975.47</v>
      </c>
      <c r="AP61" s="45">
        <v>47518486</v>
      </c>
      <c r="AQ61" s="46">
        <v>304.08</v>
      </c>
      <c r="AR61" s="43">
        <v>76511522</v>
      </c>
      <c r="AS61" s="46">
        <v>508.42</v>
      </c>
      <c r="AT61" s="43">
        <v>123864761</v>
      </c>
      <c r="AU61" s="47">
        <v>403.79</v>
      </c>
      <c r="AV61" s="122">
        <f t="shared" si="33"/>
        <v>161039506</v>
      </c>
      <c r="AW61" s="123">
        <f t="shared" si="34"/>
        <v>130662853</v>
      </c>
      <c r="AX61" s="124">
        <f t="shared" si="35"/>
        <v>291702359</v>
      </c>
      <c r="AY61" s="32"/>
      <c r="AZ61" s="42">
        <v>208894667</v>
      </c>
      <c r="BA61" s="46">
        <v>1877.82</v>
      </c>
      <c r="BB61" s="43">
        <v>49791302</v>
      </c>
      <c r="BC61" s="46">
        <v>1590.73</v>
      </c>
      <c r="BD61" s="43">
        <v>258685969</v>
      </c>
      <c r="BE61" s="47">
        <v>1814.78</v>
      </c>
      <c r="BF61" s="45">
        <v>158375736</v>
      </c>
      <c r="BG61" s="46">
        <v>260.3</v>
      </c>
      <c r="BH61" s="43">
        <v>141385042</v>
      </c>
      <c r="BI61" s="46">
        <v>457.35</v>
      </c>
      <c r="BJ61" s="43">
        <v>299760778</v>
      </c>
      <c r="BK61" s="47">
        <v>326.68</v>
      </c>
      <c r="BL61" s="122">
        <f t="shared" si="36"/>
        <v>367270403</v>
      </c>
      <c r="BM61" s="123">
        <f t="shared" si="37"/>
        <v>191176344</v>
      </c>
      <c r="BN61" s="124">
        <f t="shared" si="38"/>
        <v>558446747</v>
      </c>
      <c r="BO61" s="32"/>
      <c r="BP61" s="42">
        <v>149102406</v>
      </c>
      <c r="BQ61" s="46">
        <v>1570.82</v>
      </c>
      <c r="BR61" s="43">
        <v>35123508</v>
      </c>
      <c r="BS61" s="46">
        <v>1629.41</v>
      </c>
      <c r="BT61" s="36">
        <v>184225914</v>
      </c>
      <c r="BU61" s="47">
        <v>1581.66</v>
      </c>
      <c r="BV61" s="45">
        <v>61534772</v>
      </c>
      <c r="BW61" s="46">
        <v>204.37</v>
      </c>
      <c r="BX61" s="43">
        <v>77921148</v>
      </c>
      <c r="BY61" s="46">
        <v>382.89</v>
      </c>
      <c r="BZ61" s="43">
        <v>139455921</v>
      </c>
      <c r="CA61" s="47">
        <v>276.37</v>
      </c>
      <c r="CB61" s="122">
        <f t="shared" si="39"/>
        <v>210637178</v>
      </c>
      <c r="CC61" s="123">
        <f t="shared" si="40"/>
        <v>113044656</v>
      </c>
      <c r="CD61" s="124">
        <f t="shared" si="41"/>
        <v>323681834</v>
      </c>
      <c r="CE61" s="32"/>
      <c r="CF61" s="42">
        <v>236008337</v>
      </c>
      <c r="CG61" s="46">
        <v>1894.77</v>
      </c>
      <c r="CH61" s="43">
        <v>51360620</v>
      </c>
      <c r="CI61" s="46">
        <v>2030.22</v>
      </c>
      <c r="CJ61" s="43">
        <v>287368958</v>
      </c>
      <c r="CK61" s="47">
        <v>1917.63</v>
      </c>
      <c r="CL61" s="45">
        <v>151222538</v>
      </c>
      <c r="CM61" s="46">
        <v>244.14</v>
      </c>
      <c r="CN61" s="43">
        <v>115350701</v>
      </c>
      <c r="CO61" s="46">
        <v>364.3</v>
      </c>
      <c r="CP61" s="43">
        <v>266573239</v>
      </c>
      <c r="CQ61" s="47">
        <v>284.79000000000002</v>
      </c>
      <c r="CR61" s="122">
        <f t="shared" si="42"/>
        <v>387230875</v>
      </c>
      <c r="CS61" s="123">
        <f t="shared" si="43"/>
        <v>166711321</v>
      </c>
      <c r="CT61" s="124">
        <f t="shared" si="44"/>
        <v>553942196</v>
      </c>
      <c r="CU61" s="32"/>
      <c r="CV61" s="45">
        <f>SUM(CV20:CV60)</f>
        <v>1311656755</v>
      </c>
      <c r="CW61" s="46">
        <f t="shared" si="46"/>
        <v>1892.2529401072172</v>
      </c>
      <c r="CX61" s="43">
        <f>SUM(CX20:CX60)</f>
        <v>356300898</v>
      </c>
      <c r="CY61" s="46">
        <f t="shared" si="48"/>
        <v>1930.5737414457321</v>
      </c>
      <c r="CZ61" s="43">
        <f t="shared" si="49"/>
        <v>1667957653</v>
      </c>
      <c r="DA61" s="47">
        <f t="shared" si="50"/>
        <v>1900.3105206732373</v>
      </c>
      <c r="DB61" s="45">
        <f>SUM(DB20:DB60)</f>
        <v>781300728</v>
      </c>
      <c r="DC61" s="46">
        <f t="shared" si="52"/>
        <v>257.48002266006637</v>
      </c>
      <c r="DD61" s="43">
        <f>SUM(DD20:DD60)</f>
        <v>724720467</v>
      </c>
      <c r="DE61" s="46">
        <f t="shared" si="54"/>
        <v>421.90396148888829</v>
      </c>
      <c r="DF61" s="43">
        <f>SUM(DF20:DF60)</f>
        <v>1506021195</v>
      </c>
      <c r="DG61" s="47">
        <f t="shared" si="56"/>
        <v>316.91358187060973</v>
      </c>
      <c r="DH61" s="153"/>
      <c r="DI61" s="161" t="s">
        <v>172</v>
      </c>
      <c r="DJ61" s="45">
        <f>SUM(DJ20:DJ60)</f>
        <v>1667957653</v>
      </c>
      <c r="DK61" s="43">
        <f>SUM(DK20:DK60)</f>
        <v>1506021195</v>
      </c>
      <c r="DL61" s="44">
        <f t="shared" si="59"/>
        <v>3173978848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>
        <v>0</v>
      </c>
      <c r="E62" s="39">
        <v>0</v>
      </c>
      <c r="F62" s="36">
        <v>0</v>
      </c>
      <c r="G62" s="39">
        <v>0</v>
      </c>
      <c r="H62" s="36">
        <v>0</v>
      </c>
      <c r="I62" s="40">
        <v>0</v>
      </c>
      <c r="J62" s="38">
        <v>0</v>
      </c>
      <c r="K62" s="39">
        <v>0</v>
      </c>
      <c r="L62" s="36">
        <v>0</v>
      </c>
      <c r="M62" s="39">
        <v>0</v>
      </c>
      <c r="N62" s="36">
        <v>0</v>
      </c>
      <c r="O62" s="40">
        <v>0</v>
      </c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5">
        <v>332946</v>
      </c>
      <c r="U62" s="39">
        <v>1.73</v>
      </c>
      <c r="V62" s="36">
        <v>97212</v>
      </c>
      <c r="W62" s="39">
        <v>1.78</v>
      </c>
      <c r="X62" s="36">
        <v>430158</v>
      </c>
      <c r="Y62" s="40">
        <v>1.74</v>
      </c>
      <c r="Z62" s="38">
        <v>2962404</v>
      </c>
      <c r="AA62" s="39">
        <v>2.95</v>
      </c>
      <c r="AB62" s="36">
        <v>859153</v>
      </c>
      <c r="AC62" s="39">
        <v>1.98</v>
      </c>
      <c r="AD62" s="36">
        <v>3821557</v>
      </c>
      <c r="AE62" s="40">
        <v>2.66</v>
      </c>
      <c r="AF62" s="116">
        <f t="shared" si="30"/>
        <v>3295350</v>
      </c>
      <c r="AG62" s="117">
        <f t="shared" si="31"/>
        <v>956365</v>
      </c>
      <c r="AH62" s="118">
        <f t="shared" si="32"/>
        <v>4251715</v>
      </c>
      <c r="AI62" s="32"/>
      <c r="AJ62" s="35">
        <v>0</v>
      </c>
      <c r="AK62" s="39">
        <v>0</v>
      </c>
      <c r="AL62" s="36">
        <v>0</v>
      </c>
      <c r="AM62" s="39">
        <v>0</v>
      </c>
      <c r="AN62" s="36">
        <v>0</v>
      </c>
      <c r="AO62" s="40">
        <v>0</v>
      </c>
      <c r="AP62" s="38">
        <v>0</v>
      </c>
      <c r="AQ62" s="39">
        <v>0</v>
      </c>
      <c r="AR62" s="36">
        <v>0</v>
      </c>
      <c r="AS62" s="39">
        <v>0</v>
      </c>
      <c r="AT62" s="36">
        <v>0</v>
      </c>
      <c r="AU62" s="40">
        <v>0</v>
      </c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>
        <v>0</v>
      </c>
      <c r="BA62" s="39">
        <v>0</v>
      </c>
      <c r="BB62" s="36">
        <v>0</v>
      </c>
      <c r="BC62" s="39">
        <v>0</v>
      </c>
      <c r="BD62" s="36">
        <v>0</v>
      </c>
      <c r="BE62" s="40">
        <v>0</v>
      </c>
      <c r="BF62" s="38">
        <v>6102</v>
      </c>
      <c r="BG62" s="39">
        <v>0.01</v>
      </c>
      <c r="BH62" s="36">
        <v>0</v>
      </c>
      <c r="BI62" s="39">
        <v>0</v>
      </c>
      <c r="BJ62" s="36">
        <v>6102</v>
      </c>
      <c r="BK62" s="40">
        <v>0.01</v>
      </c>
      <c r="BL62" s="116">
        <f t="shared" si="36"/>
        <v>6102</v>
      </c>
      <c r="BM62" s="117">
        <f t="shared" si="37"/>
        <v>0</v>
      </c>
      <c r="BN62" s="118">
        <f t="shared" si="38"/>
        <v>6102</v>
      </c>
      <c r="BO62" s="32"/>
      <c r="BP62" s="35">
        <v>0</v>
      </c>
      <c r="BQ62" s="39">
        <v>0</v>
      </c>
      <c r="BR62" s="36">
        <v>0</v>
      </c>
      <c r="BS62" s="39">
        <v>0</v>
      </c>
      <c r="BT62" s="36">
        <v>0</v>
      </c>
      <c r="BU62" s="40">
        <v>0</v>
      </c>
      <c r="BV62" s="38">
        <v>0</v>
      </c>
      <c r="BW62" s="39">
        <v>0</v>
      </c>
      <c r="BX62" s="36">
        <v>0</v>
      </c>
      <c r="BY62" s="39">
        <v>0</v>
      </c>
      <c r="BZ62" s="36">
        <v>0</v>
      </c>
      <c r="CA62" s="40">
        <v>0</v>
      </c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>
        <v>1197796</v>
      </c>
      <c r="CG62" s="39">
        <v>9.6199999999999992</v>
      </c>
      <c r="CH62" s="36">
        <v>0</v>
      </c>
      <c r="CI62" s="39">
        <v>0</v>
      </c>
      <c r="CJ62" s="36">
        <v>1197796</v>
      </c>
      <c r="CK62" s="40">
        <v>7.99</v>
      </c>
      <c r="CL62" s="38">
        <v>-1130</v>
      </c>
      <c r="CM62" s="39">
        <v>0</v>
      </c>
      <c r="CN62" s="36">
        <v>0</v>
      </c>
      <c r="CO62" s="39">
        <v>0</v>
      </c>
      <c r="CP62" s="36">
        <v>-1130</v>
      </c>
      <c r="CQ62" s="40">
        <v>0</v>
      </c>
      <c r="CR62" s="116">
        <f t="shared" si="42"/>
        <v>1196666</v>
      </c>
      <c r="CS62" s="117">
        <f t="shared" si="43"/>
        <v>0</v>
      </c>
      <c r="CT62" s="118">
        <f t="shared" si="44"/>
        <v>1196666</v>
      </c>
      <c r="CU62" s="32"/>
      <c r="CV62" s="38">
        <f>+D62+T62+AJ62+AZ62+BP62+CF62</f>
        <v>1530742</v>
      </c>
      <c r="CW62" s="39">
        <f t="shared" si="46"/>
        <v>2.2083148194099009</v>
      </c>
      <c r="CX62" s="36">
        <f>+F62+V62+AL62+BB62+BR62+CH62</f>
        <v>97212</v>
      </c>
      <c r="CY62" s="39">
        <f t="shared" si="48"/>
        <v>0.5267315788618151</v>
      </c>
      <c r="CZ62" s="36">
        <f t="shared" si="49"/>
        <v>1627954</v>
      </c>
      <c r="DA62" s="40">
        <f t="shared" si="50"/>
        <v>1.8547342061160108</v>
      </c>
      <c r="DB62" s="38">
        <f t="shared" ref="DB62" si="87">+J62+Z62+AP62+BF62+BV62+CL62</f>
        <v>2967376</v>
      </c>
      <c r="DC62" s="39">
        <f t="shared" si="52"/>
        <v>0.97790775349301495</v>
      </c>
      <c r="DD62" s="36">
        <f>+L62+AB62+AR62+BH62+BX62+CN62</f>
        <v>859153</v>
      </c>
      <c r="DE62" s="39">
        <f t="shared" si="54"/>
        <v>0.50016533371212601</v>
      </c>
      <c r="DF62" s="36">
        <f>+DB62+DD62</f>
        <v>3826529</v>
      </c>
      <c r="DG62" s="40">
        <f t="shared" si="56"/>
        <v>0.80522041492368401</v>
      </c>
      <c r="DH62" s="152"/>
      <c r="DI62" s="161" t="s">
        <v>8</v>
      </c>
      <c r="DJ62" s="38">
        <f t="shared" ref="DJ62" si="88">+CZ62</f>
        <v>1627954</v>
      </c>
      <c r="DK62" s="36">
        <f t="shared" ref="DK62" si="89">+DF62</f>
        <v>3826529</v>
      </c>
      <c r="DL62" s="37">
        <f t="shared" si="59"/>
        <v>5454483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>
        <v>224254044</v>
      </c>
      <c r="E63" s="46">
        <v>2044.21</v>
      </c>
      <c r="F63" s="43">
        <v>67890146</v>
      </c>
      <c r="G63" s="46">
        <v>2476.21</v>
      </c>
      <c r="H63" s="43">
        <v>292144190</v>
      </c>
      <c r="I63" s="47">
        <v>2130.59</v>
      </c>
      <c r="J63" s="45">
        <v>115244739</v>
      </c>
      <c r="K63" s="46">
        <v>334.22</v>
      </c>
      <c r="L63" s="43">
        <v>157511800</v>
      </c>
      <c r="M63" s="46">
        <v>517.95000000000005</v>
      </c>
      <c r="N63" s="43">
        <v>272756539</v>
      </c>
      <c r="O63" s="47">
        <v>420.32</v>
      </c>
      <c r="P63" s="122">
        <f t="shared" si="27"/>
        <v>339498783</v>
      </c>
      <c r="Q63" s="123">
        <f t="shared" si="28"/>
        <v>225401946</v>
      </c>
      <c r="R63" s="124">
        <f t="shared" si="29"/>
        <v>564900729</v>
      </c>
      <c r="S63" s="32"/>
      <c r="T63" s="42">
        <v>379543330</v>
      </c>
      <c r="U63" s="46">
        <v>1970.76</v>
      </c>
      <c r="V63" s="43">
        <v>97886774</v>
      </c>
      <c r="W63" s="46">
        <v>1788.21</v>
      </c>
      <c r="X63" s="36">
        <v>477430104</v>
      </c>
      <c r="Y63" s="47">
        <v>1930.36</v>
      </c>
      <c r="Z63" s="45">
        <v>244442044</v>
      </c>
      <c r="AA63" s="46">
        <v>243.38</v>
      </c>
      <c r="AB63" s="43">
        <v>155181106</v>
      </c>
      <c r="AC63" s="46">
        <v>357.68</v>
      </c>
      <c r="AD63" s="43">
        <v>399623151</v>
      </c>
      <c r="AE63" s="47">
        <v>277.86</v>
      </c>
      <c r="AF63" s="122">
        <f t="shared" si="30"/>
        <v>623985374</v>
      </c>
      <c r="AG63" s="123">
        <f t="shared" si="31"/>
        <v>253067880</v>
      </c>
      <c r="AH63" s="124">
        <f t="shared" si="32"/>
        <v>877053254</v>
      </c>
      <c r="AI63" s="32"/>
      <c r="AJ63" s="42">
        <v>113521020</v>
      </c>
      <c r="AK63" s="46">
        <v>1886.94</v>
      </c>
      <c r="AL63" s="43">
        <v>54151331</v>
      </c>
      <c r="AM63" s="46">
        <v>2233.5100000000002</v>
      </c>
      <c r="AN63" s="43">
        <v>167672351</v>
      </c>
      <c r="AO63" s="47">
        <v>1986.49</v>
      </c>
      <c r="AP63" s="45">
        <v>47518486</v>
      </c>
      <c r="AQ63" s="46">
        <v>304.08</v>
      </c>
      <c r="AR63" s="43">
        <v>76511522</v>
      </c>
      <c r="AS63" s="46">
        <v>508.42</v>
      </c>
      <c r="AT63" s="43">
        <v>124030007</v>
      </c>
      <c r="AU63" s="47">
        <v>404.33</v>
      </c>
      <c r="AV63" s="122">
        <f t="shared" si="33"/>
        <v>161039506</v>
      </c>
      <c r="AW63" s="123">
        <f t="shared" si="34"/>
        <v>130662853</v>
      </c>
      <c r="AX63" s="124">
        <f t="shared" si="35"/>
        <v>291702359</v>
      </c>
      <c r="AY63" s="32"/>
      <c r="AZ63" s="42">
        <v>208894667</v>
      </c>
      <c r="BA63" s="46">
        <v>1877.82</v>
      </c>
      <c r="BB63" s="43">
        <v>49791302</v>
      </c>
      <c r="BC63" s="46">
        <v>1590.73</v>
      </c>
      <c r="BD63" s="43">
        <v>258685969</v>
      </c>
      <c r="BE63" s="47">
        <v>1814.78</v>
      </c>
      <c r="BF63" s="45">
        <v>158369634</v>
      </c>
      <c r="BG63" s="46">
        <v>260.29000000000002</v>
      </c>
      <c r="BH63" s="43">
        <v>141385042</v>
      </c>
      <c r="BI63" s="46">
        <v>457.35</v>
      </c>
      <c r="BJ63" s="43">
        <v>299754676</v>
      </c>
      <c r="BK63" s="47">
        <v>326.68</v>
      </c>
      <c r="BL63" s="122">
        <f t="shared" si="36"/>
        <v>367264301</v>
      </c>
      <c r="BM63" s="123">
        <f t="shared" si="37"/>
        <v>191176344</v>
      </c>
      <c r="BN63" s="124">
        <f t="shared" si="38"/>
        <v>558440645</v>
      </c>
      <c r="BO63" s="32"/>
      <c r="BP63" s="42">
        <v>149102406</v>
      </c>
      <c r="BQ63" s="46">
        <v>1570.82</v>
      </c>
      <c r="BR63" s="43">
        <v>35123508</v>
      </c>
      <c r="BS63" s="46">
        <v>1629.41</v>
      </c>
      <c r="BT63" s="36">
        <v>184225914</v>
      </c>
      <c r="BU63" s="47">
        <v>1581.66</v>
      </c>
      <c r="BV63" s="45">
        <v>61534772</v>
      </c>
      <c r="BW63" s="46">
        <v>204.37</v>
      </c>
      <c r="BX63" s="43">
        <v>77921148</v>
      </c>
      <c r="BY63" s="46">
        <v>382.89</v>
      </c>
      <c r="BZ63" s="43">
        <v>139455921</v>
      </c>
      <c r="CA63" s="47">
        <v>276.37</v>
      </c>
      <c r="CB63" s="122">
        <f t="shared" si="39"/>
        <v>210637178</v>
      </c>
      <c r="CC63" s="123">
        <f t="shared" si="40"/>
        <v>113044656</v>
      </c>
      <c r="CD63" s="124">
        <f t="shared" si="41"/>
        <v>323681834</v>
      </c>
      <c r="CE63" s="32"/>
      <c r="CF63" s="42">
        <v>234810541</v>
      </c>
      <c r="CG63" s="46">
        <v>1885.15</v>
      </c>
      <c r="CH63" s="43">
        <v>51360620</v>
      </c>
      <c r="CI63" s="46">
        <v>2030.22</v>
      </c>
      <c r="CJ63" s="43">
        <v>286171162</v>
      </c>
      <c r="CK63" s="47">
        <v>1909.64</v>
      </c>
      <c r="CL63" s="45">
        <v>151223668</v>
      </c>
      <c r="CM63" s="46">
        <v>244.14</v>
      </c>
      <c r="CN63" s="43">
        <v>115350701</v>
      </c>
      <c r="CO63" s="46">
        <v>364.3</v>
      </c>
      <c r="CP63" s="43">
        <v>266574369</v>
      </c>
      <c r="CQ63" s="47">
        <v>284.79000000000002</v>
      </c>
      <c r="CR63" s="122">
        <f t="shared" si="42"/>
        <v>386034209</v>
      </c>
      <c r="CS63" s="123">
        <f t="shared" si="43"/>
        <v>166711321</v>
      </c>
      <c r="CT63" s="124">
        <f t="shared" si="44"/>
        <v>552745530</v>
      </c>
      <c r="CU63" s="32"/>
      <c r="CV63" s="45">
        <f>+CV61-CV62</f>
        <v>1310126013</v>
      </c>
      <c r="CW63" s="46">
        <f t="shared" si="46"/>
        <v>1890.0446252878073</v>
      </c>
      <c r="CX63" s="43">
        <f>+CX61-CX62</f>
        <v>356203686</v>
      </c>
      <c r="CY63" s="46">
        <f t="shared" si="48"/>
        <v>1930.0470098668704</v>
      </c>
      <c r="CZ63" s="43">
        <f t="shared" si="49"/>
        <v>1666329699</v>
      </c>
      <c r="DA63" s="47">
        <f t="shared" si="50"/>
        <v>1898.4557864671215</v>
      </c>
      <c r="DB63" s="45">
        <f>+DB61-DB62</f>
        <v>778333352</v>
      </c>
      <c r="DC63" s="46">
        <f t="shared" si="52"/>
        <v>256.50211490657335</v>
      </c>
      <c r="DD63" s="43">
        <f>+DD61-DD62</f>
        <v>723861314</v>
      </c>
      <c r="DE63" s="46">
        <f t="shared" si="54"/>
        <v>421.40379615517617</v>
      </c>
      <c r="DF63" s="43">
        <f>+DF61-DF62</f>
        <v>1502194666</v>
      </c>
      <c r="DG63" s="47">
        <f t="shared" si="56"/>
        <v>316.10836145568607</v>
      </c>
      <c r="DH63" s="153"/>
      <c r="DI63" s="161" t="s">
        <v>173</v>
      </c>
      <c r="DJ63" s="45">
        <f>+DJ61-DJ62</f>
        <v>1666329699</v>
      </c>
      <c r="DK63" s="43">
        <f t="shared" ref="DK63:DL63" si="90">+DK61-DK62</f>
        <v>1502194666</v>
      </c>
      <c r="DL63" s="44">
        <f t="shared" si="90"/>
        <v>3168524365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5"/>
      <c r="U64" s="39"/>
      <c r="V64" s="39"/>
      <c r="W64" s="39"/>
      <c r="X64" s="39"/>
      <c r="Y64" s="40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6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5"/>
      <c r="U65" s="39"/>
      <c r="V65" s="39"/>
      <c r="W65" s="39"/>
      <c r="X65" s="39"/>
      <c r="Y65" s="40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6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>
        <v>5935468</v>
      </c>
      <c r="E66" s="39">
        <v>54.11</v>
      </c>
      <c r="F66" s="36">
        <v>52110</v>
      </c>
      <c r="G66" s="39">
        <v>1.9</v>
      </c>
      <c r="H66" s="36">
        <v>5987578</v>
      </c>
      <c r="I66" s="40">
        <v>43.67</v>
      </c>
      <c r="J66" s="38">
        <v>814890</v>
      </c>
      <c r="K66" s="39">
        <v>2.36</v>
      </c>
      <c r="L66" s="36">
        <v>578003</v>
      </c>
      <c r="M66" s="39">
        <v>1.9</v>
      </c>
      <c r="N66" s="36">
        <v>1392893</v>
      </c>
      <c r="O66" s="40">
        <v>2.15</v>
      </c>
      <c r="P66" s="116">
        <f t="shared" ref="P66:P73" si="91">+D66+J66</f>
        <v>6750358</v>
      </c>
      <c r="Q66" s="117">
        <f t="shared" ref="Q66:Q73" si="92">+F66+L66</f>
        <v>630113</v>
      </c>
      <c r="R66" s="118">
        <f t="shared" ref="R66:R73" si="93">+P66+Q66</f>
        <v>7380471</v>
      </c>
      <c r="S66" s="32"/>
      <c r="T66" s="35">
        <v>3344120</v>
      </c>
      <c r="U66" s="39">
        <v>17.36</v>
      </c>
      <c r="V66" s="36">
        <v>926903</v>
      </c>
      <c r="W66" s="39">
        <v>16.93</v>
      </c>
      <c r="X66" s="36">
        <v>4271023</v>
      </c>
      <c r="Y66" s="40">
        <v>17.27</v>
      </c>
      <c r="Z66" s="38">
        <v>1742735</v>
      </c>
      <c r="AA66" s="39">
        <v>1.74</v>
      </c>
      <c r="AB66" s="36">
        <v>710649</v>
      </c>
      <c r="AC66" s="39">
        <v>1.64</v>
      </c>
      <c r="AD66" s="36">
        <v>2453384</v>
      </c>
      <c r="AE66" s="40">
        <v>1.71</v>
      </c>
      <c r="AF66" s="116">
        <f t="shared" ref="AF66:AF73" si="94">+T66+Z66</f>
        <v>5086855</v>
      </c>
      <c r="AG66" s="117">
        <f t="shared" ref="AG66:AG73" si="95">+V66+AB66</f>
        <v>1637552</v>
      </c>
      <c r="AH66" s="118">
        <f t="shared" ref="AH66:AH73" si="96">+AF66+AG66</f>
        <v>6724407</v>
      </c>
      <c r="AI66" s="32"/>
      <c r="AJ66" s="35">
        <v>2371263</v>
      </c>
      <c r="AK66" s="39">
        <v>39.409999999999997</v>
      </c>
      <c r="AL66" s="36">
        <v>980328</v>
      </c>
      <c r="AM66" s="39">
        <v>40.43</v>
      </c>
      <c r="AN66" s="36">
        <v>3351590</v>
      </c>
      <c r="AO66" s="40">
        <v>39.71</v>
      </c>
      <c r="AP66" s="38">
        <v>265000</v>
      </c>
      <c r="AQ66" s="39">
        <v>1.7</v>
      </c>
      <c r="AR66" s="36">
        <v>429580</v>
      </c>
      <c r="AS66" s="39">
        <v>2.85</v>
      </c>
      <c r="AT66" s="36">
        <v>694579</v>
      </c>
      <c r="AU66" s="40">
        <v>2.2599999999999998</v>
      </c>
      <c r="AV66" s="116">
        <f t="shared" ref="AV66:AV73" si="97">+AJ66+AP66</f>
        <v>2636263</v>
      </c>
      <c r="AW66" s="117">
        <f t="shared" ref="AW66:AW73" si="98">+AL66+AR66</f>
        <v>1409908</v>
      </c>
      <c r="AX66" s="118">
        <f t="shared" ref="AX66:AX73" si="99">+AV66+AW66</f>
        <v>4046171</v>
      </c>
      <c r="AY66" s="32"/>
      <c r="AZ66" s="35">
        <v>1422538</v>
      </c>
      <c r="BA66" s="39">
        <v>12.79</v>
      </c>
      <c r="BB66" s="36">
        <v>361200</v>
      </c>
      <c r="BC66" s="39">
        <v>11.54</v>
      </c>
      <c r="BD66" s="36">
        <v>1783738</v>
      </c>
      <c r="BE66" s="40">
        <v>12.51</v>
      </c>
      <c r="BF66" s="38">
        <v>1128767</v>
      </c>
      <c r="BG66" s="39">
        <v>1.86</v>
      </c>
      <c r="BH66" s="36">
        <v>1133032</v>
      </c>
      <c r="BI66" s="39">
        <v>3.67</v>
      </c>
      <c r="BJ66" s="36">
        <v>2261799</v>
      </c>
      <c r="BK66" s="40">
        <v>2.46</v>
      </c>
      <c r="BL66" s="116">
        <f t="shared" ref="BL66:BL73" si="100">+AZ66+BF66</f>
        <v>2551305</v>
      </c>
      <c r="BM66" s="117">
        <f t="shared" ref="BM66:BM73" si="101">+BB66+BH66</f>
        <v>1494232</v>
      </c>
      <c r="BN66" s="118">
        <f t="shared" ref="BN66:BN73" si="102">+BL66+BM66</f>
        <v>4045537</v>
      </c>
      <c r="BO66" s="32"/>
      <c r="BP66" s="35">
        <v>1988689</v>
      </c>
      <c r="BQ66" s="39">
        <v>20.95</v>
      </c>
      <c r="BR66" s="36">
        <v>499072</v>
      </c>
      <c r="BS66" s="39">
        <v>23.15</v>
      </c>
      <c r="BT66" s="36">
        <v>2487761</v>
      </c>
      <c r="BU66" s="40">
        <v>21.36</v>
      </c>
      <c r="BV66" s="38">
        <v>412774</v>
      </c>
      <c r="BW66" s="39">
        <v>1.37</v>
      </c>
      <c r="BX66" s="36">
        <v>544928</v>
      </c>
      <c r="BY66" s="39">
        <v>2.68</v>
      </c>
      <c r="BZ66" s="36">
        <v>957702</v>
      </c>
      <c r="CA66" s="40">
        <v>1.9</v>
      </c>
      <c r="CB66" s="116">
        <f t="shared" ref="CB66:CB73" si="103">+BP66+BV66</f>
        <v>2401463</v>
      </c>
      <c r="CC66" s="117">
        <f t="shared" ref="CC66:CC73" si="104">+BR66+BX66</f>
        <v>1044000</v>
      </c>
      <c r="CD66" s="118">
        <f t="shared" ref="CD66:CD73" si="105">+CB66+CC66</f>
        <v>3445463</v>
      </c>
      <c r="CE66" s="32"/>
      <c r="CF66" s="35">
        <v>2216103</v>
      </c>
      <c r="CG66" s="39">
        <v>17.79</v>
      </c>
      <c r="CH66" s="36">
        <v>447911</v>
      </c>
      <c r="CI66" s="39">
        <v>17.71</v>
      </c>
      <c r="CJ66" s="36">
        <v>2664014</v>
      </c>
      <c r="CK66" s="40">
        <v>17.78</v>
      </c>
      <c r="CL66" s="38">
        <v>927941</v>
      </c>
      <c r="CM66" s="39">
        <v>1.5</v>
      </c>
      <c r="CN66" s="36">
        <v>837575</v>
      </c>
      <c r="CO66" s="39">
        <v>2.65</v>
      </c>
      <c r="CP66" s="36">
        <v>1765516</v>
      </c>
      <c r="CQ66" s="40">
        <v>1.89</v>
      </c>
      <c r="CR66" s="116">
        <f t="shared" ref="CR66:CR73" si="106">+CF66+CL66</f>
        <v>3144044</v>
      </c>
      <c r="CS66" s="117">
        <f t="shared" ref="CS66:CS73" si="107">+CH66+CN66</f>
        <v>1285486</v>
      </c>
      <c r="CT66" s="118">
        <f t="shared" ref="CT66:CT73" si="108">+CR66+CS66</f>
        <v>4429530</v>
      </c>
      <c r="CU66" s="32"/>
      <c r="CV66" s="38">
        <f t="shared" ref="CV66:CV72" si="109">+D66+T66+AJ66+AZ66+BP66+CF66</f>
        <v>17278181</v>
      </c>
      <c r="CW66" s="39">
        <f>+CV66/$CV$111</f>
        <v>24.926253512836642</v>
      </c>
      <c r="CX66" s="36">
        <f t="shared" ref="CX66:CX72" si="110">+F66+V66+AL66+BB66+BR66+CH66</f>
        <v>3267524</v>
      </c>
      <c r="CY66" s="39">
        <f t="shared" ref="CY66:CY73" si="111">+CX66/$CX$111</f>
        <v>17.704687440736468</v>
      </c>
      <c r="CZ66" s="36">
        <f t="shared" ref="CZ66:CZ73" si="112">+CV66+CX66</f>
        <v>20545705</v>
      </c>
      <c r="DA66" s="40">
        <f t="shared" ref="DA66:DA73" si="113">+CZ66/$CZ$111</f>
        <v>23.407800129652774</v>
      </c>
      <c r="DB66" s="38">
        <f t="shared" ref="DB66:DB72" si="114">+J66+Z66+AP66+BF66+BV66+CL66</f>
        <v>5292107</v>
      </c>
      <c r="DC66" s="39">
        <f t="shared" ref="DC66:DC102" si="115">+DB66/$DB$111</f>
        <v>1.7440298996873531</v>
      </c>
      <c r="DD66" s="36">
        <f t="shared" ref="DD66:DD72" si="116">+L66+AB66+AR66+BH66+BX66+CN66</f>
        <v>4233767</v>
      </c>
      <c r="DE66" s="39">
        <f t="shared" ref="DE66:DE73" si="117">+DD66/$DD$111</f>
        <v>2.4647338534747441</v>
      </c>
      <c r="DF66" s="36">
        <f t="shared" ref="DF66:DF72" si="118">+DB66+DD66</f>
        <v>9525874</v>
      </c>
      <c r="DG66" s="40">
        <f t="shared" ref="DG66:DG73" si="119">+DF66/$DF$111</f>
        <v>2.0045394180445864</v>
      </c>
      <c r="DH66" s="152"/>
      <c r="DI66" s="161" t="s">
        <v>66</v>
      </c>
      <c r="DJ66" s="38">
        <f t="shared" ref="DJ66:DJ72" si="120">+CZ66</f>
        <v>20545705</v>
      </c>
      <c r="DK66" s="36">
        <f t="shared" ref="DK66:DK72" si="121">+DF66</f>
        <v>9525874</v>
      </c>
      <c r="DL66" s="37">
        <f t="shared" ref="DL66:DL72" si="122">+DJ66+DK66</f>
        <v>30071579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>
        <v>161954</v>
      </c>
      <c r="E67" s="39">
        <v>1.48</v>
      </c>
      <c r="F67" s="36">
        <v>2916</v>
      </c>
      <c r="G67" s="39">
        <v>0.11</v>
      </c>
      <c r="H67" s="36">
        <v>164870</v>
      </c>
      <c r="I67" s="40">
        <v>1.2</v>
      </c>
      <c r="J67" s="38">
        <v>31938</v>
      </c>
      <c r="K67" s="39">
        <v>0.09</v>
      </c>
      <c r="L67" s="36">
        <v>32346</v>
      </c>
      <c r="M67" s="39">
        <v>0.11</v>
      </c>
      <c r="N67" s="36">
        <v>64285</v>
      </c>
      <c r="O67" s="40">
        <v>0.1</v>
      </c>
      <c r="P67" s="116">
        <f t="shared" si="91"/>
        <v>193892</v>
      </c>
      <c r="Q67" s="117">
        <f t="shared" si="92"/>
        <v>35262</v>
      </c>
      <c r="R67" s="118">
        <f t="shared" si="93"/>
        <v>229154</v>
      </c>
      <c r="S67" s="32"/>
      <c r="T67" s="35">
        <v>3274628</v>
      </c>
      <c r="U67" s="39">
        <v>17</v>
      </c>
      <c r="V67" s="36">
        <v>893906</v>
      </c>
      <c r="W67" s="39">
        <v>16.329999999999998</v>
      </c>
      <c r="X67" s="36">
        <v>4168534</v>
      </c>
      <c r="Y67" s="40">
        <v>16.850000000000001</v>
      </c>
      <c r="Z67" s="38">
        <v>745409</v>
      </c>
      <c r="AA67" s="39">
        <v>0.74</v>
      </c>
      <c r="AB67" s="36">
        <v>287829</v>
      </c>
      <c r="AC67" s="39">
        <v>0.66</v>
      </c>
      <c r="AD67" s="36">
        <v>1033238</v>
      </c>
      <c r="AE67" s="40">
        <v>0.72</v>
      </c>
      <c r="AF67" s="116">
        <f t="shared" si="94"/>
        <v>4020037</v>
      </c>
      <c r="AG67" s="117">
        <f t="shared" si="95"/>
        <v>1181735</v>
      </c>
      <c r="AH67" s="118">
        <f t="shared" si="96"/>
        <v>5201772</v>
      </c>
      <c r="AI67" s="32"/>
      <c r="AJ67" s="35">
        <v>614798</v>
      </c>
      <c r="AK67" s="39">
        <v>10.220000000000001</v>
      </c>
      <c r="AL67" s="36">
        <v>254170</v>
      </c>
      <c r="AM67" s="39">
        <v>10.48</v>
      </c>
      <c r="AN67" s="36">
        <v>868968</v>
      </c>
      <c r="AO67" s="40">
        <v>10.3</v>
      </c>
      <c r="AP67" s="38">
        <v>124757</v>
      </c>
      <c r="AQ67" s="39">
        <v>0.8</v>
      </c>
      <c r="AR67" s="36">
        <v>202238</v>
      </c>
      <c r="AS67" s="39">
        <v>1.34</v>
      </c>
      <c r="AT67" s="36">
        <v>326996</v>
      </c>
      <c r="AU67" s="40">
        <v>1.07</v>
      </c>
      <c r="AV67" s="116">
        <f t="shared" si="97"/>
        <v>739555</v>
      </c>
      <c r="AW67" s="117">
        <f t="shared" si="98"/>
        <v>456408</v>
      </c>
      <c r="AX67" s="118">
        <f t="shared" si="99"/>
        <v>1195963</v>
      </c>
      <c r="AY67" s="32"/>
      <c r="AZ67" s="35">
        <v>1140511</v>
      </c>
      <c r="BA67" s="39">
        <v>10.25</v>
      </c>
      <c r="BB67" s="36">
        <v>289590</v>
      </c>
      <c r="BC67" s="39">
        <v>9.25</v>
      </c>
      <c r="BD67" s="36">
        <v>1430101</v>
      </c>
      <c r="BE67" s="40">
        <v>10.029999999999999</v>
      </c>
      <c r="BF67" s="38">
        <v>771834</v>
      </c>
      <c r="BG67" s="39">
        <v>1.27</v>
      </c>
      <c r="BH67" s="36">
        <v>774750</v>
      </c>
      <c r="BI67" s="39">
        <v>2.5099999999999998</v>
      </c>
      <c r="BJ67" s="36">
        <v>1546584</v>
      </c>
      <c r="BK67" s="40">
        <v>1.69</v>
      </c>
      <c r="BL67" s="116">
        <f t="shared" si="100"/>
        <v>1912345</v>
      </c>
      <c r="BM67" s="117">
        <f t="shared" si="101"/>
        <v>1064340</v>
      </c>
      <c r="BN67" s="118">
        <f t="shared" si="102"/>
        <v>2976685</v>
      </c>
      <c r="BO67" s="32"/>
      <c r="BP67" s="35">
        <v>1192710</v>
      </c>
      <c r="BQ67" s="39">
        <v>12.57</v>
      </c>
      <c r="BR67" s="36">
        <v>301529</v>
      </c>
      <c r="BS67" s="39">
        <v>13.99</v>
      </c>
      <c r="BT67" s="36">
        <v>1494239</v>
      </c>
      <c r="BU67" s="40">
        <v>12.83</v>
      </c>
      <c r="BV67" s="38">
        <v>172497</v>
      </c>
      <c r="BW67" s="39">
        <v>0.56999999999999995</v>
      </c>
      <c r="BX67" s="36">
        <v>270334</v>
      </c>
      <c r="BY67" s="39">
        <v>1.33</v>
      </c>
      <c r="BZ67" s="36">
        <v>442830</v>
      </c>
      <c r="CA67" s="40">
        <v>0.88</v>
      </c>
      <c r="CB67" s="116">
        <f t="shared" si="103"/>
        <v>1365207</v>
      </c>
      <c r="CC67" s="117">
        <f t="shared" si="104"/>
        <v>571863</v>
      </c>
      <c r="CD67" s="118">
        <f t="shared" si="105"/>
        <v>1937070</v>
      </c>
      <c r="CE67" s="32"/>
      <c r="CF67" s="35">
        <v>1620663</v>
      </c>
      <c r="CG67" s="39">
        <v>13.01</v>
      </c>
      <c r="CH67" s="36">
        <v>327563</v>
      </c>
      <c r="CI67" s="39">
        <v>12.95</v>
      </c>
      <c r="CJ67" s="36">
        <v>1948226</v>
      </c>
      <c r="CK67" s="40">
        <v>13</v>
      </c>
      <c r="CL67" s="38">
        <v>727886</v>
      </c>
      <c r="CM67" s="39">
        <v>1.18</v>
      </c>
      <c r="CN67" s="36">
        <v>657002</v>
      </c>
      <c r="CO67" s="39">
        <v>2.0699999999999998</v>
      </c>
      <c r="CP67" s="36">
        <v>1384888</v>
      </c>
      <c r="CQ67" s="40">
        <v>1.48</v>
      </c>
      <c r="CR67" s="116">
        <f t="shared" si="106"/>
        <v>2348549</v>
      </c>
      <c r="CS67" s="117">
        <f t="shared" si="107"/>
        <v>984565</v>
      </c>
      <c r="CT67" s="118">
        <f t="shared" si="108"/>
        <v>3333114</v>
      </c>
      <c r="CU67" s="32"/>
      <c r="CV67" s="38">
        <f t="shared" si="109"/>
        <v>8005264</v>
      </c>
      <c r="CW67" s="39">
        <f t="shared" ref="CW67:CW102" si="123">+CV67/$CV$111</f>
        <v>11.548741149382836</v>
      </c>
      <c r="CX67" s="36">
        <f t="shared" si="110"/>
        <v>2069674</v>
      </c>
      <c r="CY67" s="39">
        <f t="shared" si="111"/>
        <v>11.214280682932644</v>
      </c>
      <c r="CZ67" s="36">
        <f t="shared" si="112"/>
        <v>10074938</v>
      </c>
      <c r="DA67" s="40">
        <f t="shared" si="113"/>
        <v>11.478415319534845</v>
      </c>
      <c r="DB67" s="38">
        <f t="shared" si="114"/>
        <v>2574321</v>
      </c>
      <c r="DC67" s="39">
        <f t="shared" si="115"/>
        <v>0.8483752870818837</v>
      </c>
      <c r="DD67" s="36">
        <f t="shared" si="116"/>
        <v>2224499</v>
      </c>
      <c r="DE67" s="39">
        <f t="shared" si="117"/>
        <v>1.2950164693335071</v>
      </c>
      <c r="DF67" s="36">
        <f t="shared" si="118"/>
        <v>4798820</v>
      </c>
      <c r="DG67" s="40">
        <f t="shared" si="119"/>
        <v>1.0098206054479328</v>
      </c>
      <c r="DH67" s="152"/>
      <c r="DI67" s="161" t="s">
        <v>67</v>
      </c>
      <c r="DJ67" s="38">
        <f t="shared" si="120"/>
        <v>10074938</v>
      </c>
      <c r="DK67" s="36">
        <f t="shared" si="121"/>
        <v>4798820</v>
      </c>
      <c r="DL67" s="37">
        <f t="shared" si="122"/>
        <v>14873758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>
        <v>184772</v>
      </c>
      <c r="E68" s="39">
        <v>1.68</v>
      </c>
      <c r="F68" s="36">
        <v>1523</v>
      </c>
      <c r="G68" s="39">
        <v>0.06</v>
      </c>
      <c r="H68" s="36">
        <v>186294</v>
      </c>
      <c r="I68" s="40">
        <v>1.36</v>
      </c>
      <c r="J68" s="38">
        <v>23486</v>
      </c>
      <c r="K68" s="39">
        <v>7.0000000000000007E-2</v>
      </c>
      <c r="L68" s="36">
        <v>16890</v>
      </c>
      <c r="M68" s="39">
        <v>0.06</v>
      </c>
      <c r="N68" s="36">
        <v>40376</v>
      </c>
      <c r="O68" s="40">
        <v>0.06</v>
      </c>
      <c r="P68" s="116">
        <f t="shared" si="91"/>
        <v>208258</v>
      </c>
      <c r="Q68" s="117">
        <f t="shared" si="92"/>
        <v>18413</v>
      </c>
      <c r="R68" s="118">
        <f t="shared" si="93"/>
        <v>226671</v>
      </c>
      <c r="S68" s="32"/>
      <c r="T68" s="35">
        <v>2833093</v>
      </c>
      <c r="U68" s="39">
        <v>14.71</v>
      </c>
      <c r="V68" s="36">
        <v>791994</v>
      </c>
      <c r="W68" s="39">
        <v>14.47</v>
      </c>
      <c r="X68" s="36">
        <v>3625087</v>
      </c>
      <c r="Y68" s="40">
        <v>14.66</v>
      </c>
      <c r="Z68" s="38">
        <v>1132118</v>
      </c>
      <c r="AA68" s="39">
        <v>1.1299999999999999</v>
      </c>
      <c r="AB68" s="36">
        <v>437658</v>
      </c>
      <c r="AC68" s="39">
        <v>1.01</v>
      </c>
      <c r="AD68" s="36">
        <v>1569776</v>
      </c>
      <c r="AE68" s="40">
        <v>1.0900000000000001</v>
      </c>
      <c r="AF68" s="116">
        <f t="shared" si="94"/>
        <v>3965211</v>
      </c>
      <c r="AG68" s="117">
        <f t="shared" si="95"/>
        <v>1229652</v>
      </c>
      <c r="AH68" s="118">
        <f t="shared" si="96"/>
        <v>5194863</v>
      </c>
      <c r="AI68" s="32"/>
      <c r="AJ68" s="35">
        <v>73157</v>
      </c>
      <c r="AK68" s="39">
        <v>1.22</v>
      </c>
      <c r="AL68" s="36">
        <v>30244</v>
      </c>
      <c r="AM68" s="39">
        <v>1.25</v>
      </c>
      <c r="AN68" s="36">
        <v>103401</v>
      </c>
      <c r="AO68" s="40">
        <v>1.23</v>
      </c>
      <c r="AP68" s="38">
        <v>69275</v>
      </c>
      <c r="AQ68" s="39">
        <v>0.44</v>
      </c>
      <c r="AR68" s="36">
        <v>112299</v>
      </c>
      <c r="AS68" s="39">
        <v>0.75</v>
      </c>
      <c r="AT68" s="36">
        <v>181575</v>
      </c>
      <c r="AU68" s="40">
        <v>0.59</v>
      </c>
      <c r="AV68" s="116">
        <f t="shared" si="97"/>
        <v>142432</v>
      </c>
      <c r="AW68" s="117">
        <f t="shared" si="98"/>
        <v>142543</v>
      </c>
      <c r="AX68" s="118">
        <f t="shared" si="99"/>
        <v>284975</v>
      </c>
      <c r="AY68" s="32"/>
      <c r="AZ68" s="35">
        <v>1158511</v>
      </c>
      <c r="BA68" s="39">
        <v>10.41</v>
      </c>
      <c r="BB68" s="36">
        <v>294161</v>
      </c>
      <c r="BC68" s="39">
        <v>9.4</v>
      </c>
      <c r="BD68" s="36">
        <v>1452672</v>
      </c>
      <c r="BE68" s="40">
        <v>10.19</v>
      </c>
      <c r="BF68" s="38">
        <v>847372</v>
      </c>
      <c r="BG68" s="39">
        <v>1.39</v>
      </c>
      <c r="BH68" s="36">
        <v>850574</v>
      </c>
      <c r="BI68" s="39">
        <v>2.75</v>
      </c>
      <c r="BJ68" s="36">
        <v>1697946</v>
      </c>
      <c r="BK68" s="40">
        <v>1.85</v>
      </c>
      <c r="BL68" s="116">
        <f t="shared" si="100"/>
        <v>2005883</v>
      </c>
      <c r="BM68" s="117">
        <f t="shared" si="101"/>
        <v>1144735</v>
      </c>
      <c r="BN68" s="118">
        <f t="shared" si="102"/>
        <v>3150618</v>
      </c>
      <c r="BO68" s="32"/>
      <c r="BP68" s="35">
        <v>1114752</v>
      </c>
      <c r="BQ68" s="39">
        <v>11.74</v>
      </c>
      <c r="BR68" s="36">
        <v>290999</v>
      </c>
      <c r="BS68" s="39">
        <v>13.5</v>
      </c>
      <c r="BT68" s="36">
        <v>1405751</v>
      </c>
      <c r="BU68" s="40">
        <v>12.07</v>
      </c>
      <c r="BV68" s="38">
        <v>328650</v>
      </c>
      <c r="BW68" s="39">
        <v>1.0900000000000001</v>
      </c>
      <c r="BX68" s="36">
        <v>439481</v>
      </c>
      <c r="BY68" s="39">
        <v>2.16</v>
      </c>
      <c r="BZ68" s="36">
        <v>768131</v>
      </c>
      <c r="CA68" s="40">
        <v>1.52</v>
      </c>
      <c r="CB68" s="116">
        <f t="shared" si="103"/>
        <v>1443402</v>
      </c>
      <c r="CC68" s="117">
        <f t="shared" si="104"/>
        <v>730480</v>
      </c>
      <c r="CD68" s="118">
        <f t="shared" si="105"/>
        <v>2173882</v>
      </c>
      <c r="CE68" s="32"/>
      <c r="CF68" s="35">
        <v>1629705</v>
      </c>
      <c r="CG68" s="39">
        <v>13.08</v>
      </c>
      <c r="CH68" s="36">
        <v>329390</v>
      </c>
      <c r="CI68" s="39">
        <v>13.02</v>
      </c>
      <c r="CJ68" s="36">
        <v>1959095</v>
      </c>
      <c r="CK68" s="40">
        <v>13.07</v>
      </c>
      <c r="CL68" s="38">
        <v>754427</v>
      </c>
      <c r="CM68" s="39">
        <v>1.22</v>
      </c>
      <c r="CN68" s="36">
        <v>680958</v>
      </c>
      <c r="CO68" s="39">
        <v>2.15</v>
      </c>
      <c r="CP68" s="36">
        <v>1435385</v>
      </c>
      <c r="CQ68" s="40">
        <v>1.53</v>
      </c>
      <c r="CR68" s="116">
        <f t="shared" si="106"/>
        <v>2384132</v>
      </c>
      <c r="CS68" s="117">
        <f t="shared" si="107"/>
        <v>1010348</v>
      </c>
      <c r="CT68" s="118">
        <f t="shared" si="108"/>
        <v>3394480</v>
      </c>
      <c r="CU68" s="32"/>
      <c r="CV68" s="38">
        <f t="shared" si="109"/>
        <v>6993990</v>
      </c>
      <c r="CW68" s="39">
        <f t="shared" si="123"/>
        <v>10.089833403541977</v>
      </c>
      <c r="CX68" s="36">
        <f t="shared" si="110"/>
        <v>1738311</v>
      </c>
      <c r="CY68" s="39">
        <f t="shared" si="111"/>
        <v>9.4188299549732601</v>
      </c>
      <c r="CZ68" s="36">
        <f t="shared" si="112"/>
        <v>8732301</v>
      </c>
      <c r="DA68" s="40">
        <f t="shared" si="113"/>
        <v>9.9487438605765561</v>
      </c>
      <c r="DB68" s="38">
        <f t="shared" si="114"/>
        <v>3155328</v>
      </c>
      <c r="DC68" s="39">
        <f t="shared" si="115"/>
        <v>1.0398479046853544</v>
      </c>
      <c r="DD68" s="36">
        <f t="shared" si="116"/>
        <v>2537860</v>
      </c>
      <c r="DE68" s="39">
        <f t="shared" si="117"/>
        <v>1.477443009352998</v>
      </c>
      <c r="DF68" s="36">
        <f t="shared" si="118"/>
        <v>5693188</v>
      </c>
      <c r="DG68" s="40">
        <f t="shared" si="119"/>
        <v>1.1980233793076021</v>
      </c>
      <c r="DH68" s="152"/>
      <c r="DI68" s="161" t="s">
        <v>68</v>
      </c>
      <c r="DJ68" s="38">
        <f t="shared" si="120"/>
        <v>8732301</v>
      </c>
      <c r="DK68" s="36">
        <f t="shared" si="121"/>
        <v>5693188</v>
      </c>
      <c r="DL68" s="37">
        <f t="shared" si="122"/>
        <v>14425489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>
        <v>313233</v>
      </c>
      <c r="E69" s="39">
        <v>2.86</v>
      </c>
      <c r="F69" s="36">
        <v>4892</v>
      </c>
      <c r="G69" s="39">
        <v>0.18</v>
      </c>
      <c r="H69" s="36">
        <v>318126</v>
      </c>
      <c r="I69" s="40">
        <v>2.3199999999999998</v>
      </c>
      <c r="J69" s="38">
        <v>56979</v>
      </c>
      <c r="K69" s="39">
        <v>0.17</v>
      </c>
      <c r="L69" s="36">
        <v>54264</v>
      </c>
      <c r="M69" s="39">
        <v>0.18</v>
      </c>
      <c r="N69" s="36">
        <v>111243</v>
      </c>
      <c r="O69" s="40">
        <v>0.17</v>
      </c>
      <c r="P69" s="116">
        <f t="shared" si="91"/>
        <v>370212</v>
      </c>
      <c r="Q69" s="117">
        <f t="shared" si="92"/>
        <v>59156</v>
      </c>
      <c r="R69" s="118">
        <f t="shared" si="93"/>
        <v>429368</v>
      </c>
      <c r="S69" s="32"/>
      <c r="T69" s="35">
        <v>1878830</v>
      </c>
      <c r="U69" s="39">
        <v>9.76</v>
      </c>
      <c r="V69" s="36">
        <v>504114</v>
      </c>
      <c r="W69" s="39">
        <v>9.2100000000000009</v>
      </c>
      <c r="X69" s="36">
        <v>2382945</v>
      </c>
      <c r="Y69" s="40">
        <v>9.6300000000000008</v>
      </c>
      <c r="Z69" s="38">
        <v>506531</v>
      </c>
      <c r="AA69" s="39">
        <v>0.5</v>
      </c>
      <c r="AB69" s="36">
        <v>229774</v>
      </c>
      <c r="AC69" s="39">
        <v>0.53</v>
      </c>
      <c r="AD69" s="36">
        <v>736305</v>
      </c>
      <c r="AE69" s="40">
        <v>0.51</v>
      </c>
      <c r="AF69" s="116">
        <f t="shared" si="94"/>
        <v>2385361</v>
      </c>
      <c r="AG69" s="117">
        <f t="shared" si="95"/>
        <v>733888</v>
      </c>
      <c r="AH69" s="118">
        <f t="shared" si="96"/>
        <v>3119249</v>
      </c>
      <c r="AI69" s="32"/>
      <c r="AJ69" s="35">
        <v>84300</v>
      </c>
      <c r="AK69" s="39">
        <v>1.4</v>
      </c>
      <c r="AL69" s="36">
        <v>34851</v>
      </c>
      <c r="AM69" s="39">
        <v>1.44</v>
      </c>
      <c r="AN69" s="36">
        <v>119151</v>
      </c>
      <c r="AO69" s="40">
        <v>1.41</v>
      </c>
      <c r="AP69" s="38">
        <v>45074</v>
      </c>
      <c r="AQ69" s="39">
        <v>0.28999999999999998</v>
      </c>
      <c r="AR69" s="36">
        <v>73067</v>
      </c>
      <c r="AS69" s="39">
        <v>0.49</v>
      </c>
      <c r="AT69" s="36">
        <v>118141</v>
      </c>
      <c r="AU69" s="40">
        <v>0.39</v>
      </c>
      <c r="AV69" s="116">
        <f t="shared" si="97"/>
        <v>129374</v>
      </c>
      <c r="AW69" s="117">
        <f t="shared" si="98"/>
        <v>107918</v>
      </c>
      <c r="AX69" s="118">
        <f t="shared" si="99"/>
        <v>237292</v>
      </c>
      <c r="AY69" s="32"/>
      <c r="AZ69" s="35">
        <v>1146979</v>
      </c>
      <c r="BA69" s="39">
        <v>10.31</v>
      </c>
      <c r="BB69" s="36">
        <v>291232</v>
      </c>
      <c r="BC69" s="39">
        <v>9.3000000000000007</v>
      </c>
      <c r="BD69" s="36">
        <v>1438211</v>
      </c>
      <c r="BE69" s="40">
        <v>10.09</v>
      </c>
      <c r="BF69" s="38">
        <v>806829</v>
      </c>
      <c r="BG69" s="39">
        <v>1.33</v>
      </c>
      <c r="BH69" s="36">
        <v>809878</v>
      </c>
      <c r="BI69" s="39">
        <v>2.62</v>
      </c>
      <c r="BJ69" s="36">
        <v>1616707</v>
      </c>
      <c r="BK69" s="40">
        <v>1.76</v>
      </c>
      <c r="BL69" s="116">
        <f t="shared" si="100"/>
        <v>1953808</v>
      </c>
      <c r="BM69" s="117">
        <f t="shared" si="101"/>
        <v>1101110</v>
      </c>
      <c r="BN69" s="118">
        <f t="shared" si="102"/>
        <v>3054918</v>
      </c>
      <c r="BO69" s="32"/>
      <c r="BP69" s="35">
        <v>834401</v>
      </c>
      <c r="BQ69" s="39">
        <v>8.7899999999999991</v>
      </c>
      <c r="BR69" s="36">
        <v>209891</v>
      </c>
      <c r="BS69" s="39">
        <v>9.74</v>
      </c>
      <c r="BT69" s="36">
        <v>1044293</v>
      </c>
      <c r="BU69" s="40">
        <v>8.9700000000000006</v>
      </c>
      <c r="BV69" s="38">
        <v>223768</v>
      </c>
      <c r="BW69" s="39">
        <v>0.74</v>
      </c>
      <c r="BX69" s="36">
        <v>330445</v>
      </c>
      <c r="BY69" s="39">
        <v>1.62</v>
      </c>
      <c r="BZ69" s="36">
        <v>554213</v>
      </c>
      <c r="CA69" s="40">
        <v>1.1000000000000001</v>
      </c>
      <c r="CB69" s="116">
        <f t="shared" si="103"/>
        <v>1058169</v>
      </c>
      <c r="CC69" s="117">
        <f t="shared" si="104"/>
        <v>540336</v>
      </c>
      <c r="CD69" s="118">
        <f t="shared" si="105"/>
        <v>1598505</v>
      </c>
      <c r="CE69" s="32"/>
      <c r="CF69" s="35">
        <v>1626812</v>
      </c>
      <c r="CG69" s="39">
        <v>13.06</v>
      </c>
      <c r="CH69" s="36">
        <v>328806</v>
      </c>
      <c r="CI69" s="39">
        <v>13</v>
      </c>
      <c r="CJ69" s="36">
        <v>1955618</v>
      </c>
      <c r="CK69" s="40">
        <v>13.05</v>
      </c>
      <c r="CL69" s="38">
        <v>750174</v>
      </c>
      <c r="CM69" s="39">
        <v>1.21</v>
      </c>
      <c r="CN69" s="36">
        <v>677119</v>
      </c>
      <c r="CO69" s="39">
        <v>2.14</v>
      </c>
      <c r="CP69" s="36">
        <v>1427293</v>
      </c>
      <c r="CQ69" s="40">
        <v>1.52</v>
      </c>
      <c r="CR69" s="116">
        <f t="shared" si="106"/>
        <v>2376986</v>
      </c>
      <c r="CS69" s="117">
        <f t="shared" si="107"/>
        <v>1005925</v>
      </c>
      <c r="CT69" s="118">
        <f t="shared" si="108"/>
        <v>3382911</v>
      </c>
      <c r="CU69" s="32"/>
      <c r="CV69" s="38">
        <f t="shared" si="109"/>
        <v>5884555</v>
      </c>
      <c r="CW69" s="39">
        <f t="shared" si="123"/>
        <v>8.4893143404522977</v>
      </c>
      <c r="CX69" s="36">
        <f t="shared" si="110"/>
        <v>1373786</v>
      </c>
      <c r="CY69" s="39">
        <f t="shared" si="111"/>
        <v>7.4436949018460421</v>
      </c>
      <c r="CZ69" s="36">
        <f t="shared" si="112"/>
        <v>7258341</v>
      </c>
      <c r="DA69" s="40">
        <f t="shared" si="113"/>
        <v>8.2694556064571181</v>
      </c>
      <c r="DB69" s="38">
        <f t="shared" si="114"/>
        <v>2389355</v>
      </c>
      <c r="DC69" s="39">
        <f t="shared" si="115"/>
        <v>0.78741918123867782</v>
      </c>
      <c r="DD69" s="36">
        <f t="shared" si="116"/>
        <v>2174547</v>
      </c>
      <c r="DE69" s="39">
        <f t="shared" si="117"/>
        <v>1.2659363651499822</v>
      </c>
      <c r="DF69" s="36">
        <f t="shared" si="118"/>
        <v>4563902</v>
      </c>
      <c r="DG69" s="40">
        <f t="shared" si="119"/>
        <v>0.96038657020789109</v>
      </c>
      <c r="DH69" s="152"/>
      <c r="DI69" s="161" t="s">
        <v>69</v>
      </c>
      <c r="DJ69" s="38">
        <f t="shared" si="120"/>
        <v>7258341</v>
      </c>
      <c r="DK69" s="36">
        <f t="shared" si="121"/>
        <v>4563902</v>
      </c>
      <c r="DL69" s="37">
        <f t="shared" si="122"/>
        <v>11822243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>
        <v>109816</v>
      </c>
      <c r="E70" s="39">
        <v>1</v>
      </c>
      <c r="F70" s="36">
        <v>3861</v>
      </c>
      <c r="G70" s="39">
        <v>0.14000000000000001</v>
      </c>
      <c r="H70" s="36">
        <v>113677</v>
      </c>
      <c r="I70" s="40">
        <v>0.83</v>
      </c>
      <c r="J70" s="38">
        <v>36297</v>
      </c>
      <c r="K70" s="39">
        <v>0.11</v>
      </c>
      <c r="L70" s="36">
        <v>42828</v>
      </c>
      <c r="M70" s="39">
        <v>0.14000000000000001</v>
      </c>
      <c r="N70" s="36">
        <v>79125</v>
      </c>
      <c r="O70" s="40">
        <v>0.12</v>
      </c>
      <c r="P70" s="116">
        <f t="shared" si="91"/>
        <v>146113</v>
      </c>
      <c r="Q70" s="117">
        <f t="shared" si="92"/>
        <v>46689</v>
      </c>
      <c r="R70" s="118">
        <f t="shared" si="93"/>
        <v>192802</v>
      </c>
      <c r="S70" s="32"/>
      <c r="T70" s="35">
        <v>581891</v>
      </c>
      <c r="U70" s="39">
        <v>3.02</v>
      </c>
      <c r="V70" s="36">
        <v>155905</v>
      </c>
      <c r="W70" s="39">
        <v>2.85</v>
      </c>
      <c r="X70" s="36">
        <v>737797</v>
      </c>
      <c r="Y70" s="40">
        <v>2.98</v>
      </c>
      <c r="Z70" s="38">
        <v>675139</v>
      </c>
      <c r="AA70" s="39">
        <v>0.67</v>
      </c>
      <c r="AB70" s="36">
        <v>294190</v>
      </c>
      <c r="AC70" s="39">
        <v>0.68</v>
      </c>
      <c r="AD70" s="36">
        <v>969330</v>
      </c>
      <c r="AE70" s="40">
        <v>0.67</v>
      </c>
      <c r="AF70" s="116">
        <f t="shared" si="94"/>
        <v>1257030</v>
      </c>
      <c r="AG70" s="117">
        <f t="shared" si="95"/>
        <v>450095</v>
      </c>
      <c r="AH70" s="118">
        <f t="shared" si="96"/>
        <v>1707125</v>
      </c>
      <c r="AI70" s="32"/>
      <c r="AJ70" s="35">
        <v>76736</v>
      </c>
      <c r="AK70" s="39">
        <v>1.28</v>
      </c>
      <c r="AL70" s="36">
        <v>31724</v>
      </c>
      <c r="AM70" s="39">
        <v>1.31</v>
      </c>
      <c r="AN70" s="36">
        <v>108460</v>
      </c>
      <c r="AO70" s="40">
        <v>1.28</v>
      </c>
      <c r="AP70" s="38">
        <v>29331</v>
      </c>
      <c r="AQ70" s="39">
        <v>0.19</v>
      </c>
      <c r="AR70" s="36">
        <v>47548</v>
      </c>
      <c r="AS70" s="39">
        <v>0.32</v>
      </c>
      <c r="AT70" s="36">
        <v>76879</v>
      </c>
      <c r="AU70" s="40">
        <v>0.25</v>
      </c>
      <c r="AV70" s="116">
        <f t="shared" si="97"/>
        <v>106067</v>
      </c>
      <c r="AW70" s="117">
        <f t="shared" si="98"/>
        <v>79272</v>
      </c>
      <c r="AX70" s="118">
        <f t="shared" si="99"/>
        <v>185339</v>
      </c>
      <c r="AY70" s="32"/>
      <c r="AZ70" s="35">
        <v>921417</v>
      </c>
      <c r="BA70" s="39">
        <v>8.2799999999999994</v>
      </c>
      <c r="BB70" s="36">
        <v>233959</v>
      </c>
      <c r="BC70" s="39">
        <v>7.47</v>
      </c>
      <c r="BD70" s="36">
        <v>1155376</v>
      </c>
      <c r="BE70" s="40">
        <v>8.11</v>
      </c>
      <c r="BF70" s="38">
        <v>828883</v>
      </c>
      <c r="BG70" s="39">
        <v>1.36</v>
      </c>
      <c r="BH70" s="36">
        <v>832014</v>
      </c>
      <c r="BI70" s="39">
        <v>2.69</v>
      </c>
      <c r="BJ70" s="36">
        <v>1660897</v>
      </c>
      <c r="BK70" s="40">
        <v>1.81</v>
      </c>
      <c r="BL70" s="116">
        <f t="shared" si="100"/>
        <v>1750300</v>
      </c>
      <c r="BM70" s="117">
        <f t="shared" si="101"/>
        <v>1065973</v>
      </c>
      <c r="BN70" s="118">
        <f t="shared" si="102"/>
        <v>2816273</v>
      </c>
      <c r="BO70" s="32"/>
      <c r="BP70" s="35">
        <v>314246</v>
      </c>
      <c r="BQ70" s="39">
        <v>3.31</v>
      </c>
      <c r="BR70" s="36">
        <v>79017</v>
      </c>
      <c r="BS70" s="39">
        <v>3.67</v>
      </c>
      <c r="BT70" s="36">
        <v>393262</v>
      </c>
      <c r="BU70" s="40">
        <v>3.38</v>
      </c>
      <c r="BV70" s="38">
        <v>154688</v>
      </c>
      <c r="BW70" s="39">
        <v>0.51</v>
      </c>
      <c r="BX70" s="36">
        <v>228065</v>
      </c>
      <c r="BY70" s="39">
        <v>1.1200000000000001</v>
      </c>
      <c r="BZ70" s="36">
        <v>382753</v>
      </c>
      <c r="CA70" s="40">
        <v>0.76</v>
      </c>
      <c r="CB70" s="116">
        <f t="shared" si="103"/>
        <v>468934</v>
      </c>
      <c r="CC70" s="117">
        <f t="shared" si="104"/>
        <v>307082</v>
      </c>
      <c r="CD70" s="118">
        <f t="shared" si="105"/>
        <v>776016</v>
      </c>
      <c r="CE70" s="32"/>
      <c r="CF70" s="35">
        <v>1949882</v>
      </c>
      <c r="CG70" s="39">
        <v>15.65</v>
      </c>
      <c r="CH70" s="36">
        <v>394103</v>
      </c>
      <c r="CI70" s="39">
        <v>15.58</v>
      </c>
      <c r="CJ70" s="36">
        <v>2343985</v>
      </c>
      <c r="CK70" s="40">
        <v>15.64</v>
      </c>
      <c r="CL70" s="38">
        <v>747527</v>
      </c>
      <c r="CM70" s="39">
        <v>1.21</v>
      </c>
      <c r="CN70" s="36">
        <v>674730</v>
      </c>
      <c r="CO70" s="39">
        <v>2.13</v>
      </c>
      <c r="CP70" s="36">
        <v>1422257</v>
      </c>
      <c r="CQ70" s="40">
        <v>1.52</v>
      </c>
      <c r="CR70" s="116">
        <f t="shared" si="106"/>
        <v>2697409</v>
      </c>
      <c r="CS70" s="117">
        <f t="shared" si="107"/>
        <v>1068833</v>
      </c>
      <c r="CT70" s="118">
        <f t="shared" si="108"/>
        <v>3766242</v>
      </c>
      <c r="CU70" s="32"/>
      <c r="CV70" s="38">
        <f t="shared" si="109"/>
        <v>3953988</v>
      </c>
      <c r="CW70" s="39">
        <f t="shared" si="123"/>
        <v>5.7041946299042658</v>
      </c>
      <c r="CX70" s="36">
        <f t="shared" si="110"/>
        <v>898569</v>
      </c>
      <c r="CY70" s="39">
        <f t="shared" si="111"/>
        <v>4.8687885043645052</v>
      </c>
      <c r="CZ70" s="36">
        <f t="shared" si="112"/>
        <v>4852557</v>
      </c>
      <c r="DA70" s="40">
        <f t="shared" si="113"/>
        <v>5.528536712356547</v>
      </c>
      <c r="DB70" s="38">
        <f t="shared" si="114"/>
        <v>2471865</v>
      </c>
      <c r="DC70" s="39">
        <f t="shared" si="115"/>
        <v>0.81461060178690248</v>
      </c>
      <c r="DD70" s="36">
        <f t="shared" si="116"/>
        <v>2119375</v>
      </c>
      <c r="DE70" s="39">
        <f t="shared" si="117"/>
        <v>1.2338173807647033</v>
      </c>
      <c r="DF70" s="36">
        <f t="shared" si="118"/>
        <v>4591240</v>
      </c>
      <c r="DG70" s="40">
        <f t="shared" si="119"/>
        <v>0.96613933353548742</v>
      </c>
      <c r="DH70" s="152"/>
      <c r="DI70" s="161" t="s">
        <v>70</v>
      </c>
      <c r="DJ70" s="38">
        <f t="shared" si="120"/>
        <v>4852557</v>
      </c>
      <c r="DK70" s="36">
        <f t="shared" si="121"/>
        <v>4591240</v>
      </c>
      <c r="DL70" s="37">
        <f t="shared" si="122"/>
        <v>9443797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>
        <v>0</v>
      </c>
      <c r="E71" s="39">
        <v>0</v>
      </c>
      <c r="F71" s="36">
        <v>0</v>
      </c>
      <c r="G71" s="39">
        <v>0</v>
      </c>
      <c r="H71" s="36">
        <v>0</v>
      </c>
      <c r="I71" s="40">
        <v>0</v>
      </c>
      <c r="J71" s="38">
        <v>0</v>
      </c>
      <c r="K71" s="39">
        <v>0</v>
      </c>
      <c r="L71" s="36">
        <v>0</v>
      </c>
      <c r="M71" s="39">
        <v>0</v>
      </c>
      <c r="N71" s="36">
        <v>0</v>
      </c>
      <c r="O71" s="40">
        <v>0</v>
      </c>
      <c r="P71" s="116">
        <f t="shared" si="91"/>
        <v>0</v>
      </c>
      <c r="Q71" s="117">
        <f t="shared" si="92"/>
        <v>0</v>
      </c>
      <c r="R71" s="118">
        <f t="shared" si="93"/>
        <v>0</v>
      </c>
      <c r="S71" s="32"/>
      <c r="T71" s="35">
        <v>0</v>
      </c>
      <c r="U71" s="39">
        <v>0</v>
      </c>
      <c r="V71" s="36">
        <v>0</v>
      </c>
      <c r="W71" s="39">
        <v>0</v>
      </c>
      <c r="X71" s="36">
        <v>0</v>
      </c>
      <c r="Y71" s="40">
        <v>0</v>
      </c>
      <c r="Z71" s="38">
        <v>0</v>
      </c>
      <c r="AA71" s="39">
        <v>0</v>
      </c>
      <c r="AB71" s="36">
        <v>0</v>
      </c>
      <c r="AC71" s="39">
        <v>0</v>
      </c>
      <c r="AD71" s="36">
        <v>0</v>
      </c>
      <c r="AE71" s="40">
        <v>0</v>
      </c>
      <c r="AF71" s="116">
        <f t="shared" si="94"/>
        <v>0</v>
      </c>
      <c r="AG71" s="117">
        <f t="shared" si="95"/>
        <v>0</v>
      </c>
      <c r="AH71" s="118">
        <f t="shared" si="96"/>
        <v>0</v>
      </c>
      <c r="AI71" s="32"/>
      <c r="AJ71" s="35">
        <v>0</v>
      </c>
      <c r="AK71" s="39">
        <v>0</v>
      </c>
      <c r="AL71" s="36">
        <v>0</v>
      </c>
      <c r="AM71" s="39">
        <v>0</v>
      </c>
      <c r="AN71" s="36">
        <v>0</v>
      </c>
      <c r="AO71" s="40">
        <v>0</v>
      </c>
      <c r="AP71" s="38">
        <v>0</v>
      </c>
      <c r="AQ71" s="39">
        <v>0</v>
      </c>
      <c r="AR71" s="36">
        <v>0</v>
      </c>
      <c r="AS71" s="39">
        <v>0</v>
      </c>
      <c r="AT71" s="36">
        <v>0</v>
      </c>
      <c r="AU71" s="40">
        <v>0</v>
      </c>
      <c r="AV71" s="116">
        <f t="shared" si="97"/>
        <v>0</v>
      </c>
      <c r="AW71" s="117">
        <f t="shared" si="98"/>
        <v>0</v>
      </c>
      <c r="AX71" s="118">
        <f t="shared" si="99"/>
        <v>0</v>
      </c>
      <c r="AY71" s="32"/>
      <c r="AZ71" s="35">
        <v>0</v>
      </c>
      <c r="BA71" s="39">
        <v>0</v>
      </c>
      <c r="BB71" s="36">
        <v>0</v>
      </c>
      <c r="BC71" s="39">
        <v>0</v>
      </c>
      <c r="BD71" s="36">
        <v>0</v>
      </c>
      <c r="BE71" s="40">
        <v>0</v>
      </c>
      <c r="BF71" s="38">
        <v>0</v>
      </c>
      <c r="BG71" s="39">
        <v>0</v>
      </c>
      <c r="BH71" s="36">
        <v>0</v>
      </c>
      <c r="BI71" s="39">
        <v>0</v>
      </c>
      <c r="BJ71" s="36">
        <v>0</v>
      </c>
      <c r="BK71" s="40">
        <v>0</v>
      </c>
      <c r="BL71" s="116">
        <f t="shared" si="100"/>
        <v>0</v>
      </c>
      <c r="BM71" s="117">
        <f t="shared" si="101"/>
        <v>0</v>
      </c>
      <c r="BN71" s="118">
        <f t="shared" si="102"/>
        <v>0</v>
      </c>
      <c r="BO71" s="32"/>
      <c r="BP71" s="35">
        <v>0</v>
      </c>
      <c r="BQ71" s="39">
        <v>0</v>
      </c>
      <c r="BR71" s="36">
        <v>0</v>
      </c>
      <c r="BS71" s="39">
        <v>0</v>
      </c>
      <c r="BT71" s="36">
        <v>0</v>
      </c>
      <c r="BU71" s="40">
        <v>0</v>
      </c>
      <c r="BV71" s="38">
        <v>0</v>
      </c>
      <c r="BW71" s="39">
        <v>0</v>
      </c>
      <c r="BX71" s="36">
        <v>0</v>
      </c>
      <c r="BY71" s="39">
        <v>0</v>
      </c>
      <c r="BZ71" s="36">
        <v>0</v>
      </c>
      <c r="CA71" s="40">
        <v>0</v>
      </c>
      <c r="CB71" s="116">
        <f t="shared" si="103"/>
        <v>0</v>
      </c>
      <c r="CC71" s="117">
        <f t="shared" si="104"/>
        <v>0</v>
      </c>
      <c r="CD71" s="118">
        <f t="shared" si="105"/>
        <v>0</v>
      </c>
      <c r="CE71" s="32"/>
      <c r="CF71" s="35">
        <v>0</v>
      </c>
      <c r="CG71" s="39">
        <v>0</v>
      </c>
      <c r="CH71" s="36">
        <v>0</v>
      </c>
      <c r="CI71" s="39">
        <v>0</v>
      </c>
      <c r="CJ71" s="36">
        <v>0</v>
      </c>
      <c r="CK71" s="40">
        <v>0</v>
      </c>
      <c r="CL71" s="38">
        <v>0</v>
      </c>
      <c r="CM71" s="39">
        <v>0</v>
      </c>
      <c r="CN71" s="36">
        <v>0</v>
      </c>
      <c r="CO71" s="39">
        <v>0</v>
      </c>
      <c r="CP71" s="36">
        <v>0</v>
      </c>
      <c r="CQ71" s="40">
        <v>0</v>
      </c>
      <c r="CR71" s="116">
        <f t="shared" si="106"/>
        <v>0</v>
      </c>
      <c r="CS71" s="117">
        <f t="shared" si="107"/>
        <v>0</v>
      </c>
      <c r="CT71" s="118">
        <f t="shared" si="108"/>
        <v>0</v>
      </c>
      <c r="CU71" s="32"/>
      <c r="CV71" s="38">
        <f t="shared" si="109"/>
        <v>0</v>
      </c>
      <c r="CW71" s="39">
        <f t="shared" si="123"/>
        <v>0</v>
      </c>
      <c r="CX71" s="36">
        <f t="shared" si="110"/>
        <v>0</v>
      </c>
      <c r="CY71" s="39">
        <f t="shared" si="111"/>
        <v>0</v>
      </c>
      <c r="CZ71" s="36">
        <f t="shared" si="112"/>
        <v>0</v>
      </c>
      <c r="DA71" s="40">
        <f t="shared" si="113"/>
        <v>0</v>
      </c>
      <c r="DB71" s="38">
        <f t="shared" si="114"/>
        <v>0</v>
      </c>
      <c r="DC71" s="39">
        <f t="shared" si="115"/>
        <v>0</v>
      </c>
      <c r="DD71" s="36">
        <f t="shared" si="116"/>
        <v>0</v>
      </c>
      <c r="DE71" s="39">
        <f t="shared" si="117"/>
        <v>0</v>
      </c>
      <c r="DF71" s="36">
        <f t="shared" si="118"/>
        <v>0</v>
      </c>
      <c r="DG71" s="40">
        <f t="shared" si="119"/>
        <v>0</v>
      </c>
      <c r="DH71" s="152"/>
      <c r="DI71" s="161" t="s">
        <v>71</v>
      </c>
      <c r="DJ71" s="38">
        <f t="shared" si="120"/>
        <v>0</v>
      </c>
      <c r="DK71" s="36">
        <f t="shared" si="121"/>
        <v>0</v>
      </c>
      <c r="DL71" s="37">
        <f t="shared" si="122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>
        <v>0</v>
      </c>
      <c r="E72" s="39">
        <v>0</v>
      </c>
      <c r="F72" s="36">
        <v>0</v>
      </c>
      <c r="G72" s="39">
        <v>0</v>
      </c>
      <c r="H72" s="36">
        <v>0</v>
      </c>
      <c r="I72" s="40">
        <v>0</v>
      </c>
      <c r="J72" s="38">
        <v>0</v>
      </c>
      <c r="K72" s="39">
        <v>0</v>
      </c>
      <c r="L72" s="36">
        <v>0</v>
      </c>
      <c r="M72" s="39">
        <v>0</v>
      </c>
      <c r="N72" s="36">
        <v>0</v>
      </c>
      <c r="O72" s="40">
        <v>0</v>
      </c>
      <c r="P72" s="116">
        <f t="shared" si="91"/>
        <v>0</v>
      </c>
      <c r="Q72" s="117">
        <f t="shared" si="92"/>
        <v>0</v>
      </c>
      <c r="R72" s="118">
        <f t="shared" si="93"/>
        <v>0</v>
      </c>
      <c r="S72" s="32"/>
      <c r="T72" s="35">
        <v>0</v>
      </c>
      <c r="U72" s="39">
        <v>0</v>
      </c>
      <c r="V72" s="36">
        <v>0</v>
      </c>
      <c r="W72" s="39">
        <v>0</v>
      </c>
      <c r="X72" s="36">
        <v>0</v>
      </c>
      <c r="Y72" s="40">
        <v>0</v>
      </c>
      <c r="Z72" s="38">
        <v>0</v>
      </c>
      <c r="AA72" s="39">
        <v>0</v>
      </c>
      <c r="AB72" s="36">
        <v>0</v>
      </c>
      <c r="AC72" s="39">
        <v>0</v>
      </c>
      <c r="AD72" s="36">
        <v>0</v>
      </c>
      <c r="AE72" s="40">
        <v>0</v>
      </c>
      <c r="AF72" s="116">
        <f t="shared" si="94"/>
        <v>0</v>
      </c>
      <c r="AG72" s="117">
        <f t="shared" si="95"/>
        <v>0</v>
      </c>
      <c r="AH72" s="118">
        <f t="shared" si="96"/>
        <v>0</v>
      </c>
      <c r="AI72" s="32"/>
      <c r="AJ72" s="35">
        <v>0</v>
      </c>
      <c r="AK72" s="39">
        <v>0</v>
      </c>
      <c r="AL72" s="36">
        <v>0</v>
      </c>
      <c r="AM72" s="39">
        <v>0</v>
      </c>
      <c r="AN72" s="36">
        <v>0</v>
      </c>
      <c r="AO72" s="40">
        <v>0</v>
      </c>
      <c r="AP72" s="38">
        <v>0</v>
      </c>
      <c r="AQ72" s="39">
        <v>0</v>
      </c>
      <c r="AR72" s="36">
        <v>0</v>
      </c>
      <c r="AS72" s="39">
        <v>0</v>
      </c>
      <c r="AT72" s="36">
        <v>0</v>
      </c>
      <c r="AU72" s="40">
        <v>0</v>
      </c>
      <c r="AV72" s="116">
        <f t="shared" si="97"/>
        <v>0</v>
      </c>
      <c r="AW72" s="117">
        <f t="shared" si="98"/>
        <v>0</v>
      </c>
      <c r="AX72" s="118">
        <f t="shared" si="99"/>
        <v>0</v>
      </c>
      <c r="AY72" s="32"/>
      <c r="AZ72" s="35">
        <v>857430</v>
      </c>
      <c r="BA72" s="39">
        <v>7.71</v>
      </c>
      <c r="BB72" s="36">
        <v>217712</v>
      </c>
      <c r="BC72" s="39">
        <v>6.96</v>
      </c>
      <c r="BD72" s="36">
        <v>1075143</v>
      </c>
      <c r="BE72" s="40">
        <v>7.54</v>
      </c>
      <c r="BF72" s="38">
        <v>0</v>
      </c>
      <c r="BG72" s="39">
        <v>0</v>
      </c>
      <c r="BH72" s="36">
        <v>0</v>
      </c>
      <c r="BI72" s="39">
        <v>0</v>
      </c>
      <c r="BJ72" s="36">
        <v>0</v>
      </c>
      <c r="BK72" s="40">
        <v>0</v>
      </c>
      <c r="BL72" s="116">
        <f t="shared" si="100"/>
        <v>857430</v>
      </c>
      <c r="BM72" s="117">
        <f t="shared" si="101"/>
        <v>217712</v>
      </c>
      <c r="BN72" s="118">
        <f t="shared" si="102"/>
        <v>1075142</v>
      </c>
      <c r="BO72" s="32"/>
      <c r="BP72" s="35">
        <v>0</v>
      </c>
      <c r="BQ72" s="39">
        <v>0</v>
      </c>
      <c r="BR72" s="36">
        <v>0</v>
      </c>
      <c r="BS72" s="39">
        <v>0</v>
      </c>
      <c r="BT72" s="36">
        <v>0</v>
      </c>
      <c r="BU72" s="40">
        <v>0</v>
      </c>
      <c r="BV72" s="38">
        <v>0</v>
      </c>
      <c r="BW72" s="39">
        <v>0</v>
      </c>
      <c r="BX72" s="36">
        <v>0</v>
      </c>
      <c r="BY72" s="39">
        <v>0</v>
      </c>
      <c r="BZ72" s="36">
        <v>0</v>
      </c>
      <c r="CA72" s="40">
        <v>0</v>
      </c>
      <c r="CB72" s="116">
        <f t="shared" si="103"/>
        <v>0</v>
      </c>
      <c r="CC72" s="117">
        <f t="shared" si="104"/>
        <v>0</v>
      </c>
      <c r="CD72" s="118">
        <f t="shared" si="105"/>
        <v>0</v>
      </c>
      <c r="CE72" s="32"/>
      <c r="CF72" s="35">
        <v>0</v>
      </c>
      <c r="CG72" s="39">
        <v>0</v>
      </c>
      <c r="CH72" s="36">
        <v>0</v>
      </c>
      <c r="CI72" s="39">
        <v>0</v>
      </c>
      <c r="CJ72" s="36">
        <v>0</v>
      </c>
      <c r="CK72" s="40">
        <v>0</v>
      </c>
      <c r="CL72" s="38">
        <v>0</v>
      </c>
      <c r="CM72" s="39">
        <v>0</v>
      </c>
      <c r="CN72" s="36">
        <v>0</v>
      </c>
      <c r="CO72" s="39">
        <v>0</v>
      </c>
      <c r="CP72" s="36">
        <v>0</v>
      </c>
      <c r="CQ72" s="40">
        <v>0</v>
      </c>
      <c r="CR72" s="116">
        <f t="shared" si="106"/>
        <v>0</v>
      </c>
      <c r="CS72" s="117">
        <f t="shared" si="107"/>
        <v>0</v>
      </c>
      <c r="CT72" s="118">
        <f t="shared" si="108"/>
        <v>0</v>
      </c>
      <c r="CU72" s="32"/>
      <c r="CV72" s="38">
        <f t="shared" si="109"/>
        <v>857430</v>
      </c>
      <c r="CW72" s="39">
        <f t="shared" si="123"/>
        <v>1.2369657170226149</v>
      </c>
      <c r="CX72" s="36">
        <f t="shared" si="110"/>
        <v>217712</v>
      </c>
      <c r="CY72" s="39">
        <f t="shared" si="111"/>
        <v>1.1796463965062285</v>
      </c>
      <c r="CZ72" s="36">
        <f t="shared" si="112"/>
        <v>1075142</v>
      </c>
      <c r="DA72" s="40">
        <f t="shared" si="113"/>
        <v>1.2249133844273119</v>
      </c>
      <c r="DB72" s="38">
        <f t="shared" si="114"/>
        <v>0</v>
      </c>
      <c r="DC72" s="39">
        <f t="shared" si="115"/>
        <v>0</v>
      </c>
      <c r="DD72" s="36">
        <f t="shared" si="116"/>
        <v>0</v>
      </c>
      <c r="DE72" s="39">
        <f t="shared" si="117"/>
        <v>0</v>
      </c>
      <c r="DF72" s="36">
        <f t="shared" si="118"/>
        <v>0</v>
      </c>
      <c r="DG72" s="40">
        <f t="shared" si="119"/>
        <v>0</v>
      </c>
      <c r="DH72" s="152"/>
      <c r="DI72" s="161" t="s">
        <v>72</v>
      </c>
      <c r="DJ72" s="38">
        <f t="shared" si="120"/>
        <v>1075142</v>
      </c>
      <c r="DK72" s="36">
        <f t="shared" si="121"/>
        <v>0</v>
      </c>
      <c r="DL72" s="37">
        <f t="shared" si="122"/>
        <v>1075142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>
        <v>6705243</v>
      </c>
      <c r="E73" s="46">
        <v>61.12</v>
      </c>
      <c r="F73" s="43">
        <v>65302</v>
      </c>
      <c r="G73" s="46">
        <v>2.38</v>
      </c>
      <c r="H73" s="43">
        <v>6770545</v>
      </c>
      <c r="I73" s="47">
        <v>49.38</v>
      </c>
      <c r="J73" s="45">
        <v>963590</v>
      </c>
      <c r="K73" s="46">
        <v>2.79</v>
      </c>
      <c r="L73" s="43">
        <v>724332</v>
      </c>
      <c r="M73" s="46">
        <v>2.38</v>
      </c>
      <c r="N73" s="43">
        <v>1687922</v>
      </c>
      <c r="O73" s="47">
        <v>2.6</v>
      </c>
      <c r="P73" s="122">
        <f t="shared" si="91"/>
        <v>7668833</v>
      </c>
      <c r="Q73" s="123">
        <f t="shared" si="92"/>
        <v>789634</v>
      </c>
      <c r="R73" s="124">
        <f t="shared" si="93"/>
        <v>8458467</v>
      </c>
      <c r="S73" s="32"/>
      <c r="T73" s="42">
        <v>11912563</v>
      </c>
      <c r="U73" s="46">
        <v>61.86</v>
      </c>
      <c r="V73" s="43">
        <v>3272823</v>
      </c>
      <c r="W73" s="46">
        <v>59.79</v>
      </c>
      <c r="X73" s="36">
        <v>15185386</v>
      </c>
      <c r="Y73" s="47">
        <v>61.4</v>
      </c>
      <c r="Z73" s="45">
        <v>4801932</v>
      </c>
      <c r="AA73" s="46">
        <v>4.78</v>
      </c>
      <c r="AB73" s="43">
        <v>1960100</v>
      </c>
      <c r="AC73" s="46">
        <v>4.5199999999999996</v>
      </c>
      <c r="AD73" s="43">
        <v>6762033</v>
      </c>
      <c r="AE73" s="47">
        <v>4.7</v>
      </c>
      <c r="AF73" s="122">
        <f t="shared" si="94"/>
        <v>16714495</v>
      </c>
      <c r="AG73" s="123">
        <f t="shared" si="95"/>
        <v>5232923</v>
      </c>
      <c r="AH73" s="124">
        <f t="shared" si="96"/>
        <v>21947418</v>
      </c>
      <c r="AI73" s="32"/>
      <c r="AJ73" s="42">
        <v>3220253</v>
      </c>
      <c r="AK73" s="46">
        <v>53.53</v>
      </c>
      <c r="AL73" s="43">
        <v>1331317</v>
      </c>
      <c r="AM73" s="46">
        <v>54.91</v>
      </c>
      <c r="AN73" s="43">
        <v>4551570</v>
      </c>
      <c r="AO73" s="47">
        <v>53.92</v>
      </c>
      <c r="AP73" s="45">
        <v>533437</v>
      </c>
      <c r="AQ73" s="46">
        <v>3.41</v>
      </c>
      <c r="AR73" s="43">
        <v>864732</v>
      </c>
      <c r="AS73" s="46">
        <v>5.75</v>
      </c>
      <c r="AT73" s="43">
        <v>1398170</v>
      </c>
      <c r="AU73" s="47">
        <v>4.5599999999999996</v>
      </c>
      <c r="AV73" s="122">
        <f t="shared" si="97"/>
        <v>3753690</v>
      </c>
      <c r="AW73" s="123">
        <f t="shared" si="98"/>
        <v>2196049</v>
      </c>
      <c r="AX73" s="124">
        <f t="shared" si="99"/>
        <v>5949739</v>
      </c>
      <c r="AY73" s="32"/>
      <c r="AZ73" s="42">
        <v>6647386</v>
      </c>
      <c r="BA73" s="46">
        <v>59.76</v>
      </c>
      <c r="BB73" s="43">
        <v>1687855</v>
      </c>
      <c r="BC73" s="46">
        <v>53.92</v>
      </c>
      <c r="BD73" s="43">
        <v>8335241</v>
      </c>
      <c r="BE73" s="47">
        <v>58.47</v>
      </c>
      <c r="BF73" s="45">
        <v>4383685</v>
      </c>
      <c r="BG73" s="46">
        <v>7.2</v>
      </c>
      <c r="BH73" s="43">
        <v>4400249</v>
      </c>
      <c r="BI73" s="46">
        <v>14.23</v>
      </c>
      <c r="BJ73" s="43">
        <v>8783934</v>
      </c>
      <c r="BK73" s="47">
        <v>9.57</v>
      </c>
      <c r="BL73" s="122">
        <f t="shared" si="100"/>
        <v>11031071</v>
      </c>
      <c r="BM73" s="123">
        <f t="shared" si="101"/>
        <v>6088104</v>
      </c>
      <c r="BN73" s="124">
        <f t="shared" si="102"/>
        <v>17119175</v>
      </c>
      <c r="BO73" s="32"/>
      <c r="BP73" s="42">
        <v>5444798</v>
      </c>
      <c r="BQ73" s="46">
        <v>57.36</v>
      </c>
      <c r="BR73" s="43">
        <v>1380508</v>
      </c>
      <c r="BS73" s="46">
        <v>64.040000000000006</v>
      </c>
      <c r="BT73" s="36">
        <v>6825306</v>
      </c>
      <c r="BU73" s="47">
        <v>58.6</v>
      </c>
      <c r="BV73" s="45">
        <v>1292377</v>
      </c>
      <c r="BW73" s="46">
        <v>4.29</v>
      </c>
      <c r="BX73" s="43">
        <v>1813253</v>
      </c>
      <c r="BY73" s="46">
        <v>8.91</v>
      </c>
      <c r="BZ73" s="43">
        <v>3105630</v>
      </c>
      <c r="CA73" s="47">
        <v>6.15</v>
      </c>
      <c r="CB73" s="122">
        <f t="shared" si="103"/>
        <v>6737175</v>
      </c>
      <c r="CC73" s="123">
        <f t="shared" si="104"/>
        <v>3193761</v>
      </c>
      <c r="CD73" s="124">
        <f t="shared" si="105"/>
        <v>9930936</v>
      </c>
      <c r="CE73" s="32"/>
      <c r="CF73" s="42">
        <v>9043164</v>
      </c>
      <c r="CG73" s="46">
        <v>72.599999999999994</v>
      </c>
      <c r="CH73" s="43">
        <v>1827773</v>
      </c>
      <c r="CI73" s="46">
        <v>72.25</v>
      </c>
      <c r="CJ73" s="43">
        <v>10870937</v>
      </c>
      <c r="CK73" s="47">
        <v>72.540000000000006</v>
      </c>
      <c r="CL73" s="45">
        <v>3907956</v>
      </c>
      <c r="CM73" s="46">
        <v>6.31</v>
      </c>
      <c r="CN73" s="43">
        <v>3527383</v>
      </c>
      <c r="CO73" s="46">
        <v>11.14</v>
      </c>
      <c r="CP73" s="43">
        <v>7435339</v>
      </c>
      <c r="CQ73" s="47">
        <v>7.94</v>
      </c>
      <c r="CR73" s="122">
        <f t="shared" si="106"/>
        <v>12951120</v>
      </c>
      <c r="CS73" s="123">
        <f t="shared" si="107"/>
        <v>5355156</v>
      </c>
      <c r="CT73" s="124">
        <f t="shared" si="108"/>
        <v>18306276</v>
      </c>
      <c r="CU73" s="32"/>
      <c r="CV73" s="45">
        <f>SUM(CV66:CV72)</f>
        <v>42973408</v>
      </c>
      <c r="CW73" s="46">
        <f t="shared" si="123"/>
        <v>61.995302753140635</v>
      </c>
      <c r="CX73" s="43">
        <f>SUM(CX66:CX72)</f>
        <v>9565576</v>
      </c>
      <c r="CY73" s="46">
        <f t="shared" si="111"/>
        <v>51.829927881359147</v>
      </c>
      <c r="CZ73" s="43">
        <f t="shared" si="112"/>
        <v>52538984</v>
      </c>
      <c r="DA73" s="47">
        <f t="shared" si="113"/>
        <v>59.857865013005153</v>
      </c>
      <c r="DB73" s="45">
        <f>SUM(DB66:DB72)</f>
        <v>15882976</v>
      </c>
      <c r="DC73" s="46">
        <f t="shared" si="115"/>
        <v>5.2342828744801713</v>
      </c>
      <c r="DD73" s="43">
        <f>SUM(DD66:DD72)</f>
        <v>13290048</v>
      </c>
      <c r="DE73" s="46">
        <f t="shared" si="117"/>
        <v>7.7369470780759348</v>
      </c>
      <c r="DF73" s="43">
        <f>SUM(DF66:DF72)</f>
        <v>29173024</v>
      </c>
      <c r="DG73" s="47">
        <f t="shared" si="119"/>
        <v>6.1389093065434999</v>
      </c>
      <c r="DH73" s="153"/>
      <c r="DI73" s="161" t="s">
        <v>174</v>
      </c>
      <c r="DJ73" s="45">
        <f t="shared" ref="DJ73:DK73" si="124">SUM(DJ66:DJ72)</f>
        <v>52538984</v>
      </c>
      <c r="DK73" s="43">
        <f t="shared" si="124"/>
        <v>29173024</v>
      </c>
      <c r="DL73" s="44">
        <f>SUM(DL66:DL72)</f>
        <v>81712008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5"/>
      <c r="U74" s="39"/>
      <c r="V74" s="39"/>
      <c r="W74" s="39"/>
      <c r="X74" s="39"/>
      <c r="Y74" s="40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6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>
        <v>376823</v>
      </c>
      <c r="E75" s="39">
        <v>3.43</v>
      </c>
      <c r="F75" s="39">
        <v>104682</v>
      </c>
      <c r="G75" s="39">
        <v>3.82</v>
      </c>
      <c r="H75" s="36">
        <v>481505</v>
      </c>
      <c r="I75" s="40">
        <v>3.51</v>
      </c>
      <c r="J75" s="38">
        <v>320208</v>
      </c>
      <c r="K75" s="39">
        <v>0.93</v>
      </c>
      <c r="L75" s="36">
        <v>249945</v>
      </c>
      <c r="M75" s="39">
        <v>0.82</v>
      </c>
      <c r="N75" s="36">
        <v>570152</v>
      </c>
      <c r="O75" s="40">
        <v>0.88</v>
      </c>
      <c r="P75" s="116">
        <f t="shared" ref="P75:P96" si="125">+D75+J75</f>
        <v>697031</v>
      </c>
      <c r="Q75" s="117">
        <f t="shared" ref="Q75:Q96" si="126">+F75+L75</f>
        <v>354627</v>
      </c>
      <c r="R75" s="118">
        <f t="shared" ref="R75:R96" si="127">+P75+Q75</f>
        <v>1051658</v>
      </c>
      <c r="S75" s="32"/>
      <c r="T75" s="35">
        <v>1117350</v>
      </c>
      <c r="U75" s="39">
        <v>5.8</v>
      </c>
      <c r="V75" s="39">
        <v>356006</v>
      </c>
      <c r="W75" s="39">
        <v>6.5</v>
      </c>
      <c r="X75" s="36">
        <v>1473356</v>
      </c>
      <c r="Y75" s="40">
        <v>5.96</v>
      </c>
      <c r="Z75" s="38">
        <v>365593</v>
      </c>
      <c r="AA75" s="39">
        <v>0.36</v>
      </c>
      <c r="AB75" s="36">
        <v>225102</v>
      </c>
      <c r="AC75" s="39">
        <v>0.52</v>
      </c>
      <c r="AD75" s="36">
        <v>590695</v>
      </c>
      <c r="AE75" s="40">
        <v>0.41</v>
      </c>
      <c r="AF75" s="116">
        <f t="shared" ref="AF75:AF96" si="128">+T75+Z75</f>
        <v>1482943</v>
      </c>
      <c r="AG75" s="117">
        <f t="shared" ref="AG75:AG96" si="129">+V75+AB75</f>
        <v>581108</v>
      </c>
      <c r="AH75" s="118">
        <f t="shared" ref="AH75:AH96" si="130">+AF75+AG75</f>
        <v>2064051</v>
      </c>
      <c r="AI75" s="32"/>
      <c r="AJ75" s="35">
        <v>750814</v>
      </c>
      <c r="AK75" s="39">
        <v>12.48</v>
      </c>
      <c r="AL75" s="36">
        <v>310402</v>
      </c>
      <c r="AM75" s="39">
        <v>12.8</v>
      </c>
      <c r="AN75" s="36">
        <v>1061216</v>
      </c>
      <c r="AO75" s="40">
        <v>12.57</v>
      </c>
      <c r="AP75" s="38">
        <v>237599</v>
      </c>
      <c r="AQ75" s="39">
        <v>1.52</v>
      </c>
      <c r="AR75" s="36">
        <v>385162</v>
      </c>
      <c r="AS75" s="39">
        <v>2.56</v>
      </c>
      <c r="AT75" s="36">
        <v>622762</v>
      </c>
      <c r="AU75" s="40">
        <v>2.0299999999999998</v>
      </c>
      <c r="AV75" s="116">
        <f t="shared" ref="AV75:AV96" si="131">+AJ75+AP75</f>
        <v>988413</v>
      </c>
      <c r="AW75" s="117">
        <f t="shared" ref="AW75:AW96" si="132">+AL75+AR75</f>
        <v>695564</v>
      </c>
      <c r="AX75" s="118">
        <f t="shared" ref="AX75:AX96" si="133">+AV75+AW75</f>
        <v>1683977</v>
      </c>
      <c r="AY75" s="32"/>
      <c r="AZ75" s="35">
        <v>1763189</v>
      </c>
      <c r="BA75" s="39">
        <v>15.85</v>
      </c>
      <c r="BB75" s="39">
        <v>447696</v>
      </c>
      <c r="BC75" s="39">
        <v>14.3</v>
      </c>
      <c r="BD75" s="36">
        <v>2210885</v>
      </c>
      <c r="BE75" s="40">
        <v>15.51</v>
      </c>
      <c r="BF75" s="38">
        <v>90799</v>
      </c>
      <c r="BG75" s="39">
        <v>0.15</v>
      </c>
      <c r="BH75" s="36">
        <v>91142</v>
      </c>
      <c r="BI75" s="39">
        <v>0.28999999999999998</v>
      </c>
      <c r="BJ75" s="36">
        <v>181942</v>
      </c>
      <c r="BK75" s="40">
        <v>0.2</v>
      </c>
      <c r="BL75" s="116">
        <f t="shared" ref="BL75:BL96" si="134">+AZ75+BF75</f>
        <v>1853988</v>
      </c>
      <c r="BM75" s="117">
        <f t="shared" ref="BM75:BM96" si="135">+BB75+BH75</f>
        <v>538838</v>
      </c>
      <c r="BN75" s="118">
        <f t="shared" ref="BN75:BN96" si="136">+BL75+BM75</f>
        <v>2392826</v>
      </c>
      <c r="BO75" s="32"/>
      <c r="BP75" s="35">
        <v>0</v>
      </c>
      <c r="BQ75" s="39">
        <v>0</v>
      </c>
      <c r="BR75" s="39">
        <v>0</v>
      </c>
      <c r="BS75" s="39">
        <v>0</v>
      </c>
      <c r="BT75" s="36">
        <v>0</v>
      </c>
      <c r="BU75" s="40">
        <v>0</v>
      </c>
      <c r="BV75" s="38">
        <v>0</v>
      </c>
      <c r="BW75" s="39">
        <v>0</v>
      </c>
      <c r="BX75" s="36">
        <v>0</v>
      </c>
      <c r="BY75" s="39">
        <v>0</v>
      </c>
      <c r="BZ75" s="36">
        <v>0</v>
      </c>
      <c r="CA75" s="40">
        <v>0</v>
      </c>
      <c r="CB75" s="116">
        <f t="shared" ref="CB75:CB96" si="137">+BP75+BV75</f>
        <v>0</v>
      </c>
      <c r="CC75" s="117">
        <f t="shared" ref="CC75:CC96" si="138">+BR75+BX75</f>
        <v>0</v>
      </c>
      <c r="CD75" s="118">
        <f t="shared" ref="CD75:CD96" si="139">+CB75+CC75</f>
        <v>0</v>
      </c>
      <c r="CE75" s="32"/>
      <c r="CF75" s="35">
        <v>30139</v>
      </c>
      <c r="CG75" s="39">
        <v>0.24</v>
      </c>
      <c r="CH75" s="39">
        <v>6092</v>
      </c>
      <c r="CI75" s="39">
        <v>0.24</v>
      </c>
      <c r="CJ75" s="36">
        <v>36231</v>
      </c>
      <c r="CK75" s="40">
        <v>0.24</v>
      </c>
      <c r="CL75" s="38">
        <v>113883</v>
      </c>
      <c r="CM75" s="39">
        <v>0.18</v>
      </c>
      <c r="CN75" s="36">
        <v>102793</v>
      </c>
      <c r="CO75" s="39">
        <v>0.32</v>
      </c>
      <c r="CP75" s="36">
        <v>216676</v>
      </c>
      <c r="CQ75" s="40">
        <v>0.23</v>
      </c>
      <c r="CR75" s="116">
        <f t="shared" ref="CR75:CR96" si="140">+CF75+CL75</f>
        <v>144022</v>
      </c>
      <c r="CS75" s="117">
        <f t="shared" ref="CS75:CS96" si="141">+CH75+CN75</f>
        <v>108885</v>
      </c>
      <c r="CT75" s="118">
        <f t="shared" ref="CT75:CT96" si="142">+CR75+CS75</f>
        <v>252907</v>
      </c>
      <c r="CU75" s="32"/>
      <c r="CV75" s="38">
        <f t="shared" ref="CV75:CV94" si="143">+D75+T75+AJ75+AZ75+BP75+CF75</f>
        <v>4038315</v>
      </c>
      <c r="CW75" s="39">
        <f t="shared" si="123"/>
        <v>5.8258484185743225</v>
      </c>
      <c r="CX75" s="36">
        <f t="shared" ref="CX75:CX94" si="144">+F75+V75+AL75+BB75+BR75+CH75</f>
        <v>1224878</v>
      </c>
      <c r="CY75" s="39">
        <f t="shared" ref="CY75:CY96" si="145">+CX75/$CX$111</f>
        <v>6.6368547386444297</v>
      </c>
      <c r="CZ75" s="36">
        <f t="shared" ref="CZ75:CZ96" si="146">+CV75+CX75</f>
        <v>5263193</v>
      </c>
      <c r="DA75" s="40">
        <f t="shared" ref="DA75:DA96" si="147">+CZ75/$CZ$111</f>
        <v>5.9963758745580922</v>
      </c>
      <c r="DB75" s="38">
        <f t="shared" ref="DB75:DB94" si="148">+J75+Z75+AP75+BF75+BV75+CL75</f>
        <v>1128082</v>
      </c>
      <c r="DC75" s="39">
        <f t="shared" si="115"/>
        <v>0.37176284177532853</v>
      </c>
      <c r="DD75" s="36">
        <f t="shared" ref="DD75:DD94" si="149">+L75+AB75+AR75+BH75+BX75+CN75</f>
        <v>1054144</v>
      </c>
      <c r="DE75" s="39">
        <f t="shared" ref="DE75:DE96" si="150">+DD75/$DD$111</f>
        <v>0.61368148111062337</v>
      </c>
      <c r="DF75" s="36">
        <f t="shared" ref="DF75:DF94" si="151">+DB75+DD75</f>
        <v>2182226</v>
      </c>
      <c r="DG75" s="40">
        <f t="shared" ref="DG75:DG96" si="152">+DF75/$DF$111</f>
        <v>0.45920805125931397</v>
      </c>
      <c r="DH75" s="152"/>
      <c r="DI75" s="161" t="s">
        <v>74</v>
      </c>
      <c r="DJ75" s="38">
        <f t="shared" ref="DJ75:DJ94" si="153">+CZ75</f>
        <v>5263193</v>
      </c>
      <c r="DK75" s="36">
        <f t="shared" ref="DK75:DK94" si="154">+DF75</f>
        <v>2182226</v>
      </c>
      <c r="DL75" s="37">
        <f t="shared" ref="DL75:DL94" si="155">+DJ75+DK75</f>
        <v>7445419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>
        <v>473376</v>
      </c>
      <c r="E76" s="39">
        <v>4.32</v>
      </c>
      <c r="F76" s="39">
        <v>131504</v>
      </c>
      <c r="G76" s="39">
        <v>4.8</v>
      </c>
      <c r="H76" s="36">
        <v>604880</v>
      </c>
      <c r="I76" s="40">
        <v>4.41</v>
      </c>
      <c r="J76" s="38">
        <v>402169</v>
      </c>
      <c r="K76" s="39">
        <v>1.17</v>
      </c>
      <c r="L76" s="36">
        <v>127539</v>
      </c>
      <c r="M76" s="39">
        <v>0.42</v>
      </c>
      <c r="N76" s="36">
        <v>529708</v>
      </c>
      <c r="O76" s="40">
        <v>0.82</v>
      </c>
      <c r="P76" s="116">
        <f t="shared" si="125"/>
        <v>875545</v>
      </c>
      <c r="Q76" s="117">
        <f t="shared" si="126"/>
        <v>259043</v>
      </c>
      <c r="R76" s="118">
        <f t="shared" si="127"/>
        <v>1134588</v>
      </c>
      <c r="S76" s="32"/>
      <c r="T76" s="35">
        <v>278524</v>
      </c>
      <c r="U76" s="39">
        <v>1.45</v>
      </c>
      <c r="V76" s="39">
        <v>75459</v>
      </c>
      <c r="W76" s="39">
        <v>1.38</v>
      </c>
      <c r="X76" s="36">
        <v>353984</v>
      </c>
      <c r="Y76" s="40">
        <v>1.43</v>
      </c>
      <c r="Z76" s="38">
        <v>1431594</v>
      </c>
      <c r="AA76" s="39">
        <v>1.43</v>
      </c>
      <c r="AB76" s="36">
        <v>603966</v>
      </c>
      <c r="AC76" s="39">
        <v>1.39</v>
      </c>
      <c r="AD76" s="36">
        <v>2035561</v>
      </c>
      <c r="AE76" s="40">
        <v>1.42</v>
      </c>
      <c r="AF76" s="116">
        <f t="shared" si="128"/>
        <v>1710118</v>
      </c>
      <c r="AG76" s="117">
        <f t="shared" si="129"/>
        <v>679425</v>
      </c>
      <c r="AH76" s="118">
        <f t="shared" si="130"/>
        <v>2389543</v>
      </c>
      <c r="AI76" s="32"/>
      <c r="AJ76" s="35">
        <v>192956</v>
      </c>
      <c r="AK76" s="39">
        <v>3.21</v>
      </c>
      <c r="AL76" s="36">
        <v>79772</v>
      </c>
      <c r="AM76" s="39">
        <v>3.29</v>
      </c>
      <c r="AN76" s="36">
        <v>272728</v>
      </c>
      <c r="AO76" s="40">
        <v>3.23</v>
      </c>
      <c r="AP76" s="38">
        <v>73480</v>
      </c>
      <c r="AQ76" s="39">
        <v>0.47</v>
      </c>
      <c r="AR76" s="36">
        <v>119116</v>
      </c>
      <c r="AS76" s="39">
        <v>0.79</v>
      </c>
      <c r="AT76" s="36">
        <v>192596</v>
      </c>
      <c r="AU76" s="40">
        <v>0.63</v>
      </c>
      <c r="AV76" s="116">
        <f t="shared" si="131"/>
        <v>266436</v>
      </c>
      <c r="AW76" s="117">
        <f t="shared" si="132"/>
        <v>198888</v>
      </c>
      <c r="AX76" s="118">
        <f t="shared" si="133"/>
        <v>465324</v>
      </c>
      <c r="AY76" s="32"/>
      <c r="AZ76" s="35">
        <v>552085</v>
      </c>
      <c r="BA76" s="39">
        <v>4.96</v>
      </c>
      <c r="BB76" s="39">
        <v>140181</v>
      </c>
      <c r="BC76" s="39">
        <v>4.4800000000000004</v>
      </c>
      <c r="BD76" s="36">
        <v>692266</v>
      </c>
      <c r="BE76" s="40">
        <v>4.8600000000000003</v>
      </c>
      <c r="BF76" s="38">
        <v>757358</v>
      </c>
      <c r="BG76" s="39">
        <v>1.24</v>
      </c>
      <c r="BH76" s="36">
        <v>760219</v>
      </c>
      <c r="BI76" s="39">
        <v>2.46</v>
      </c>
      <c r="BJ76" s="36">
        <v>1517577</v>
      </c>
      <c r="BK76" s="40">
        <v>1.65</v>
      </c>
      <c r="BL76" s="116">
        <f t="shared" si="134"/>
        <v>1309443</v>
      </c>
      <c r="BM76" s="117">
        <f t="shared" si="135"/>
        <v>900400</v>
      </c>
      <c r="BN76" s="118">
        <f t="shared" si="136"/>
        <v>2209843</v>
      </c>
      <c r="BO76" s="32"/>
      <c r="BP76" s="35">
        <v>0</v>
      </c>
      <c r="BQ76" s="39">
        <v>0</v>
      </c>
      <c r="BR76" s="39">
        <v>0</v>
      </c>
      <c r="BS76" s="39">
        <v>0</v>
      </c>
      <c r="BT76" s="36">
        <v>0</v>
      </c>
      <c r="BU76" s="40">
        <v>0</v>
      </c>
      <c r="BV76" s="38">
        <v>0</v>
      </c>
      <c r="BW76" s="39">
        <v>0</v>
      </c>
      <c r="BX76" s="36">
        <v>0</v>
      </c>
      <c r="BY76" s="39">
        <v>0</v>
      </c>
      <c r="BZ76" s="36">
        <v>0</v>
      </c>
      <c r="CA76" s="40">
        <v>0</v>
      </c>
      <c r="CB76" s="116">
        <f t="shared" si="137"/>
        <v>0</v>
      </c>
      <c r="CC76" s="117">
        <f t="shared" si="138"/>
        <v>0</v>
      </c>
      <c r="CD76" s="118">
        <f t="shared" si="139"/>
        <v>0</v>
      </c>
      <c r="CE76" s="32"/>
      <c r="CF76" s="35">
        <v>332771</v>
      </c>
      <c r="CG76" s="39">
        <v>2.67</v>
      </c>
      <c r="CH76" s="39">
        <v>67259</v>
      </c>
      <c r="CI76" s="39">
        <v>2.66</v>
      </c>
      <c r="CJ76" s="36">
        <v>400030</v>
      </c>
      <c r="CK76" s="40">
        <v>2.67</v>
      </c>
      <c r="CL76" s="38">
        <v>817620</v>
      </c>
      <c r="CM76" s="39">
        <v>1.32</v>
      </c>
      <c r="CN76" s="36">
        <v>737997</v>
      </c>
      <c r="CO76" s="39">
        <v>2.33</v>
      </c>
      <c r="CP76" s="36">
        <v>1555617</v>
      </c>
      <c r="CQ76" s="40">
        <v>1.66</v>
      </c>
      <c r="CR76" s="116">
        <f t="shared" si="140"/>
        <v>1150391</v>
      </c>
      <c r="CS76" s="117">
        <f t="shared" si="141"/>
        <v>805256</v>
      </c>
      <c r="CT76" s="118">
        <f t="shared" si="142"/>
        <v>1955647</v>
      </c>
      <c r="CU76" s="32"/>
      <c r="CV76" s="38">
        <f t="shared" si="143"/>
        <v>1829712</v>
      </c>
      <c r="CW76" s="39">
        <f t="shared" si="123"/>
        <v>2.6396219120218358</v>
      </c>
      <c r="CX76" s="36">
        <f t="shared" si="144"/>
        <v>494175</v>
      </c>
      <c r="CY76" s="39">
        <f t="shared" si="145"/>
        <v>2.6776280498707719</v>
      </c>
      <c r="CZ76" s="36">
        <f t="shared" si="146"/>
        <v>2323887</v>
      </c>
      <c r="DA76" s="40">
        <f t="shared" si="147"/>
        <v>2.6476133293989377</v>
      </c>
      <c r="DB76" s="38">
        <f t="shared" si="148"/>
        <v>3482221</v>
      </c>
      <c r="DC76" s="39">
        <f t="shared" si="115"/>
        <v>1.1475764834912057</v>
      </c>
      <c r="DD76" s="36">
        <f t="shared" si="149"/>
        <v>2348837</v>
      </c>
      <c r="DE76" s="39">
        <f t="shared" si="150"/>
        <v>1.3674011985529808</v>
      </c>
      <c r="DF76" s="36">
        <f t="shared" si="151"/>
        <v>5831058</v>
      </c>
      <c r="DG76" s="40">
        <f t="shared" si="152"/>
        <v>1.2270355045536221</v>
      </c>
      <c r="DH76" s="152"/>
      <c r="DI76" s="161" t="s">
        <v>75</v>
      </c>
      <c r="DJ76" s="38">
        <f t="shared" si="153"/>
        <v>2323887</v>
      </c>
      <c r="DK76" s="36">
        <f t="shared" si="154"/>
        <v>5831058</v>
      </c>
      <c r="DL76" s="37">
        <f t="shared" si="155"/>
        <v>8154945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>
        <v>26000</v>
      </c>
      <c r="E77" s="39">
        <v>0.24</v>
      </c>
      <c r="F77" s="39">
        <v>7223</v>
      </c>
      <c r="G77" s="39">
        <v>0.26</v>
      </c>
      <c r="H77" s="36">
        <v>33222</v>
      </c>
      <c r="I77" s="40">
        <v>0.24</v>
      </c>
      <c r="J77" s="38">
        <v>22090</v>
      </c>
      <c r="K77" s="39">
        <v>0.06</v>
      </c>
      <c r="L77" s="36">
        <v>24357</v>
      </c>
      <c r="M77" s="39">
        <v>0.08</v>
      </c>
      <c r="N77" s="36">
        <v>46447</v>
      </c>
      <c r="O77" s="40">
        <v>7.0000000000000007E-2</v>
      </c>
      <c r="P77" s="116">
        <f t="shared" si="125"/>
        <v>48090</v>
      </c>
      <c r="Q77" s="117">
        <f t="shared" si="126"/>
        <v>31580</v>
      </c>
      <c r="R77" s="118">
        <f t="shared" si="127"/>
        <v>79670</v>
      </c>
      <c r="S77" s="32"/>
      <c r="T77" s="35">
        <v>255203</v>
      </c>
      <c r="U77" s="39">
        <v>1.33</v>
      </c>
      <c r="V77" s="39">
        <v>67883</v>
      </c>
      <c r="W77" s="39">
        <v>1.24</v>
      </c>
      <c r="X77" s="36">
        <v>323085</v>
      </c>
      <c r="Y77" s="40">
        <v>1.31</v>
      </c>
      <c r="Z77" s="38">
        <v>1176167</v>
      </c>
      <c r="AA77" s="39">
        <v>1.17</v>
      </c>
      <c r="AB77" s="36">
        <v>496364</v>
      </c>
      <c r="AC77" s="39">
        <v>1.1399999999999999</v>
      </c>
      <c r="AD77" s="36">
        <v>1672531</v>
      </c>
      <c r="AE77" s="40">
        <v>1.1599999999999999</v>
      </c>
      <c r="AF77" s="116">
        <f t="shared" si="128"/>
        <v>1431370</v>
      </c>
      <c r="AG77" s="117">
        <f t="shared" si="129"/>
        <v>564247</v>
      </c>
      <c r="AH77" s="118">
        <f t="shared" si="130"/>
        <v>1995617</v>
      </c>
      <c r="AI77" s="32"/>
      <c r="AJ77" s="35">
        <v>161268</v>
      </c>
      <c r="AK77" s="39">
        <v>2.68</v>
      </c>
      <c r="AL77" s="36">
        <v>66671</v>
      </c>
      <c r="AM77" s="39">
        <v>2.75</v>
      </c>
      <c r="AN77" s="36">
        <v>227939</v>
      </c>
      <c r="AO77" s="40">
        <v>2.7</v>
      </c>
      <c r="AP77" s="38">
        <v>61413</v>
      </c>
      <c r="AQ77" s="39">
        <v>0.39</v>
      </c>
      <c r="AR77" s="36">
        <v>99554</v>
      </c>
      <c r="AS77" s="39">
        <v>0.66</v>
      </c>
      <c r="AT77" s="36">
        <v>160966</v>
      </c>
      <c r="AU77" s="40">
        <v>0.52</v>
      </c>
      <c r="AV77" s="116">
        <f t="shared" si="131"/>
        <v>222681</v>
      </c>
      <c r="AW77" s="117">
        <f t="shared" si="132"/>
        <v>166225</v>
      </c>
      <c r="AX77" s="118">
        <f t="shared" si="133"/>
        <v>388906</v>
      </c>
      <c r="AY77" s="32"/>
      <c r="AZ77" s="35">
        <v>603092</v>
      </c>
      <c r="BA77" s="39">
        <v>5.42</v>
      </c>
      <c r="BB77" s="39">
        <v>153133</v>
      </c>
      <c r="BC77" s="39">
        <v>4.8899999999999997</v>
      </c>
      <c r="BD77" s="36">
        <v>756225</v>
      </c>
      <c r="BE77" s="40">
        <v>5.31</v>
      </c>
      <c r="BF77" s="38">
        <v>609239</v>
      </c>
      <c r="BG77" s="39">
        <v>1</v>
      </c>
      <c r="BH77" s="36">
        <v>611541</v>
      </c>
      <c r="BI77" s="39">
        <v>1.98</v>
      </c>
      <c r="BJ77" s="36">
        <v>1220780</v>
      </c>
      <c r="BK77" s="40">
        <v>1.33</v>
      </c>
      <c r="BL77" s="116">
        <f t="shared" si="134"/>
        <v>1212331</v>
      </c>
      <c r="BM77" s="117">
        <f t="shared" si="135"/>
        <v>764674</v>
      </c>
      <c r="BN77" s="118">
        <f t="shared" si="136"/>
        <v>1977005</v>
      </c>
      <c r="BO77" s="32"/>
      <c r="BP77" s="35">
        <v>0</v>
      </c>
      <c r="BQ77" s="39">
        <v>0</v>
      </c>
      <c r="BR77" s="39">
        <v>0</v>
      </c>
      <c r="BS77" s="39">
        <v>0</v>
      </c>
      <c r="BT77" s="36">
        <v>0</v>
      </c>
      <c r="BU77" s="40">
        <v>0</v>
      </c>
      <c r="BV77" s="38">
        <v>0</v>
      </c>
      <c r="BW77" s="39">
        <v>0</v>
      </c>
      <c r="BX77" s="36">
        <v>0</v>
      </c>
      <c r="BY77" s="39">
        <v>0</v>
      </c>
      <c r="BZ77" s="36">
        <v>0</v>
      </c>
      <c r="CA77" s="40">
        <v>0</v>
      </c>
      <c r="CB77" s="116">
        <f t="shared" si="137"/>
        <v>0</v>
      </c>
      <c r="CC77" s="117">
        <f t="shared" si="138"/>
        <v>0</v>
      </c>
      <c r="CD77" s="118">
        <f t="shared" si="139"/>
        <v>0</v>
      </c>
      <c r="CE77" s="32"/>
      <c r="CF77" s="35">
        <v>266557</v>
      </c>
      <c r="CG77" s="39">
        <v>2.14</v>
      </c>
      <c r="CH77" s="39">
        <v>53876</v>
      </c>
      <c r="CI77" s="39">
        <v>2.13</v>
      </c>
      <c r="CJ77" s="36">
        <v>320433</v>
      </c>
      <c r="CK77" s="40">
        <v>2.14</v>
      </c>
      <c r="CL77" s="38">
        <v>590148</v>
      </c>
      <c r="CM77" s="39">
        <v>0.95</v>
      </c>
      <c r="CN77" s="36">
        <v>532677</v>
      </c>
      <c r="CO77" s="39">
        <v>1.68</v>
      </c>
      <c r="CP77" s="36">
        <v>1122824</v>
      </c>
      <c r="CQ77" s="40">
        <v>1.2</v>
      </c>
      <c r="CR77" s="116">
        <f t="shared" si="140"/>
        <v>856705</v>
      </c>
      <c r="CS77" s="117">
        <f t="shared" si="141"/>
        <v>586553</v>
      </c>
      <c r="CT77" s="118">
        <f t="shared" si="142"/>
        <v>1443258</v>
      </c>
      <c r="CU77" s="32"/>
      <c r="CV77" s="38">
        <f t="shared" si="143"/>
        <v>1312120</v>
      </c>
      <c r="CW77" s="39">
        <f t="shared" si="123"/>
        <v>1.8929212374417894</v>
      </c>
      <c r="CX77" s="36">
        <f t="shared" si="144"/>
        <v>348786</v>
      </c>
      <c r="CY77" s="39">
        <f t="shared" si="145"/>
        <v>1.8898551666964678</v>
      </c>
      <c r="CZ77" s="36">
        <f t="shared" si="146"/>
        <v>1660906</v>
      </c>
      <c r="DA77" s="40">
        <f t="shared" si="147"/>
        <v>1.8922765454941104</v>
      </c>
      <c r="DB77" s="38">
        <f t="shared" si="148"/>
        <v>2459057</v>
      </c>
      <c r="DC77" s="39">
        <f t="shared" si="115"/>
        <v>0.81038968657199928</v>
      </c>
      <c r="DD77" s="36">
        <f t="shared" si="149"/>
        <v>1764493</v>
      </c>
      <c r="DE77" s="39">
        <f t="shared" si="150"/>
        <v>1.0272189356001904</v>
      </c>
      <c r="DF77" s="36">
        <f t="shared" si="151"/>
        <v>4223550</v>
      </c>
      <c r="DG77" s="40">
        <f t="shared" si="152"/>
        <v>0.88876595040856232</v>
      </c>
      <c r="DH77" s="152"/>
      <c r="DI77" s="161" t="s">
        <v>76</v>
      </c>
      <c r="DJ77" s="38">
        <f t="shared" si="153"/>
        <v>1660906</v>
      </c>
      <c r="DK77" s="36">
        <f t="shared" si="154"/>
        <v>4223550</v>
      </c>
      <c r="DL77" s="37">
        <f t="shared" si="155"/>
        <v>5884456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>
        <v>209988</v>
      </c>
      <c r="E78" s="39">
        <v>1.91</v>
      </c>
      <c r="F78" s="39">
        <v>58335</v>
      </c>
      <c r="G78" s="39">
        <v>2.13</v>
      </c>
      <c r="H78" s="36">
        <v>268323</v>
      </c>
      <c r="I78" s="40">
        <v>1.96</v>
      </c>
      <c r="J78" s="38">
        <v>178435</v>
      </c>
      <c r="K78" s="39">
        <v>0.52</v>
      </c>
      <c r="L78" s="36">
        <v>91203</v>
      </c>
      <c r="M78" s="39">
        <v>0.3</v>
      </c>
      <c r="N78" s="36">
        <v>269637</v>
      </c>
      <c r="O78" s="40">
        <v>0.42</v>
      </c>
      <c r="P78" s="116">
        <f t="shared" si="125"/>
        <v>388423</v>
      </c>
      <c r="Q78" s="117">
        <f t="shared" si="126"/>
        <v>149538</v>
      </c>
      <c r="R78" s="118">
        <f t="shared" si="127"/>
        <v>537961</v>
      </c>
      <c r="S78" s="32"/>
      <c r="T78" s="35">
        <v>1525657</v>
      </c>
      <c r="U78" s="39">
        <v>7.92</v>
      </c>
      <c r="V78" s="39">
        <v>398184</v>
      </c>
      <c r="W78" s="39">
        <v>7.27</v>
      </c>
      <c r="X78" s="36">
        <v>1923841</v>
      </c>
      <c r="Y78" s="40">
        <v>7.78</v>
      </c>
      <c r="Z78" s="38">
        <v>1390268</v>
      </c>
      <c r="AA78" s="39">
        <v>1.38</v>
      </c>
      <c r="AB78" s="36">
        <v>792733</v>
      </c>
      <c r="AC78" s="39">
        <v>1.83</v>
      </c>
      <c r="AD78" s="36">
        <v>2183001</v>
      </c>
      <c r="AE78" s="40">
        <v>1.52</v>
      </c>
      <c r="AF78" s="116">
        <f t="shared" si="128"/>
        <v>2915925</v>
      </c>
      <c r="AG78" s="117">
        <f t="shared" si="129"/>
        <v>1190917</v>
      </c>
      <c r="AH78" s="118">
        <f t="shared" si="130"/>
        <v>4106842</v>
      </c>
      <c r="AI78" s="32"/>
      <c r="AJ78" s="35">
        <v>0</v>
      </c>
      <c r="AK78" s="39">
        <v>0</v>
      </c>
      <c r="AL78" s="36">
        <v>0</v>
      </c>
      <c r="AM78" s="39">
        <v>0</v>
      </c>
      <c r="AN78" s="36">
        <v>0</v>
      </c>
      <c r="AO78" s="40">
        <v>0</v>
      </c>
      <c r="AP78" s="38">
        <v>0</v>
      </c>
      <c r="AQ78" s="39">
        <v>0</v>
      </c>
      <c r="AR78" s="36">
        <v>0</v>
      </c>
      <c r="AS78" s="39">
        <v>0</v>
      </c>
      <c r="AT78" s="36">
        <v>0</v>
      </c>
      <c r="AU78" s="40">
        <v>0</v>
      </c>
      <c r="AV78" s="116">
        <f t="shared" si="131"/>
        <v>0</v>
      </c>
      <c r="AW78" s="117">
        <f t="shared" si="132"/>
        <v>0</v>
      </c>
      <c r="AX78" s="118">
        <f t="shared" si="133"/>
        <v>0</v>
      </c>
      <c r="AY78" s="32"/>
      <c r="AZ78" s="35">
        <v>905919</v>
      </c>
      <c r="BA78" s="39">
        <v>8.14</v>
      </c>
      <c r="BB78" s="39">
        <v>230024</v>
      </c>
      <c r="BC78" s="39">
        <v>7.35</v>
      </c>
      <c r="BD78" s="36">
        <v>1135943</v>
      </c>
      <c r="BE78" s="40">
        <v>7.97</v>
      </c>
      <c r="BF78" s="38">
        <v>802906</v>
      </c>
      <c r="BG78" s="39">
        <v>1.32</v>
      </c>
      <c r="BH78" s="36">
        <v>805940</v>
      </c>
      <c r="BI78" s="39">
        <v>2.61</v>
      </c>
      <c r="BJ78" s="36">
        <v>1608846</v>
      </c>
      <c r="BK78" s="40">
        <v>1.75</v>
      </c>
      <c r="BL78" s="116">
        <f t="shared" si="134"/>
        <v>1708825</v>
      </c>
      <c r="BM78" s="117">
        <f t="shared" si="135"/>
        <v>1035964</v>
      </c>
      <c r="BN78" s="118">
        <f t="shared" si="136"/>
        <v>2744789</v>
      </c>
      <c r="BO78" s="32"/>
      <c r="BP78" s="35">
        <v>12276</v>
      </c>
      <c r="BQ78" s="39">
        <v>0.13</v>
      </c>
      <c r="BR78" s="39">
        <v>0</v>
      </c>
      <c r="BS78" s="39">
        <v>0</v>
      </c>
      <c r="BT78" s="36">
        <v>12276</v>
      </c>
      <c r="BU78" s="40">
        <v>0.11</v>
      </c>
      <c r="BV78" s="38">
        <v>36954</v>
      </c>
      <c r="BW78" s="39">
        <v>0.12</v>
      </c>
      <c r="BX78" s="36">
        <v>15157</v>
      </c>
      <c r="BY78" s="39">
        <v>7.0000000000000007E-2</v>
      </c>
      <c r="BZ78" s="36">
        <v>52110</v>
      </c>
      <c r="CA78" s="40">
        <v>0.1</v>
      </c>
      <c r="CB78" s="116">
        <f t="shared" si="137"/>
        <v>49230</v>
      </c>
      <c r="CC78" s="117">
        <f t="shared" si="138"/>
        <v>15157</v>
      </c>
      <c r="CD78" s="118">
        <f t="shared" si="139"/>
        <v>64387</v>
      </c>
      <c r="CE78" s="32"/>
      <c r="CF78" s="35">
        <v>117450</v>
      </c>
      <c r="CG78" s="39">
        <v>0.94</v>
      </c>
      <c r="CH78" s="39">
        <v>23739</v>
      </c>
      <c r="CI78" s="39">
        <v>0.94</v>
      </c>
      <c r="CJ78" s="36">
        <v>141189</v>
      </c>
      <c r="CK78" s="40">
        <v>0.94</v>
      </c>
      <c r="CL78" s="38">
        <v>306599</v>
      </c>
      <c r="CM78" s="39">
        <v>0.49</v>
      </c>
      <c r="CN78" s="36">
        <v>276741</v>
      </c>
      <c r="CO78" s="39">
        <v>0.87</v>
      </c>
      <c r="CP78" s="36">
        <v>583340</v>
      </c>
      <c r="CQ78" s="40">
        <v>0.62</v>
      </c>
      <c r="CR78" s="116">
        <f t="shared" si="140"/>
        <v>424049</v>
      </c>
      <c r="CS78" s="117">
        <f t="shared" si="141"/>
        <v>300480</v>
      </c>
      <c r="CT78" s="118">
        <f t="shared" si="142"/>
        <v>724529</v>
      </c>
      <c r="CU78" s="32"/>
      <c r="CV78" s="38">
        <f t="shared" si="143"/>
        <v>2771290</v>
      </c>
      <c r="CW78" s="39">
        <f t="shared" si="123"/>
        <v>3.9979831845487124</v>
      </c>
      <c r="CX78" s="36">
        <f t="shared" si="144"/>
        <v>710282</v>
      </c>
      <c r="CY78" s="39">
        <f t="shared" si="145"/>
        <v>3.8485779461087901</v>
      </c>
      <c r="CZ78" s="36">
        <f t="shared" si="146"/>
        <v>3481572</v>
      </c>
      <c r="DA78" s="40">
        <f t="shared" si="147"/>
        <v>3.966568268793671</v>
      </c>
      <c r="DB78" s="38">
        <f t="shared" si="148"/>
        <v>2715162</v>
      </c>
      <c r="DC78" s="39">
        <f t="shared" si="115"/>
        <v>0.89478986545338424</v>
      </c>
      <c r="DD78" s="36">
        <f t="shared" si="149"/>
        <v>1981774</v>
      </c>
      <c r="DE78" s="39">
        <f t="shared" si="150"/>
        <v>1.153711450756751</v>
      </c>
      <c r="DF78" s="36">
        <f t="shared" si="151"/>
        <v>4696936</v>
      </c>
      <c r="DG78" s="40">
        <f t="shared" si="152"/>
        <v>0.98838105102299989</v>
      </c>
      <c r="DH78" s="152"/>
      <c r="DI78" s="161" t="s">
        <v>77</v>
      </c>
      <c r="DJ78" s="38">
        <f t="shared" si="153"/>
        <v>3481572</v>
      </c>
      <c r="DK78" s="36">
        <f t="shared" si="154"/>
        <v>4696936</v>
      </c>
      <c r="DL78" s="37">
        <f t="shared" si="155"/>
        <v>8178508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>
        <v>288756</v>
      </c>
      <c r="E79" s="39">
        <v>2.63</v>
      </c>
      <c r="F79" s="39">
        <v>80217</v>
      </c>
      <c r="G79" s="39">
        <v>2.93</v>
      </c>
      <c r="H79" s="36">
        <v>368973</v>
      </c>
      <c r="I79" s="40">
        <v>2.69</v>
      </c>
      <c r="J79" s="38">
        <v>245256</v>
      </c>
      <c r="K79" s="39">
        <v>0.71</v>
      </c>
      <c r="L79" s="36">
        <v>63476</v>
      </c>
      <c r="M79" s="39">
        <v>0.21</v>
      </c>
      <c r="N79" s="36">
        <v>308733</v>
      </c>
      <c r="O79" s="40">
        <v>0.48</v>
      </c>
      <c r="P79" s="116">
        <f t="shared" si="125"/>
        <v>534012</v>
      </c>
      <c r="Q79" s="117">
        <f t="shared" si="126"/>
        <v>143693</v>
      </c>
      <c r="R79" s="118">
        <f t="shared" si="127"/>
        <v>677705</v>
      </c>
      <c r="S79" s="32"/>
      <c r="T79" s="35">
        <v>1101904</v>
      </c>
      <c r="U79" s="39">
        <v>5.72</v>
      </c>
      <c r="V79" s="39">
        <v>292014</v>
      </c>
      <c r="W79" s="39">
        <v>5.33</v>
      </c>
      <c r="X79" s="36">
        <v>1393918</v>
      </c>
      <c r="Y79" s="40">
        <v>5.64</v>
      </c>
      <c r="Z79" s="38">
        <v>3676554</v>
      </c>
      <c r="AA79" s="39">
        <v>3.66</v>
      </c>
      <c r="AB79" s="36">
        <v>1553133</v>
      </c>
      <c r="AC79" s="39">
        <v>3.58</v>
      </c>
      <c r="AD79" s="36">
        <v>5229687</v>
      </c>
      <c r="AE79" s="40">
        <v>3.64</v>
      </c>
      <c r="AF79" s="116">
        <f t="shared" si="128"/>
        <v>4778458</v>
      </c>
      <c r="AG79" s="117">
        <f t="shared" si="129"/>
        <v>1845147</v>
      </c>
      <c r="AH79" s="118">
        <f t="shared" si="130"/>
        <v>6623605</v>
      </c>
      <c r="AI79" s="32"/>
      <c r="AJ79" s="35">
        <v>661592</v>
      </c>
      <c r="AK79" s="39">
        <v>11</v>
      </c>
      <c r="AL79" s="36">
        <v>273498</v>
      </c>
      <c r="AM79" s="39">
        <v>11.28</v>
      </c>
      <c r="AN79" s="36">
        <v>935091</v>
      </c>
      <c r="AO79" s="40">
        <v>11.08</v>
      </c>
      <c r="AP79" s="38">
        <v>215804</v>
      </c>
      <c r="AQ79" s="39">
        <v>1.38</v>
      </c>
      <c r="AR79" s="36">
        <v>349798</v>
      </c>
      <c r="AS79" s="39">
        <v>2.3199999999999998</v>
      </c>
      <c r="AT79" s="36">
        <v>565602</v>
      </c>
      <c r="AU79" s="40">
        <v>1.84</v>
      </c>
      <c r="AV79" s="116">
        <f t="shared" si="131"/>
        <v>877396</v>
      </c>
      <c r="AW79" s="117">
        <f t="shared" si="132"/>
        <v>623296</v>
      </c>
      <c r="AX79" s="118">
        <f t="shared" si="133"/>
        <v>1500692</v>
      </c>
      <c r="AY79" s="32"/>
      <c r="AZ79" s="35">
        <v>1729555</v>
      </c>
      <c r="BA79" s="39">
        <v>15.55</v>
      </c>
      <c r="BB79" s="39">
        <v>439156</v>
      </c>
      <c r="BC79" s="39">
        <v>14.03</v>
      </c>
      <c r="BD79" s="36">
        <v>2168711</v>
      </c>
      <c r="BE79" s="40">
        <v>15.21</v>
      </c>
      <c r="BF79" s="38">
        <v>1809962</v>
      </c>
      <c r="BG79" s="39">
        <v>2.97</v>
      </c>
      <c r="BH79" s="36">
        <v>1816801</v>
      </c>
      <c r="BI79" s="39">
        <v>5.88</v>
      </c>
      <c r="BJ79" s="36">
        <v>3626764</v>
      </c>
      <c r="BK79" s="40">
        <v>3.95</v>
      </c>
      <c r="BL79" s="116">
        <f t="shared" si="134"/>
        <v>3539517</v>
      </c>
      <c r="BM79" s="117">
        <f t="shared" si="135"/>
        <v>2255957</v>
      </c>
      <c r="BN79" s="118">
        <f t="shared" si="136"/>
        <v>5795474</v>
      </c>
      <c r="BO79" s="32"/>
      <c r="BP79" s="35">
        <v>2315</v>
      </c>
      <c r="BQ79" s="39">
        <v>0.02</v>
      </c>
      <c r="BR79" s="39">
        <v>1250</v>
      </c>
      <c r="BS79" s="39">
        <v>0.06</v>
      </c>
      <c r="BT79" s="36">
        <v>3565</v>
      </c>
      <c r="BU79" s="40">
        <v>0.03</v>
      </c>
      <c r="BV79" s="38">
        <v>94998</v>
      </c>
      <c r="BW79" s="39">
        <v>0.32</v>
      </c>
      <c r="BX79" s="36">
        <v>148469</v>
      </c>
      <c r="BY79" s="39">
        <v>0.73</v>
      </c>
      <c r="BZ79" s="36">
        <v>243467</v>
      </c>
      <c r="CA79" s="40">
        <v>0.48</v>
      </c>
      <c r="CB79" s="116">
        <f t="shared" si="137"/>
        <v>97313</v>
      </c>
      <c r="CC79" s="117">
        <f t="shared" si="138"/>
        <v>149719</v>
      </c>
      <c r="CD79" s="118">
        <f t="shared" si="139"/>
        <v>247032</v>
      </c>
      <c r="CE79" s="32"/>
      <c r="CF79" s="35">
        <v>1788700</v>
      </c>
      <c r="CG79" s="39">
        <v>14.36</v>
      </c>
      <c r="CH79" s="39">
        <v>361526</v>
      </c>
      <c r="CI79" s="39">
        <v>14.29</v>
      </c>
      <c r="CJ79" s="36">
        <v>2150225</v>
      </c>
      <c r="CK79" s="40">
        <v>14.35</v>
      </c>
      <c r="CL79" s="38">
        <v>2161418</v>
      </c>
      <c r="CM79" s="39">
        <v>3.49</v>
      </c>
      <c r="CN79" s="36">
        <v>1950930</v>
      </c>
      <c r="CO79" s="39">
        <v>6.16</v>
      </c>
      <c r="CP79" s="36">
        <v>4112348</v>
      </c>
      <c r="CQ79" s="40">
        <v>4.3899999999999997</v>
      </c>
      <c r="CR79" s="116">
        <f t="shared" si="140"/>
        <v>3950118</v>
      </c>
      <c r="CS79" s="117">
        <f t="shared" si="141"/>
        <v>2312456</v>
      </c>
      <c r="CT79" s="118">
        <f t="shared" si="142"/>
        <v>6262574</v>
      </c>
      <c r="CU79" s="32"/>
      <c r="CV79" s="38">
        <f t="shared" si="143"/>
        <v>5572822</v>
      </c>
      <c r="CW79" s="39">
        <f t="shared" si="123"/>
        <v>8.0395947903262108</v>
      </c>
      <c r="CX79" s="36">
        <f t="shared" si="144"/>
        <v>1447661</v>
      </c>
      <c r="CY79" s="39">
        <f t="shared" si="145"/>
        <v>7.8439777412940179</v>
      </c>
      <c r="CZ79" s="36">
        <f t="shared" si="146"/>
        <v>7020483</v>
      </c>
      <c r="DA79" s="40">
        <f t="shared" si="147"/>
        <v>7.998463079150854</v>
      </c>
      <c r="DB79" s="38">
        <f t="shared" si="148"/>
        <v>8203992</v>
      </c>
      <c r="DC79" s="39">
        <f t="shared" si="115"/>
        <v>2.7036504259637697</v>
      </c>
      <c r="DD79" s="36">
        <f t="shared" si="149"/>
        <v>5882607</v>
      </c>
      <c r="DE79" s="39">
        <f t="shared" si="150"/>
        <v>3.4246241277773444</v>
      </c>
      <c r="DF79" s="36">
        <f t="shared" si="151"/>
        <v>14086599</v>
      </c>
      <c r="DG79" s="40">
        <f t="shared" si="152"/>
        <v>2.9642574488899869</v>
      </c>
      <c r="DH79" s="152"/>
      <c r="DI79" s="161" t="s">
        <v>78</v>
      </c>
      <c r="DJ79" s="38">
        <f t="shared" si="153"/>
        <v>7020483</v>
      </c>
      <c r="DK79" s="36">
        <f t="shared" si="154"/>
        <v>14086599</v>
      </c>
      <c r="DL79" s="37">
        <f t="shared" si="155"/>
        <v>21107082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>
        <v>0</v>
      </c>
      <c r="E80" s="39">
        <v>0</v>
      </c>
      <c r="F80" s="39">
        <v>0</v>
      </c>
      <c r="G80" s="39">
        <v>0</v>
      </c>
      <c r="H80" s="36">
        <v>0</v>
      </c>
      <c r="I80" s="40">
        <v>0</v>
      </c>
      <c r="J80" s="38">
        <v>0</v>
      </c>
      <c r="K80" s="39">
        <v>0</v>
      </c>
      <c r="L80" s="36">
        <v>0</v>
      </c>
      <c r="M80" s="39">
        <v>0</v>
      </c>
      <c r="N80" s="36">
        <v>0</v>
      </c>
      <c r="O80" s="40">
        <v>0</v>
      </c>
      <c r="P80" s="116">
        <f t="shared" si="125"/>
        <v>0</v>
      </c>
      <c r="Q80" s="117">
        <f t="shared" si="126"/>
        <v>0</v>
      </c>
      <c r="R80" s="118">
        <f t="shared" si="127"/>
        <v>0</v>
      </c>
      <c r="S80" s="32"/>
      <c r="T80" s="35">
        <v>194602</v>
      </c>
      <c r="U80" s="39">
        <v>1.01</v>
      </c>
      <c r="V80" s="39">
        <v>52976</v>
      </c>
      <c r="W80" s="39">
        <v>0.97</v>
      </c>
      <c r="X80" s="36">
        <v>247578</v>
      </c>
      <c r="Y80" s="40">
        <v>1</v>
      </c>
      <c r="Z80" s="38">
        <v>526000</v>
      </c>
      <c r="AA80" s="39">
        <v>0.52</v>
      </c>
      <c r="AB80" s="36">
        <v>225305</v>
      </c>
      <c r="AC80" s="39">
        <v>0.52</v>
      </c>
      <c r="AD80" s="36">
        <v>751305</v>
      </c>
      <c r="AE80" s="40">
        <v>0.52</v>
      </c>
      <c r="AF80" s="116">
        <f t="shared" si="128"/>
        <v>720602</v>
      </c>
      <c r="AG80" s="117">
        <f t="shared" si="129"/>
        <v>278281</v>
      </c>
      <c r="AH80" s="118">
        <f t="shared" si="130"/>
        <v>998883</v>
      </c>
      <c r="AI80" s="32"/>
      <c r="AJ80" s="35">
        <v>0</v>
      </c>
      <c r="AK80" s="39">
        <v>0</v>
      </c>
      <c r="AL80" s="36">
        <v>0</v>
      </c>
      <c r="AM80" s="39">
        <v>0</v>
      </c>
      <c r="AN80" s="36">
        <v>0</v>
      </c>
      <c r="AO80" s="40">
        <v>0</v>
      </c>
      <c r="AP80" s="38">
        <v>0</v>
      </c>
      <c r="AQ80" s="39">
        <v>0</v>
      </c>
      <c r="AR80" s="36">
        <v>0</v>
      </c>
      <c r="AS80" s="39">
        <v>0</v>
      </c>
      <c r="AT80" s="36">
        <v>0</v>
      </c>
      <c r="AU80" s="40">
        <v>0</v>
      </c>
      <c r="AV80" s="116">
        <f t="shared" si="131"/>
        <v>0</v>
      </c>
      <c r="AW80" s="117">
        <f t="shared" si="132"/>
        <v>0</v>
      </c>
      <c r="AX80" s="118">
        <f t="shared" si="133"/>
        <v>0</v>
      </c>
      <c r="AY80" s="32"/>
      <c r="AZ80" s="35">
        <v>1116501</v>
      </c>
      <c r="BA80" s="39">
        <v>10.039999999999999</v>
      </c>
      <c r="BB80" s="39">
        <v>283494</v>
      </c>
      <c r="BC80" s="39">
        <v>9.06</v>
      </c>
      <c r="BD80" s="36">
        <v>1399994</v>
      </c>
      <c r="BE80" s="40">
        <v>9.82</v>
      </c>
      <c r="BF80" s="38">
        <v>799458</v>
      </c>
      <c r="BG80" s="39">
        <v>1.31</v>
      </c>
      <c r="BH80" s="36">
        <v>802478</v>
      </c>
      <c r="BI80" s="39">
        <v>2.6</v>
      </c>
      <c r="BJ80" s="36">
        <v>1601936</v>
      </c>
      <c r="BK80" s="40">
        <v>1.75</v>
      </c>
      <c r="BL80" s="116">
        <f t="shared" si="134"/>
        <v>1915959</v>
      </c>
      <c r="BM80" s="117">
        <f t="shared" si="135"/>
        <v>1085972</v>
      </c>
      <c r="BN80" s="118">
        <f t="shared" si="136"/>
        <v>3001931</v>
      </c>
      <c r="BO80" s="32"/>
      <c r="BP80" s="35">
        <v>0</v>
      </c>
      <c r="BQ80" s="39">
        <v>0</v>
      </c>
      <c r="BR80" s="39">
        <v>0</v>
      </c>
      <c r="BS80" s="39">
        <v>0</v>
      </c>
      <c r="BT80" s="36">
        <v>0</v>
      </c>
      <c r="BU80" s="40">
        <v>0</v>
      </c>
      <c r="BV80" s="38">
        <v>0</v>
      </c>
      <c r="BW80" s="39">
        <v>0</v>
      </c>
      <c r="BX80" s="36">
        <v>0</v>
      </c>
      <c r="BY80" s="39">
        <v>0</v>
      </c>
      <c r="BZ80" s="36">
        <v>0</v>
      </c>
      <c r="CA80" s="40">
        <v>0</v>
      </c>
      <c r="CB80" s="116">
        <f t="shared" si="137"/>
        <v>0</v>
      </c>
      <c r="CC80" s="117">
        <f t="shared" si="138"/>
        <v>0</v>
      </c>
      <c r="CD80" s="118">
        <f t="shared" si="139"/>
        <v>0</v>
      </c>
      <c r="CE80" s="32"/>
      <c r="CF80" s="35">
        <v>1544082</v>
      </c>
      <c r="CG80" s="39">
        <v>12.4</v>
      </c>
      <c r="CH80" s="39">
        <v>312084</v>
      </c>
      <c r="CI80" s="39">
        <v>12.34</v>
      </c>
      <c r="CJ80" s="36">
        <v>1856166</v>
      </c>
      <c r="CK80" s="40">
        <v>12.39</v>
      </c>
      <c r="CL80" s="38">
        <v>1017976</v>
      </c>
      <c r="CM80" s="39">
        <v>1.64</v>
      </c>
      <c r="CN80" s="36">
        <v>918842</v>
      </c>
      <c r="CO80" s="39">
        <v>2.9</v>
      </c>
      <c r="CP80" s="36">
        <v>1936818</v>
      </c>
      <c r="CQ80" s="40">
        <v>2.0699999999999998</v>
      </c>
      <c r="CR80" s="116">
        <f t="shared" si="140"/>
        <v>2562058</v>
      </c>
      <c r="CS80" s="117">
        <f t="shared" si="141"/>
        <v>1230926</v>
      </c>
      <c r="CT80" s="118">
        <f t="shared" si="142"/>
        <v>3792984</v>
      </c>
      <c r="CU80" s="32"/>
      <c r="CV80" s="38">
        <f t="shared" si="143"/>
        <v>2855185</v>
      </c>
      <c r="CW80" s="39">
        <f t="shared" si="123"/>
        <v>4.1190137512767393</v>
      </c>
      <c r="CX80" s="36">
        <f t="shared" si="144"/>
        <v>648554</v>
      </c>
      <c r="CY80" s="39">
        <f t="shared" si="145"/>
        <v>3.5141121713075094</v>
      </c>
      <c r="CZ80" s="36">
        <f t="shared" si="146"/>
        <v>3503739</v>
      </c>
      <c r="DA80" s="40">
        <f t="shared" si="147"/>
        <v>3.9918232165053222</v>
      </c>
      <c r="DB80" s="38">
        <f t="shared" si="148"/>
        <v>2343434</v>
      </c>
      <c r="DC80" s="39">
        <f t="shared" si="115"/>
        <v>0.77228577652415809</v>
      </c>
      <c r="DD80" s="36">
        <f t="shared" si="149"/>
        <v>1946625</v>
      </c>
      <c r="DE80" s="39">
        <f t="shared" si="150"/>
        <v>1.1332490752373179</v>
      </c>
      <c r="DF80" s="36">
        <f t="shared" si="151"/>
        <v>4290059</v>
      </c>
      <c r="DG80" s="40">
        <f t="shared" si="152"/>
        <v>0.9027615073679266</v>
      </c>
      <c r="DH80" s="152"/>
      <c r="DI80" s="161" t="s">
        <v>79</v>
      </c>
      <c r="DJ80" s="38">
        <f t="shared" si="153"/>
        <v>3503739</v>
      </c>
      <c r="DK80" s="36">
        <f t="shared" si="154"/>
        <v>4290059</v>
      </c>
      <c r="DL80" s="37">
        <f t="shared" si="155"/>
        <v>7793798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>
        <v>0</v>
      </c>
      <c r="E81" s="39">
        <v>0</v>
      </c>
      <c r="F81" s="39">
        <v>0</v>
      </c>
      <c r="G81" s="39">
        <v>0</v>
      </c>
      <c r="H81" s="36">
        <v>0</v>
      </c>
      <c r="I81" s="40">
        <v>0</v>
      </c>
      <c r="J81" s="38">
        <v>0</v>
      </c>
      <c r="K81" s="39">
        <v>0</v>
      </c>
      <c r="L81" s="36">
        <v>0</v>
      </c>
      <c r="M81" s="39">
        <v>0</v>
      </c>
      <c r="N81" s="36">
        <v>0</v>
      </c>
      <c r="O81" s="40">
        <v>0</v>
      </c>
      <c r="P81" s="116">
        <f t="shared" si="125"/>
        <v>0</v>
      </c>
      <c r="Q81" s="117">
        <f t="shared" si="126"/>
        <v>0</v>
      </c>
      <c r="R81" s="118">
        <f t="shared" si="127"/>
        <v>0</v>
      </c>
      <c r="S81" s="32"/>
      <c r="T81" s="35">
        <v>1157688</v>
      </c>
      <c r="U81" s="39">
        <v>6.01</v>
      </c>
      <c r="V81" s="39">
        <v>342364</v>
      </c>
      <c r="W81" s="39">
        <v>6.25</v>
      </c>
      <c r="X81" s="36">
        <v>1500053</v>
      </c>
      <c r="Y81" s="40">
        <v>6.07</v>
      </c>
      <c r="Z81" s="38">
        <v>1775485</v>
      </c>
      <c r="AA81" s="39">
        <v>1.77</v>
      </c>
      <c r="AB81" s="36">
        <v>737365</v>
      </c>
      <c r="AC81" s="39">
        <v>1.7</v>
      </c>
      <c r="AD81" s="36">
        <v>2512849</v>
      </c>
      <c r="AE81" s="40">
        <v>1.75</v>
      </c>
      <c r="AF81" s="116">
        <f t="shared" si="128"/>
        <v>2933173</v>
      </c>
      <c r="AG81" s="117">
        <f t="shared" si="129"/>
        <v>1079729</v>
      </c>
      <c r="AH81" s="118">
        <f t="shared" si="130"/>
        <v>4012902</v>
      </c>
      <c r="AI81" s="32"/>
      <c r="AJ81" s="35">
        <v>0</v>
      </c>
      <c r="AK81" s="39">
        <v>0</v>
      </c>
      <c r="AL81" s="36">
        <v>0</v>
      </c>
      <c r="AM81" s="39">
        <v>0</v>
      </c>
      <c r="AN81" s="36">
        <v>0</v>
      </c>
      <c r="AO81" s="40">
        <v>0</v>
      </c>
      <c r="AP81" s="38">
        <v>0</v>
      </c>
      <c r="AQ81" s="39">
        <v>0</v>
      </c>
      <c r="AR81" s="36">
        <v>0</v>
      </c>
      <c r="AS81" s="39">
        <v>0</v>
      </c>
      <c r="AT81" s="36">
        <v>0</v>
      </c>
      <c r="AU81" s="40">
        <v>0</v>
      </c>
      <c r="AV81" s="116">
        <f t="shared" si="131"/>
        <v>0</v>
      </c>
      <c r="AW81" s="117">
        <f t="shared" si="132"/>
        <v>0</v>
      </c>
      <c r="AX81" s="118">
        <f t="shared" si="133"/>
        <v>0</v>
      </c>
      <c r="AY81" s="32"/>
      <c r="AZ81" s="35">
        <v>742584</v>
      </c>
      <c r="BA81" s="39">
        <v>6.68</v>
      </c>
      <c r="BB81" s="39">
        <v>188551</v>
      </c>
      <c r="BC81" s="39">
        <v>6.02</v>
      </c>
      <c r="BD81" s="36">
        <v>931135</v>
      </c>
      <c r="BE81" s="40">
        <v>6.53</v>
      </c>
      <c r="BF81" s="38">
        <v>1404184</v>
      </c>
      <c r="BG81" s="39">
        <v>2.31</v>
      </c>
      <c r="BH81" s="36">
        <v>1409490</v>
      </c>
      <c r="BI81" s="39">
        <v>4.5599999999999996</v>
      </c>
      <c r="BJ81" s="36">
        <v>2813675</v>
      </c>
      <c r="BK81" s="40">
        <v>3.07</v>
      </c>
      <c r="BL81" s="116">
        <f t="shared" si="134"/>
        <v>2146768</v>
      </c>
      <c r="BM81" s="117">
        <f t="shared" si="135"/>
        <v>1598041</v>
      </c>
      <c r="BN81" s="118">
        <f t="shared" si="136"/>
        <v>3744809</v>
      </c>
      <c r="BO81" s="32"/>
      <c r="BP81" s="35">
        <v>409410</v>
      </c>
      <c r="BQ81" s="39">
        <v>4.3099999999999996</v>
      </c>
      <c r="BR81" s="39">
        <v>-11767</v>
      </c>
      <c r="BS81" s="39">
        <v>-0.55000000000000004</v>
      </c>
      <c r="BT81" s="36">
        <v>397644</v>
      </c>
      <c r="BU81" s="40">
        <v>3.41</v>
      </c>
      <c r="BV81" s="38">
        <v>212556</v>
      </c>
      <c r="BW81" s="39">
        <v>0.71</v>
      </c>
      <c r="BX81" s="36">
        <v>-37824</v>
      </c>
      <c r="BY81" s="39">
        <v>-0.19</v>
      </c>
      <c r="BZ81" s="36">
        <v>174732</v>
      </c>
      <c r="CA81" s="40">
        <v>0.35</v>
      </c>
      <c r="CB81" s="116">
        <f t="shared" si="137"/>
        <v>621966</v>
      </c>
      <c r="CC81" s="117">
        <f t="shared" si="138"/>
        <v>-49591</v>
      </c>
      <c r="CD81" s="118">
        <f t="shared" si="139"/>
        <v>572375</v>
      </c>
      <c r="CE81" s="32"/>
      <c r="CF81" s="35">
        <v>528897</v>
      </c>
      <c r="CG81" s="39">
        <v>4.25</v>
      </c>
      <c r="CH81" s="39">
        <v>106899</v>
      </c>
      <c r="CI81" s="39">
        <v>4.2300000000000004</v>
      </c>
      <c r="CJ81" s="36">
        <v>635796</v>
      </c>
      <c r="CK81" s="40">
        <v>4.24</v>
      </c>
      <c r="CL81" s="38">
        <v>1262264</v>
      </c>
      <c r="CM81" s="39">
        <v>2.04</v>
      </c>
      <c r="CN81" s="36">
        <v>1139339</v>
      </c>
      <c r="CO81" s="39">
        <v>3.6</v>
      </c>
      <c r="CP81" s="36">
        <v>2401603</v>
      </c>
      <c r="CQ81" s="40">
        <v>2.57</v>
      </c>
      <c r="CR81" s="116">
        <f t="shared" si="140"/>
        <v>1791161</v>
      </c>
      <c r="CS81" s="117">
        <f t="shared" si="141"/>
        <v>1246238</v>
      </c>
      <c r="CT81" s="118">
        <f t="shared" si="142"/>
        <v>3037399</v>
      </c>
      <c r="CU81" s="32"/>
      <c r="CV81" s="38">
        <f t="shared" si="143"/>
        <v>2838579</v>
      </c>
      <c r="CW81" s="39">
        <f t="shared" si="123"/>
        <v>4.095057215236622</v>
      </c>
      <c r="CX81" s="36">
        <f t="shared" si="144"/>
        <v>626047</v>
      </c>
      <c r="CY81" s="39">
        <f t="shared" si="145"/>
        <v>3.3921606874840835</v>
      </c>
      <c r="CZ81" s="36">
        <f t="shared" si="146"/>
        <v>3464626</v>
      </c>
      <c r="DA81" s="40">
        <f t="shared" si="147"/>
        <v>3.9472616263106266</v>
      </c>
      <c r="DB81" s="38">
        <f t="shared" si="148"/>
        <v>4654489</v>
      </c>
      <c r="DC81" s="39">
        <f t="shared" si="115"/>
        <v>1.5339009554731013</v>
      </c>
      <c r="DD81" s="36">
        <f t="shared" si="149"/>
        <v>3248370</v>
      </c>
      <c r="DE81" s="39">
        <f t="shared" si="150"/>
        <v>1.8910741917568337</v>
      </c>
      <c r="DF81" s="36">
        <f t="shared" si="151"/>
        <v>7902859</v>
      </c>
      <c r="DG81" s="40">
        <f t="shared" si="152"/>
        <v>1.6630067100140546</v>
      </c>
      <c r="DH81" s="152"/>
      <c r="DI81" s="161" t="s">
        <v>80</v>
      </c>
      <c r="DJ81" s="38">
        <f t="shared" si="153"/>
        <v>3464626</v>
      </c>
      <c r="DK81" s="36">
        <f t="shared" si="154"/>
        <v>7902859</v>
      </c>
      <c r="DL81" s="37">
        <f t="shared" si="155"/>
        <v>11367485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>
        <v>0</v>
      </c>
      <c r="E82" s="39">
        <v>0</v>
      </c>
      <c r="F82" s="39">
        <v>0</v>
      </c>
      <c r="G82" s="39">
        <v>0</v>
      </c>
      <c r="H82" s="36">
        <v>0</v>
      </c>
      <c r="I82" s="40">
        <v>0</v>
      </c>
      <c r="J82" s="38">
        <v>0</v>
      </c>
      <c r="K82" s="39">
        <v>0</v>
      </c>
      <c r="L82" s="36">
        <v>0</v>
      </c>
      <c r="M82" s="39">
        <v>0</v>
      </c>
      <c r="N82" s="36">
        <v>0</v>
      </c>
      <c r="O82" s="40">
        <v>0</v>
      </c>
      <c r="P82" s="116">
        <f t="shared" si="125"/>
        <v>0</v>
      </c>
      <c r="Q82" s="117">
        <f t="shared" si="126"/>
        <v>0</v>
      </c>
      <c r="R82" s="118">
        <f t="shared" si="127"/>
        <v>0</v>
      </c>
      <c r="S82" s="32"/>
      <c r="T82" s="35">
        <v>1540227</v>
      </c>
      <c r="U82" s="39">
        <v>8</v>
      </c>
      <c r="V82" s="39">
        <v>416497</v>
      </c>
      <c r="W82" s="39">
        <v>7.61</v>
      </c>
      <c r="X82" s="36">
        <v>1956723</v>
      </c>
      <c r="Y82" s="40">
        <v>7.91</v>
      </c>
      <c r="Z82" s="38">
        <v>5138876</v>
      </c>
      <c r="AA82" s="39">
        <v>5.12</v>
      </c>
      <c r="AB82" s="36">
        <v>2183811</v>
      </c>
      <c r="AC82" s="39">
        <v>5.03</v>
      </c>
      <c r="AD82" s="36">
        <v>7322688</v>
      </c>
      <c r="AE82" s="40">
        <v>5.09</v>
      </c>
      <c r="AF82" s="116">
        <f t="shared" si="128"/>
        <v>6679103</v>
      </c>
      <c r="AG82" s="117">
        <f t="shared" si="129"/>
        <v>2600308</v>
      </c>
      <c r="AH82" s="118">
        <f t="shared" si="130"/>
        <v>9279411</v>
      </c>
      <c r="AI82" s="32"/>
      <c r="AJ82" s="35">
        <v>0</v>
      </c>
      <c r="AK82" s="39">
        <v>0</v>
      </c>
      <c r="AL82" s="36">
        <v>0</v>
      </c>
      <c r="AM82" s="39">
        <v>0</v>
      </c>
      <c r="AN82" s="36">
        <v>0</v>
      </c>
      <c r="AO82" s="40">
        <v>0</v>
      </c>
      <c r="AP82" s="38">
        <v>0</v>
      </c>
      <c r="AQ82" s="39">
        <v>0</v>
      </c>
      <c r="AR82" s="36">
        <v>0</v>
      </c>
      <c r="AS82" s="39">
        <v>0</v>
      </c>
      <c r="AT82" s="36">
        <v>0</v>
      </c>
      <c r="AU82" s="40">
        <v>0</v>
      </c>
      <c r="AV82" s="116">
        <f t="shared" si="131"/>
        <v>0</v>
      </c>
      <c r="AW82" s="117">
        <f t="shared" si="132"/>
        <v>0</v>
      </c>
      <c r="AX82" s="118">
        <f t="shared" si="133"/>
        <v>0</v>
      </c>
      <c r="AY82" s="32"/>
      <c r="AZ82" s="35">
        <v>410704</v>
      </c>
      <c r="BA82" s="39">
        <v>3.69</v>
      </c>
      <c r="BB82" s="39">
        <v>104283</v>
      </c>
      <c r="BC82" s="39">
        <v>3.33</v>
      </c>
      <c r="BD82" s="36">
        <v>514987</v>
      </c>
      <c r="BE82" s="40">
        <v>3.61</v>
      </c>
      <c r="BF82" s="38">
        <v>1134184</v>
      </c>
      <c r="BG82" s="39">
        <v>1.86</v>
      </c>
      <c r="BH82" s="36">
        <v>1138469</v>
      </c>
      <c r="BI82" s="39">
        <v>3.68</v>
      </c>
      <c r="BJ82" s="36">
        <v>2272653</v>
      </c>
      <c r="BK82" s="40">
        <v>2.48</v>
      </c>
      <c r="BL82" s="116">
        <f t="shared" si="134"/>
        <v>1544888</v>
      </c>
      <c r="BM82" s="117">
        <f t="shared" si="135"/>
        <v>1242752</v>
      </c>
      <c r="BN82" s="118">
        <f t="shared" si="136"/>
        <v>2787640</v>
      </c>
      <c r="BO82" s="32"/>
      <c r="BP82" s="35">
        <v>0</v>
      </c>
      <c r="BQ82" s="39">
        <v>0</v>
      </c>
      <c r="BR82" s="39">
        <v>0</v>
      </c>
      <c r="BS82" s="39">
        <v>0</v>
      </c>
      <c r="BT82" s="36">
        <v>0</v>
      </c>
      <c r="BU82" s="40">
        <v>0</v>
      </c>
      <c r="BV82" s="38">
        <v>0</v>
      </c>
      <c r="BW82" s="39">
        <v>0</v>
      </c>
      <c r="BX82" s="36">
        <v>0</v>
      </c>
      <c r="BY82" s="39">
        <v>0</v>
      </c>
      <c r="BZ82" s="36">
        <v>0</v>
      </c>
      <c r="CA82" s="40">
        <v>0</v>
      </c>
      <c r="CB82" s="116">
        <f t="shared" si="137"/>
        <v>0</v>
      </c>
      <c r="CC82" s="117">
        <f t="shared" si="138"/>
        <v>0</v>
      </c>
      <c r="CD82" s="118">
        <f t="shared" si="139"/>
        <v>0</v>
      </c>
      <c r="CE82" s="32"/>
      <c r="CF82" s="35">
        <v>441428</v>
      </c>
      <c r="CG82" s="39">
        <v>3.54</v>
      </c>
      <c r="CH82" s="39">
        <v>89220</v>
      </c>
      <c r="CI82" s="39">
        <v>3.53</v>
      </c>
      <c r="CJ82" s="36">
        <v>530648</v>
      </c>
      <c r="CK82" s="40">
        <v>3.54</v>
      </c>
      <c r="CL82" s="38">
        <v>1158018</v>
      </c>
      <c r="CM82" s="39">
        <v>1.87</v>
      </c>
      <c r="CN82" s="36">
        <v>1045246</v>
      </c>
      <c r="CO82" s="39">
        <v>3.3</v>
      </c>
      <c r="CP82" s="36">
        <v>2203264</v>
      </c>
      <c r="CQ82" s="40">
        <v>2.35</v>
      </c>
      <c r="CR82" s="116">
        <f t="shared" si="140"/>
        <v>1599446</v>
      </c>
      <c r="CS82" s="117">
        <f t="shared" si="141"/>
        <v>1134466</v>
      </c>
      <c r="CT82" s="118">
        <f t="shared" si="142"/>
        <v>2733912</v>
      </c>
      <c r="CU82" s="32"/>
      <c r="CV82" s="38">
        <f t="shared" si="143"/>
        <v>2392359</v>
      </c>
      <c r="CW82" s="39">
        <f t="shared" si="123"/>
        <v>3.4513208842826888</v>
      </c>
      <c r="CX82" s="36">
        <f t="shared" si="144"/>
        <v>610000</v>
      </c>
      <c r="CY82" s="39">
        <f t="shared" si="145"/>
        <v>3.3052119399426734</v>
      </c>
      <c r="CZ82" s="36">
        <f t="shared" si="146"/>
        <v>3002359</v>
      </c>
      <c r="DA82" s="40">
        <f t="shared" si="147"/>
        <v>3.4205990687330599</v>
      </c>
      <c r="DB82" s="38">
        <f t="shared" si="148"/>
        <v>7431078</v>
      </c>
      <c r="DC82" s="39">
        <f t="shared" si="115"/>
        <v>2.448934274932252</v>
      </c>
      <c r="DD82" s="36">
        <f t="shared" si="149"/>
        <v>4367526</v>
      </c>
      <c r="DE82" s="39">
        <f t="shared" si="150"/>
        <v>2.5426031210813291</v>
      </c>
      <c r="DF82" s="36">
        <f t="shared" si="151"/>
        <v>11798604</v>
      </c>
      <c r="DG82" s="40">
        <f t="shared" si="152"/>
        <v>2.4827923186784258</v>
      </c>
      <c r="DH82" s="152"/>
      <c r="DI82" s="161" t="s">
        <v>81</v>
      </c>
      <c r="DJ82" s="38">
        <f t="shared" si="153"/>
        <v>3002359</v>
      </c>
      <c r="DK82" s="36">
        <f t="shared" si="154"/>
        <v>11798604</v>
      </c>
      <c r="DL82" s="37">
        <f t="shared" si="155"/>
        <v>14800963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>
        <v>0</v>
      </c>
      <c r="E83" s="39">
        <v>0</v>
      </c>
      <c r="F83" s="39">
        <v>0</v>
      </c>
      <c r="G83" s="39">
        <v>0</v>
      </c>
      <c r="H83" s="36">
        <v>0</v>
      </c>
      <c r="I83" s="40">
        <v>0</v>
      </c>
      <c r="J83" s="38">
        <v>0</v>
      </c>
      <c r="K83" s="39">
        <v>0</v>
      </c>
      <c r="L83" s="36">
        <v>0</v>
      </c>
      <c r="M83" s="39">
        <v>0</v>
      </c>
      <c r="N83" s="36">
        <v>0</v>
      </c>
      <c r="O83" s="40">
        <v>0</v>
      </c>
      <c r="P83" s="116">
        <f t="shared" si="125"/>
        <v>0</v>
      </c>
      <c r="Q83" s="117">
        <f t="shared" si="126"/>
        <v>0</v>
      </c>
      <c r="R83" s="118">
        <f t="shared" si="127"/>
        <v>0</v>
      </c>
      <c r="S83" s="32"/>
      <c r="T83" s="35">
        <v>0</v>
      </c>
      <c r="U83" s="39">
        <v>0</v>
      </c>
      <c r="V83" s="39">
        <v>0</v>
      </c>
      <c r="W83" s="39">
        <v>0</v>
      </c>
      <c r="X83" s="36">
        <v>0</v>
      </c>
      <c r="Y83" s="40">
        <v>0</v>
      </c>
      <c r="Z83" s="38">
        <v>0</v>
      </c>
      <c r="AA83" s="39">
        <v>0</v>
      </c>
      <c r="AB83" s="36">
        <v>0</v>
      </c>
      <c r="AC83" s="39">
        <v>0</v>
      </c>
      <c r="AD83" s="36">
        <v>0</v>
      </c>
      <c r="AE83" s="40">
        <v>0</v>
      </c>
      <c r="AF83" s="116">
        <f t="shared" si="128"/>
        <v>0</v>
      </c>
      <c r="AG83" s="117">
        <f t="shared" si="129"/>
        <v>0</v>
      </c>
      <c r="AH83" s="118">
        <f t="shared" si="130"/>
        <v>0</v>
      </c>
      <c r="AI83" s="32"/>
      <c r="AJ83" s="35">
        <v>0</v>
      </c>
      <c r="AK83" s="39">
        <v>0</v>
      </c>
      <c r="AL83" s="36">
        <v>0</v>
      </c>
      <c r="AM83" s="39">
        <v>0</v>
      </c>
      <c r="AN83" s="36">
        <v>0</v>
      </c>
      <c r="AO83" s="40">
        <v>0</v>
      </c>
      <c r="AP83" s="38">
        <v>0</v>
      </c>
      <c r="AQ83" s="39">
        <v>0</v>
      </c>
      <c r="AR83" s="36">
        <v>0</v>
      </c>
      <c r="AS83" s="39">
        <v>0</v>
      </c>
      <c r="AT83" s="36">
        <v>0</v>
      </c>
      <c r="AU83" s="40">
        <v>0</v>
      </c>
      <c r="AV83" s="116">
        <f t="shared" si="131"/>
        <v>0</v>
      </c>
      <c r="AW83" s="117">
        <f t="shared" si="132"/>
        <v>0</v>
      </c>
      <c r="AX83" s="118">
        <f t="shared" si="133"/>
        <v>0</v>
      </c>
      <c r="AY83" s="32"/>
      <c r="AZ83" s="35">
        <v>0</v>
      </c>
      <c r="BA83" s="39">
        <v>0</v>
      </c>
      <c r="BB83" s="39">
        <v>0</v>
      </c>
      <c r="BC83" s="39">
        <v>0</v>
      </c>
      <c r="BD83" s="36">
        <v>0</v>
      </c>
      <c r="BE83" s="40">
        <v>0</v>
      </c>
      <c r="BF83" s="38">
        <v>0</v>
      </c>
      <c r="BG83" s="39">
        <v>0</v>
      </c>
      <c r="BH83" s="36">
        <v>0</v>
      </c>
      <c r="BI83" s="39">
        <v>0</v>
      </c>
      <c r="BJ83" s="36">
        <v>0</v>
      </c>
      <c r="BK83" s="40">
        <v>0</v>
      </c>
      <c r="BL83" s="116">
        <f t="shared" si="134"/>
        <v>0</v>
      </c>
      <c r="BM83" s="117">
        <f t="shared" si="135"/>
        <v>0</v>
      </c>
      <c r="BN83" s="118">
        <f t="shared" si="136"/>
        <v>0</v>
      </c>
      <c r="BO83" s="32"/>
      <c r="BP83" s="35">
        <v>28949</v>
      </c>
      <c r="BQ83" s="39">
        <v>0.3</v>
      </c>
      <c r="BR83" s="39">
        <v>6587</v>
      </c>
      <c r="BS83" s="39">
        <v>0.31</v>
      </c>
      <c r="BT83" s="36">
        <v>35536</v>
      </c>
      <c r="BU83" s="40">
        <v>0.31</v>
      </c>
      <c r="BV83" s="38">
        <v>90317</v>
      </c>
      <c r="BW83" s="39">
        <v>0.3</v>
      </c>
      <c r="BX83" s="36">
        <v>61586</v>
      </c>
      <c r="BY83" s="39">
        <v>0.3</v>
      </c>
      <c r="BZ83" s="36">
        <v>151904</v>
      </c>
      <c r="CA83" s="40">
        <v>0.3</v>
      </c>
      <c r="CB83" s="116">
        <f t="shared" si="137"/>
        <v>119266</v>
      </c>
      <c r="CC83" s="117">
        <f t="shared" si="138"/>
        <v>68173</v>
      </c>
      <c r="CD83" s="118">
        <f t="shared" si="139"/>
        <v>187439</v>
      </c>
      <c r="CE83" s="32"/>
      <c r="CF83" s="35">
        <v>0</v>
      </c>
      <c r="CG83" s="39">
        <v>0</v>
      </c>
      <c r="CH83" s="39">
        <v>0</v>
      </c>
      <c r="CI83" s="39">
        <v>0</v>
      </c>
      <c r="CJ83" s="36">
        <v>0</v>
      </c>
      <c r="CK83" s="40">
        <v>0</v>
      </c>
      <c r="CL83" s="38">
        <v>0</v>
      </c>
      <c r="CM83" s="39">
        <v>0</v>
      </c>
      <c r="CN83" s="36">
        <v>0</v>
      </c>
      <c r="CO83" s="39">
        <v>0</v>
      </c>
      <c r="CP83" s="36">
        <v>0</v>
      </c>
      <c r="CQ83" s="40">
        <v>0</v>
      </c>
      <c r="CR83" s="116">
        <f t="shared" si="140"/>
        <v>0</v>
      </c>
      <c r="CS83" s="117">
        <f t="shared" si="141"/>
        <v>0</v>
      </c>
      <c r="CT83" s="118">
        <f t="shared" si="142"/>
        <v>0</v>
      </c>
      <c r="CU83" s="32"/>
      <c r="CV83" s="38">
        <f t="shared" si="143"/>
        <v>28949</v>
      </c>
      <c r="CW83" s="39">
        <f t="shared" si="123"/>
        <v>4.1763083332852453E-2</v>
      </c>
      <c r="CX83" s="36">
        <f t="shared" si="144"/>
        <v>6587</v>
      </c>
      <c r="CY83" s="39">
        <f t="shared" si="145"/>
        <v>3.5690870571151459E-2</v>
      </c>
      <c r="CZ83" s="36">
        <f t="shared" si="146"/>
        <v>35536</v>
      </c>
      <c r="DA83" s="40">
        <f t="shared" si="147"/>
        <v>4.0486300441252371E-2</v>
      </c>
      <c r="DB83" s="38">
        <f t="shared" si="148"/>
        <v>90317</v>
      </c>
      <c r="DC83" s="39">
        <f t="shared" si="115"/>
        <v>2.976424105749613E-2</v>
      </c>
      <c r="DD83" s="36">
        <f t="shared" si="149"/>
        <v>61586</v>
      </c>
      <c r="DE83" s="39">
        <f t="shared" si="150"/>
        <v>3.5852964771111773E-2</v>
      </c>
      <c r="DF83" s="36">
        <f t="shared" si="151"/>
        <v>151903</v>
      </c>
      <c r="DG83" s="40">
        <f t="shared" si="152"/>
        <v>3.1965103802467559E-2</v>
      </c>
      <c r="DH83" s="152"/>
      <c r="DI83" s="161" t="s">
        <v>82</v>
      </c>
      <c r="DJ83" s="38">
        <f t="shared" si="153"/>
        <v>35536</v>
      </c>
      <c r="DK83" s="36">
        <f t="shared" si="154"/>
        <v>151903</v>
      </c>
      <c r="DL83" s="37">
        <f t="shared" si="155"/>
        <v>187439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>
        <v>0</v>
      </c>
      <c r="E84" s="39">
        <v>0</v>
      </c>
      <c r="F84" s="39">
        <v>0</v>
      </c>
      <c r="G84" s="39">
        <v>0</v>
      </c>
      <c r="H84" s="36">
        <v>0</v>
      </c>
      <c r="I84" s="40">
        <v>0</v>
      </c>
      <c r="J84" s="38">
        <v>0</v>
      </c>
      <c r="K84" s="39">
        <v>0</v>
      </c>
      <c r="L84" s="36">
        <v>0</v>
      </c>
      <c r="M84" s="39">
        <v>0</v>
      </c>
      <c r="N84" s="36">
        <v>0</v>
      </c>
      <c r="O84" s="40">
        <v>0</v>
      </c>
      <c r="P84" s="116">
        <f t="shared" si="125"/>
        <v>0</v>
      </c>
      <c r="Q84" s="117">
        <f t="shared" si="126"/>
        <v>0</v>
      </c>
      <c r="R84" s="118">
        <f t="shared" si="127"/>
        <v>0</v>
      </c>
      <c r="S84" s="32"/>
      <c r="T84" s="35">
        <v>0</v>
      </c>
      <c r="U84" s="39">
        <v>0</v>
      </c>
      <c r="V84" s="39">
        <v>0</v>
      </c>
      <c r="W84" s="39">
        <v>0</v>
      </c>
      <c r="X84" s="36">
        <v>0</v>
      </c>
      <c r="Y84" s="40">
        <v>0</v>
      </c>
      <c r="Z84" s="38">
        <v>-40</v>
      </c>
      <c r="AA84" s="39">
        <v>0</v>
      </c>
      <c r="AB84" s="36">
        <v>0</v>
      </c>
      <c r="AC84" s="39">
        <v>0</v>
      </c>
      <c r="AD84" s="36">
        <v>-40</v>
      </c>
      <c r="AE84" s="40">
        <v>0</v>
      </c>
      <c r="AF84" s="116">
        <f t="shared" si="128"/>
        <v>-40</v>
      </c>
      <c r="AG84" s="117">
        <f t="shared" si="129"/>
        <v>0</v>
      </c>
      <c r="AH84" s="118">
        <f t="shared" si="130"/>
        <v>-40</v>
      </c>
      <c r="AI84" s="32"/>
      <c r="AJ84" s="35">
        <v>509524</v>
      </c>
      <c r="AK84" s="39">
        <v>8.4700000000000006</v>
      </c>
      <c r="AL84" s="36">
        <v>201894</v>
      </c>
      <c r="AM84" s="39">
        <v>8.33</v>
      </c>
      <c r="AN84" s="36">
        <v>711419</v>
      </c>
      <c r="AO84" s="40">
        <v>8.43</v>
      </c>
      <c r="AP84" s="38">
        <v>172774</v>
      </c>
      <c r="AQ84" s="39">
        <v>1.1100000000000001</v>
      </c>
      <c r="AR84" s="36">
        <v>269804</v>
      </c>
      <c r="AS84" s="39">
        <v>1.79</v>
      </c>
      <c r="AT84" s="36">
        <v>442578</v>
      </c>
      <c r="AU84" s="40">
        <v>1.44</v>
      </c>
      <c r="AV84" s="116">
        <f t="shared" si="131"/>
        <v>682298</v>
      </c>
      <c r="AW84" s="117">
        <f t="shared" si="132"/>
        <v>471698</v>
      </c>
      <c r="AX84" s="118">
        <f t="shared" si="133"/>
        <v>1153996</v>
      </c>
      <c r="AY84" s="32"/>
      <c r="AZ84" s="35">
        <v>288</v>
      </c>
      <c r="BA84" s="39">
        <v>0</v>
      </c>
      <c r="BB84" s="39">
        <v>73</v>
      </c>
      <c r="BC84" s="39">
        <v>0</v>
      </c>
      <c r="BD84" s="36">
        <v>362</v>
      </c>
      <c r="BE84" s="40">
        <v>0</v>
      </c>
      <c r="BF84" s="38">
        <v>1536</v>
      </c>
      <c r="BG84" s="39">
        <v>0</v>
      </c>
      <c r="BH84" s="36">
        <v>1542</v>
      </c>
      <c r="BI84" s="39">
        <v>0</v>
      </c>
      <c r="BJ84" s="36">
        <v>3078</v>
      </c>
      <c r="BK84" s="40">
        <v>0</v>
      </c>
      <c r="BL84" s="116">
        <f t="shared" si="134"/>
        <v>1824</v>
      </c>
      <c r="BM84" s="117">
        <f t="shared" si="135"/>
        <v>1615</v>
      </c>
      <c r="BN84" s="118">
        <f t="shared" si="136"/>
        <v>3439</v>
      </c>
      <c r="BO84" s="32"/>
      <c r="BP84" s="35">
        <v>371174</v>
      </c>
      <c r="BQ84" s="39">
        <v>3.91</v>
      </c>
      <c r="BR84" s="39">
        <v>86671</v>
      </c>
      <c r="BS84" s="39">
        <v>4.0199999999999996</v>
      </c>
      <c r="BT84" s="36">
        <v>457845</v>
      </c>
      <c r="BU84" s="40">
        <v>3.93</v>
      </c>
      <c r="BV84" s="38">
        <v>123172</v>
      </c>
      <c r="BW84" s="39">
        <v>0.41</v>
      </c>
      <c r="BX84" s="36">
        <v>184226</v>
      </c>
      <c r="BY84" s="39">
        <v>0.91</v>
      </c>
      <c r="BZ84" s="36">
        <v>307398</v>
      </c>
      <c r="CA84" s="40">
        <v>0.61</v>
      </c>
      <c r="CB84" s="116">
        <f t="shared" si="137"/>
        <v>494346</v>
      </c>
      <c r="CC84" s="117">
        <f t="shared" si="138"/>
        <v>270897</v>
      </c>
      <c r="CD84" s="118">
        <f t="shared" si="139"/>
        <v>765243</v>
      </c>
      <c r="CE84" s="32"/>
      <c r="CF84" s="35">
        <v>25</v>
      </c>
      <c r="CG84" s="39">
        <v>0</v>
      </c>
      <c r="CH84" s="39">
        <v>5</v>
      </c>
      <c r="CI84" s="39">
        <v>0</v>
      </c>
      <c r="CJ84" s="36">
        <v>30</v>
      </c>
      <c r="CK84" s="40">
        <v>0</v>
      </c>
      <c r="CL84" s="38">
        <v>1094836</v>
      </c>
      <c r="CM84" s="39">
        <v>1.77</v>
      </c>
      <c r="CN84" s="36">
        <v>988217</v>
      </c>
      <c r="CO84" s="39">
        <v>3.12</v>
      </c>
      <c r="CP84" s="36">
        <v>2083053</v>
      </c>
      <c r="CQ84" s="40">
        <v>2.23</v>
      </c>
      <c r="CR84" s="116">
        <f t="shared" si="140"/>
        <v>1094861</v>
      </c>
      <c r="CS84" s="117">
        <f t="shared" si="141"/>
        <v>988222</v>
      </c>
      <c r="CT84" s="118">
        <f t="shared" si="142"/>
        <v>2083083</v>
      </c>
      <c r="CU84" s="32"/>
      <c r="CV84" s="38">
        <f t="shared" si="143"/>
        <v>881011</v>
      </c>
      <c r="CW84" s="39">
        <f t="shared" si="123"/>
        <v>1.2709846906684055</v>
      </c>
      <c r="CX84" s="36">
        <f t="shared" si="144"/>
        <v>288643</v>
      </c>
      <c r="CY84" s="39">
        <f t="shared" si="145"/>
        <v>1.5639775245588083</v>
      </c>
      <c r="CZ84" s="36">
        <f t="shared" si="146"/>
        <v>1169654</v>
      </c>
      <c r="DA84" s="40">
        <f t="shared" si="147"/>
        <v>1.3325912667805211</v>
      </c>
      <c r="DB84" s="38">
        <f t="shared" si="148"/>
        <v>1392278</v>
      </c>
      <c r="DC84" s="39">
        <f t="shared" si="115"/>
        <v>0.45882943422665273</v>
      </c>
      <c r="DD84" s="36">
        <f t="shared" si="149"/>
        <v>1443789</v>
      </c>
      <c r="DE84" s="39">
        <f t="shared" si="150"/>
        <v>0.84051758766470785</v>
      </c>
      <c r="DF84" s="36">
        <f t="shared" si="151"/>
        <v>2836067</v>
      </c>
      <c r="DG84" s="40">
        <f t="shared" si="152"/>
        <v>0.59679648226666193</v>
      </c>
      <c r="DH84" s="152"/>
      <c r="DI84" s="161" t="s">
        <v>83</v>
      </c>
      <c r="DJ84" s="38">
        <f t="shared" si="153"/>
        <v>1169654</v>
      </c>
      <c r="DK84" s="36">
        <f t="shared" si="154"/>
        <v>2836067</v>
      </c>
      <c r="DL84" s="37">
        <f t="shared" si="155"/>
        <v>4005721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>
        <v>0</v>
      </c>
      <c r="E85" s="39">
        <v>0</v>
      </c>
      <c r="F85" s="39">
        <v>0</v>
      </c>
      <c r="G85" s="39">
        <v>0</v>
      </c>
      <c r="H85" s="36">
        <v>0</v>
      </c>
      <c r="I85" s="40">
        <v>0</v>
      </c>
      <c r="J85" s="38">
        <v>0</v>
      </c>
      <c r="K85" s="39">
        <v>0</v>
      </c>
      <c r="L85" s="36">
        <v>0</v>
      </c>
      <c r="M85" s="39">
        <v>0</v>
      </c>
      <c r="N85" s="36">
        <v>0</v>
      </c>
      <c r="O85" s="40">
        <v>0</v>
      </c>
      <c r="P85" s="116">
        <f t="shared" si="125"/>
        <v>0</v>
      </c>
      <c r="Q85" s="117">
        <f t="shared" si="126"/>
        <v>0</v>
      </c>
      <c r="R85" s="118">
        <f t="shared" si="127"/>
        <v>0</v>
      </c>
      <c r="S85" s="32"/>
      <c r="T85" s="35">
        <v>1454669</v>
      </c>
      <c r="U85" s="39">
        <v>7.55</v>
      </c>
      <c r="V85" s="39">
        <v>363709</v>
      </c>
      <c r="W85" s="39">
        <v>6.64</v>
      </c>
      <c r="X85" s="36">
        <v>1818379</v>
      </c>
      <c r="Y85" s="40">
        <v>7.35</v>
      </c>
      <c r="Z85" s="38">
        <v>2924268</v>
      </c>
      <c r="AA85" s="39">
        <v>2.91</v>
      </c>
      <c r="AB85" s="36">
        <v>1243498</v>
      </c>
      <c r="AC85" s="39">
        <v>2.87</v>
      </c>
      <c r="AD85" s="36">
        <v>4167767</v>
      </c>
      <c r="AE85" s="40">
        <v>2.9</v>
      </c>
      <c r="AF85" s="116">
        <f t="shared" si="128"/>
        <v>4378937</v>
      </c>
      <c r="AG85" s="117">
        <f t="shared" si="129"/>
        <v>1607207</v>
      </c>
      <c r="AH85" s="118">
        <f t="shared" si="130"/>
        <v>5986144</v>
      </c>
      <c r="AI85" s="32"/>
      <c r="AJ85" s="35">
        <v>4359945</v>
      </c>
      <c r="AK85" s="39">
        <v>72.47</v>
      </c>
      <c r="AL85" s="36">
        <v>1711247</v>
      </c>
      <c r="AM85" s="39">
        <v>70.58</v>
      </c>
      <c r="AN85" s="36">
        <v>6071192</v>
      </c>
      <c r="AO85" s="40">
        <v>71.930000000000007</v>
      </c>
      <c r="AP85" s="38">
        <v>1604082</v>
      </c>
      <c r="AQ85" s="39">
        <v>10.26</v>
      </c>
      <c r="AR85" s="36">
        <v>2709498</v>
      </c>
      <c r="AS85" s="39">
        <v>18</v>
      </c>
      <c r="AT85" s="36">
        <v>4313579</v>
      </c>
      <c r="AU85" s="40">
        <v>14.06</v>
      </c>
      <c r="AV85" s="116">
        <f t="shared" si="131"/>
        <v>5964027</v>
      </c>
      <c r="AW85" s="117">
        <f t="shared" si="132"/>
        <v>4420745</v>
      </c>
      <c r="AX85" s="118">
        <f t="shared" si="133"/>
        <v>10384772</v>
      </c>
      <c r="AY85" s="32"/>
      <c r="AZ85" s="35">
        <v>1836622</v>
      </c>
      <c r="BA85" s="39">
        <v>16.510000000000002</v>
      </c>
      <c r="BB85" s="39">
        <v>466342</v>
      </c>
      <c r="BC85" s="39">
        <v>14.9</v>
      </c>
      <c r="BD85" s="36">
        <v>2302964</v>
      </c>
      <c r="BE85" s="40">
        <v>16.16</v>
      </c>
      <c r="BF85" s="38">
        <v>1248603</v>
      </c>
      <c r="BG85" s="39">
        <v>2.0499999999999998</v>
      </c>
      <c r="BH85" s="36">
        <v>1253321</v>
      </c>
      <c r="BI85" s="39">
        <v>4.05</v>
      </c>
      <c r="BJ85" s="36">
        <v>2501924</v>
      </c>
      <c r="BK85" s="40">
        <v>2.73</v>
      </c>
      <c r="BL85" s="116">
        <f t="shared" si="134"/>
        <v>3085225</v>
      </c>
      <c r="BM85" s="117">
        <f t="shared" si="135"/>
        <v>1719663</v>
      </c>
      <c r="BN85" s="118">
        <f t="shared" si="136"/>
        <v>4804888</v>
      </c>
      <c r="BO85" s="32"/>
      <c r="BP85" s="35">
        <v>4807896</v>
      </c>
      <c r="BQ85" s="39">
        <v>50.65</v>
      </c>
      <c r="BR85" s="39">
        <v>1215484</v>
      </c>
      <c r="BS85" s="39">
        <v>56.39</v>
      </c>
      <c r="BT85" s="36">
        <v>6023380</v>
      </c>
      <c r="BU85" s="40">
        <v>51.71</v>
      </c>
      <c r="BV85" s="38">
        <v>3373759</v>
      </c>
      <c r="BW85" s="39">
        <v>11.21</v>
      </c>
      <c r="BX85" s="36">
        <v>5287288</v>
      </c>
      <c r="BY85" s="39">
        <v>25.98</v>
      </c>
      <c r="BZ85" s="36">
        <v>8661047</v>
      </c>
      <c r="CA85" s="40">
        <v>17.16</v>
      </c>
      <c r="CB85" s="116">
        <f t="shared" si="137"/>
        <v>8181655</v>
      </c>
      <c r="CC85" s="117">
        <f t="shared" si="138"/>
        <v>6502772</v>
      </c>
      <c r="CD85" s="118">
        <f t="shared" si="139"/>
        <v>14684427</v>
      </c>
      <c r="CE85" s="32"/>
      <c r="CF85" s="35">
        <v>1960785</v>
      </c>
      <c r="CG85" s="39">
        <v>15.74</v>
      </c>
      <c r="CH85" s="39">
        <v>396307</v>
      </c>
      <c r="CI85" s="39">
        <v>15.67</v>
      </c>
      <c r="CJ85" s="36">
        <v>2357092</v>
      </c>
      <c r="CK85" s="40">
        <v>15.73</v>
      </c>
      <c r="CL85" s="38">
        <v>1292701</v>
      </c>
      <c r="CM85" s="39">
        <v>2.09</v>
      </c>
      <c r="CN85" s="36">
        <v>1166813</v>
      </c>
      <c r="CO85" s="39">
        <v>3.69</v>
      </c>
      <c r="CP85" s="36">
        <v>2459514</v>
      </c>
      <c r="CQ85" s="40">
        <v>2.63</v>
      </c>
      <c r="CR85" s="116">
        <f t="shared" si="140"/>
        <v>3253486</v>
      </c>
      <c r="CS85" s="117">
        <f t="shared" si="141"/>
        <v>1563120</v>
      </c>
      <c r="CT85" s="118">
        <f t="shared" si="142"/>
        <v>4816606</v>
      </c>
      <c r="CU85" s="32"/>
      <c r="CV85" s="38">
        <f t="shared" si="143"/>
        <v>14419917</v>
      </c>
      <c r="CW85" s="39">
        <f t="shared" si="123"/>
        <v>20.802797862579563</v>
      </c>
      <c r="CX85" s="36">
        <f t="shared" si="144"/>
        <v>4153089</v>
      </c>
      <c r="CY85" s="39">
        <f t="shared" si="145"/>
        <v>22.50301532859767</v>
      </c>
      <c r="CZ85" s="36">
        <f t="shared" si="146"/>
        <v>18573006</v>
      </c>
      <c r="DA85" s="40">
        <f t="shared" si="147"/>
        <v>21.160296629141797</v>
      </c>
      <c r="DB85" s="38">
        <f t="shared" si="148"/>
        <v>10443413</v>
      </c>
      <c r="DC85" s="39">
        <f t="shared" si="115"/>
        <v>3.4416584031244262</v>
      </c>
      <c r="DD85" s="36">
        <f t="shared" si="149"/>
        <v>11660418</v>
      </c>
      <c r="DE85" s="39">
        <f t="shared" si="150"/>
        <v>6.7882401157801713</v>
      </c>
      <c r="DF85" s="36">
        <f t="shared" si="151"/>
        <v>22103831</v>
      </c>
      <c r="DG85" s="40">
        <f t="shared" si="152"/>
        <v>4.6513317863847341</v>
      </c>
      <c r="DH85" s="152"/>
      <c r="DI85" s="161" t="s">
        <v>84</v>
      </c>
      <c r="DJ85" s="38">
        <f t="shared" si="153"/>
        <v>18573006</v>
      </c>
      <c r="DK85" s="36">
        <f t="shared" si="154"/>
        <v>22103831</v>
      </c>
      <c r="DL85" s="37">
        <f t="shared" si="155"/>
        <v>40676837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>
        <v>12747</v>
      </c>
      <c r="E86" s="39">
        <v>0.12</v>
      </c>
      <c r="F86" s="39">
        <v>0</v>
      </c>
      <c r="G86" s="39">
        <v>0</v>
      </c>
      <c r="H86" s="36">
        <v>12747</v>
      </c>
      <c r="I86" s="40">
        <v>0.09</v>
      </c>
      <c r="J86" s="38">
        <v>10300</v>
      </c>
      <c r="K86" s="39">
        <v>0.03</v>
      </c>
      <c r="L86" s="36">
        <v>0</v>
      </c>
      <c r="M86" s="39">
        <v>0</v>
      </c>
      <c r="N86" s="36">
        <v>10300</v>
      </c>
      <c r="O86" s="40">
        <v>0.02</v>
      </c>
      <c r="P86" s="116">
        <f t="shared" si="125"/>
        <v>23047</v>
      </c>
      <c r="Q86" s="117">
        <f t="shared" si="126"/>
        <v>0</v>
      </c>
      <c r="R86" s="118">
        <f t="shared" si="127"/>
        <v>23047</v>
      </c>
      <c r="S86" s="32"/>
      <c r="T86" s="35">
        <v>28495</v>
      </c>
      <c r="U86" s="39">
        <v>0.15</v>
      </c>
      <c r="V86" s="39">
        <v>7623</v>
      </c>
      <c r="W86" s="39">
        <v>0.14000000000000001</v>
      </c>
      <c r="X86" s="36">
        <v>36118</v>
      </c>
      <c r="Y86" s="40">
        <v>0.15</v>
      </c>
      <c r="Z86" s="38">
        <v>19047</v>
      </c>
      <c r="AA86" s="39">
        <v>0.02</v>
      </c>
      <c r="AB86" s="36">
        <v>14136</v>
      </c>
      <c r="AC86" s="39">
        <v>0.03</v>
      </c>
      <c r="AD86" s="36">
        <v>33183</v>
      </c>
      <c r="AE86" s="40">
        <v>0.02</v>
      </c>
      <c r="AF86" s="116">
        <f t="shared" si="128"/>
        <v>47542</v>
      </c>
      <c r="AG86" s="117">
        <f t="shared" si="129"/>
        <v>21759</v>
      </c>
      <c r="AH86" s="118">
        <f t="shared" si="130"/>
        <v>69301</v>
      </c>
      <c r="AI86" s="32"/>
      <c r="AJ86" s="35">
        <v>1160</v>
      </c>
      <c r="AK86" s="39">
        <v>0.02</v>
      </c>
      <c r="AL86" s="36">
        <v>480</v>
      </c>
      <c r="AM86" s="39">
        <v>0.02</v>
      </c>
      <c r="AN86" s="36">
        <v>1640</v>
      </c>
      <c r="AO86" s="40">
        <v>0.02</v>
      </c>
      <c r="AP86" s="38">
        <v>442</v>
      </c>
      <c r="AQ86" s="39">
        <v>0</v>
      </c>
      <c r="AR86" s="36">
        <v>716</v>
      </c>
      <c r="AS86" s="39">
        <v>0</v>
      </c>
      <c r="AT86" s="36">
        <v>1158</v>
      </c>
      <c r="AU86" s="40">
        <v>0</v>
      </c>
      <c r="AV86" s="116">
        <f t="shared" si="131"/>
        <v>1602</v>
      </c>
      <c r="AW86" s="117">
        <f t="shared" si="132"/>
        <v>1196</v>
      </c>
      <c r="AX86" s="118">
        <f t="shared" si="133"/>
        <v>2798</v>
      </c>
      <c r="AY86" s="32"/>
      <c r="AZ86" s="35">
        <v>0</v>
      </c>
      <c r="BA86" s="39">
        <v>0</v>
      </c>
      <c r="BB86" s="39">
        <v>0</v>
      </c>
      <c r="BC86" s="39">
        <v>0</v>
      </c>
      <c r="BD86" s="36">
        <v>0</v>
      </c>
      <c r="BE86" s="40">
        <v>0</v>
      </c>
      <c r="BF86" s="38">
        <v>0</v>
      </c>
      <c r="BG86" s="39">
        <v>0</v>
      </c>
      <c r="BH86" s="36">
        <v>0</v>
      </c>
      <c r="BI86" s="39">
        <v>0</v>
      </c>
      <c r="BJ86" s="36">
        <v>0</v>
      </c>
      <c r="BK86" s="40">
        <v>0</v>
      </c>
      <c r="BL86" s="116">
        <f t="shared" si="134"/>
        <v>0</v>
      </c>
      <c r="BM86" s="117">
        <f t="shared" si="135"/>
        <v>0</v>
      </c>
      <c r="BN86" s="118">
        <f t="shared" si="136"/>
        <v>0</v>
      </c>
      <c r="BO86" s="32"/>
      <c r="BP86" s="35">
        <v>0</v>
      </c>
      <c r="BQ86" s="39">
        <v>0</v>
      </c>
      <c r="BR86" s="39">
        <v>0</v>
      </c>
      <c r="BS86" s="39">
        <v>0</v>
      </c>
      <c r="BT86" s="36">
        <v>0</v>
      </c>
      <c r="BU86" s="40">
        <v>0</v>
      </c>
      <c r="BV86" s="38">
        <v>0</v>
      </c>
      <c r="BW86" s="39">
        <v>0</v>
      </c>
      <c r="BX86" s="36">
        <v>0</v>
      </c>
      <c r="BY86" s="39">
        <v>0</v>
      </c>
      <c r="BZ86" s="36">
        <v>0</v>
      </c>
      <c r="CA86" s="40">
        <v>0</v>
      </c>
      <c r="CB86" s="116">
        <f t="shared" si="137"/>
        <v>0</v>
      </c>
      <c r="CC86" s="117">
        <f t="shared" si="138"/>
        <v>0</v>
      </c>
      <c r="CD86" s="118">
        <f t="shared" si="139"/>
        <v>0</v>
      </c>
      <c r="CE86" s="32"/>
      <c r="CF86" s="35">
        <v>0</v>
      </c>
      <c r="CG86" s="39">
        <v>0</v>
      </c>
      <c r="CH86" s="39">
        <v>0</v>
      </c>
      <c r="CI86" s="39">
        <v>0</v>
      </c>
      <c r="CJ86" s="36">
        <v>0</v>
      </c>
      <c r="CK86" s="40">
        <v>0</v>
      </c>
      <c r="CL86" s="38">
        <v>0</v>
      </c>
      <c r="CM86" s="39">
        <v>0</v>
      </c>
      <c r="CN86" s="36">
        <v>0</v>
      </c>
      <c r="CO86" s="39">
        <v>0</v>
      </c>
      <c r="CP86" s="36">
        <v>0</v>
      </c>
      <c r="CQ86" s="40">
        <v>0</v>
      </c>
      <c r="CR86" s="116">
        <f t="shared" si="140"/>
        <v>0</v>
      </c>
      <c r="CS86" s="117">
        <f t="shared" si="141"/>
        <v>0</v>
      </c>
      <c r="CT86" s="118">
        <f t="shared" si="142"/>
        <v>0</v>
      </c>
      <c r="CU86" s="32"/>
      <c r="CV86" s="38">
        <f t="shared" si="143"/>
        <v>42402</v>
      </c>
      <c r="CW86" s="39">
        <f t="shared" si="123"/>
        <v>6.1170964782189703E-2</v>
      </c>
      <c r="CX86" s="36">
        <f t="shared" si="144"/>
        <v>8103</v>
      </c>
      <c r="CY86" s="39">
        <f t="shared" si="145"/>
        <v>4.3905134998943413E-2</v>
      </c>
      <c r="CZ86" s="36">
        <f t="shared" si="146"/>
        <v>50505</v>
      </c>
      <c r="DA86" s="40">
        <f t="shared" si="147"/>
        <v>5.7540539278068743E-2</v>
      </c>
      <c r="DB86" s="38">
        <f t="shared" si="148"/>
        <v>29789</v>
      </c>
      <c r="DC86" s="39">
        <f t="shared" si="115"/>
        <v>9.8170552261673018E-3</v>
      </c>
      <c r="DD86" s="36">
        <f t="shared" si="149"/>
        <v>14852</v>
      </c>
      <c r="DE86" s="39">
        <f t="shared" si="150"/>
        <v>8.6462545510432899E-3</v>
      </c>
      <c r="DF86" s="36">
        <f t="shared" si="151"/>
        <v>44641</v>
      </c>
      <c r="DG86" s="40">
        <f t="shared" si="152"/>
        <v>9.3938513317442986E-3</v>
      </c>
      <c r="DH86" s="152"/>
      <c r="DI86" s="161" t="s">
        <v>85</v>
      </c>
      <c r="DJ86" s="38">
        <f t="shared" si="153"/>
        <v>50505</v>
      </c>
      <c r="DK86" s="36">
        <f t="shared" si="154"/>
        <v>44641</v>
      </c>
      <c r="DL86" s="37">
        <f t="shared" si="155"/>
        <v>95146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>
        <v>12015</v>
      </c>
      <c r="E87" s="39">
        <v>0.11</v>
      </c>
      <c r="F87" s="39">
        <v>0</v>
      </c>
      <c r="G87" s="39">
        <v>0</v>
      </c>
      <c r="H87" s="36">
        <v>12015</v>
      </c>
      <c r="I87" s="40">
        <v>0.09</v>
      </c>
      <c r="J87" s="38">
        <v>37116</v>
      </c>
      <c r="K87" s="39">
        <v>0.11</v>
      </c>
      <c r="L87" s="36">
        <v>0</v>
      </c>
      <c r="M87" s="39">
        <v>0</v>
      </c>
      <c r="N87" s="36">
        <v>37116</v>
      </c>
      <c r="O87" s="40">
        <v>0.06</v>
      </c>
      <c r="P87" s="116">
        <f t="shared" si="125"/>
        <v>49131</v>
      </c>
      <c r="Q87" s="117">
        <f t="shared" si="126"/>
        <v>0</v>
      </c>
      <c r="R87" s="118">
        <f t="shared" si="127"/>
        <v>49131</v>
      </c>
      <c r="S87" s="32"/>
      <c r="T87" s="35">
        <v>4275</v>
      </c>
      <c r="U87" s="39">
        <v>0.02</v>
      </c>
      <c r="V87" s="39">
        <v>1144</v>
      </c>
      <c r="W87" s="39">
        <v>0.02</v>
      </c>
      <c r="X87" s="36">
        <v>5419</v>
      </c>
      <c r="Y87" s="40">
        <v>0.02</v>
      </c>
      <c r="Z87" s="38">
        <v>2870</v>
      </c>
      <c r="AA87" s="39">
        <v>0</v>
      </c>
      <c r="AB87" s="36">
        <v>2121</v>
      </c>
      <c r="AC87" s="39">
        <v>0</v>
      </c>
      <c r="AD87" s="36">
        <v>4991</v>
      </c>
      <c r="AE87" s="40">
        <v>0</v>
      </c>
      <c r="AF87" s="116">
        <f t="shared" si="128"/>
        <v>7145</v>
      </c>
      <c r="AG87" s="117">
        <f t="shared" si="129"/>
        <v>3265</v>
      </c>
      <c r="AH87" s="118">
        <f t="shared" si="130"/>
        <v>10410</v>
      </c>
      <c r="AI87" s="32"/>
      <c r="AJ87" s="35">
        <v>0</v>
      </c>
      <c r="AK87" s="39">
        <v>0</v>
      </c>
      <c r="AL87" s="36">
        <v>0</v>
      </c>
      <c r="AM87" s="39">
        <v>0</v>
      </c>
      <c r="AN87" s="36">
        <v>0</v>
      </c>
      <c r="AO87" s="40">
        <v>0</v>
      </c>
      <c r="AP87" s="38">
        <v>0</v>
      </c>
      <c r="AQ87" s="39">
        <v>0</v>
      </c>
      <c r="AR87" s="36">
        <v>0</v>
      </c>
      <c r="AS87" s="39">
        <v>0</v>
      </c>
      <c r="AT87" s="36">
        <v>0</v>
      </c>
      <c r="AU87" s="40">
        <v>0</v>
      </c>
      <c r="AV87" s="116">
        <f t="shared" si="131"/>
        <v>0</v>
      </c>
      <c r="AW87" s="117">
        <f t="shared" si="132"/>
        <v>0</v>
      </c>
      <c r="AX87" s="118">
        <f t="shared" si="133"/>
        <v>0</v>
      </c>
      <c r="AY87" s="32"/>
      <c r="AZ87" s="35">
        <v>0</v>
      </c>
      <c r="BA87" s="39">
        <v>0</v>
      </c>
      <c r="BB87" s="39">
        <v>0</v>
      </c>
      <c r="BC87" s="39">
        <v>0</v>
      </c>
      <c r="BD87" s="36">
        <v>0</v>
      </c>
      <c r="BE87" s="40">
        <v>0</v>
      </c>
      <c r="BF87" s="38">
        <v>0</v>
      </c>
      <c r="BG87" s="39">
        <v>0</v>
      </c>
      <c r="BH87" s="36">
        <v>0</v>
      </c>
      <c r="BI87" s="39">
        <v>0</v>
      </c>
      <c r="BJ87" s="36">
        <v>0</v>
      </c>
      <c r="BK87" s="40">
        <v>0</v>
      </c>
      <c r="BL87" s="116">
        <f t="shared" si="134"/>
        <v>0</v>
      </c>
      <c r="BM87" s="117">
        <f t="shared" si="135"/>
        <v>0</v>
      </c>
      <c r="BN87" s="118">
        <f t="shared" si="136"/>
        <v>0</v>
      </c>
      <c r="BO87" s="32"/>
      <c r="BP87" s="35">
        <v>0</v>
      </c>
      <c r="BQ87" s="39">
        <v>0</v>
      </c>
      <c r="BR87" s="39">
        <v>0</v>
      </c>
      <c r="BS87" s="39">
        <v>0</v>
      </c>
      <c r="BT87" s="36">
        <v>0</v>
      </c>
      <c r="BU87" s="40">
        <v>0</v>
      </c>
      <c r="BV87" s="38">
        <v>0</v>
      </c>
      <c r="BW87" s="39">
        <v>0</v>
      </c>
      <c r="BX87" s="36">
        <v>0</v>
      </c>
      <c r="BY87" s="39">
        <v>0</v>
      </c>
      <c r="BZ87" s="36">
        <v>0</v>
      </c>
      <c r="CA87" s="40">
        <v>0</v>
      </c>
      <c r="CB87" s="116">
        <f t="shared" si="137"/>
        <v>0</v>
      </c>
      <c r="CC87" s="117">
        <f t="shared" si="138"/>
        <v>0</v>
      </c>
      <c r="CD87" s="118">
        <f t="shared" si="139"/>
        <v>0</v>
      </c>
      <c r="CE87" s="32"/>
      <c r="CF87" s="35">
        <v>0</v>
      </c>
      <c r="CG87" s="39">
        <v>0</v>
      </c>
      <c r="CH87" s="39">
        <v>0</v>
      </c>
      <c r="CI87" s="39">
        <v>0</v>
      </c>
      <c r="CJ87" s="36">
        <v>0</v>
      </c>
      <c r="CK87" s="40">
        <v>0</v>
      </c>
      <c r="CL87" s="38">
        <v>0</v>
      </c>
      <c r="CM87" s="39">
        <v>0</v>
      </c>
      <c r="CN87" s="36">
        <v>0</v>
      </c>
      <c r="CO87" s="39">
        <v>0</v>
      </c>
      <c r="CP87" s="36">
        <v>0</v>
      </c>
      <c r="CQ87" s="40">
        <v>0</v>
      </c>
      <c r="CR87" s="116">
        <f t="shared" si="140"/>
        <v>0</v>
      </c>
      <c r="CS87" s="117">
        <f t="shared" si="141"/>
        <v>0</v>
      </c>
      <c r="CT87" s="118">
        <f t="shared" si="142"/>
        <v>0</v>
      </c>
      <c r="CU87" s="32"/>
      <c r="CV87" s="38">
        <f t="shared" si="143"/>
        <v>16290</v>
      </c>
      <c r="CW87" s="39">
        <f t="shared" si="123"/>
        <v>2.3500660730670021E-2</v>
      </c>
      <c r="CX87" s="36">
        <f t="shared" si="144"/>
        <v>1144</v>
      </c>
      <c r="CY87" s="39">
        <f t="shared" si="145"/>
        <v>6.1986269824498667E-3</v>
      </c>
      <c r="CZ87" s="36">
        <f t="shared" si="146"/>
        <v>17434</v>
      </c>
      <c r="DA87" s="40">
        <f t="shared" si="147"/>
        <v>1.9862622745744987E-2</v>
      </c>
      <c r="DB87" s="38">
        <f t="shared" si="148"/>
        <v>39986</v>
      </c>
      <c r="DC87" s="39">
        <f t="shared" si="115"/>
        <v>1.3177507478382144E-2</v>
      </c>
      <c r="DD87" s="36">
        <f t="shared" si="149"/>
        <v>2121</v>
      </c>
      <c r="DE87" s="39">
        <f t="shared" si="150"/>
        <v>1.2347633923217626E-3</v>
      </c>
      <c r="DF87" s="36">
        <f t="shared" si="151"/>
        <v>42107</v>
      </c>
      <c r="DG87" s="40">
        <f t="shared" si="152"/>
        <v>8.8606191175322497E-3</v>
      </c>
      <c r="DH87" s="152"/>
      <c r="DI87" s="161" t="s">
        <v>86</v>
      </c>
      <c r="DJ87" s="38">
        <f t="shared" si="153"/>
        <v>17434</v>
      </c>
      <c r="DK87" s="36">
        <f t="shared" si="154"/>
        <v>42107</v>
      </c>
      <c r="DL87" s="37">
        <f t="shared" si="155"/>
        <v>59541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>
        <v>6298</v>
      </c>
      <c r="E88" s="39">
        <v>0.06</v>
      </c>
      <c r="F88" s="39">
        <v>0</v>
      </c>
      <c r="G88" s="39">
        <v>0</v>
      </c>
      <c r="H88" s="36">
        <v>6298</v>
      </c>
      <c r="I88" s="40">
        <v>0.05</v>
      </c>
      <c r="J88" s="38">
        <v>4112</v>
      </c>
      <c r="K88" s="39">
        <v>0.01</v>
      </c>
      <c r="L88" s="36">
        <v>0</v>
      </c>
      <c r="M88" s="39">
        <v>0</v>
      </c>
      <c r="N88" s="36">
        <v>4112</v>
      </c>
      <c r="O88" s="40">
        <v>0.01</v>
      </c>
      <c r="P88" s="116">
        <f t="shared" si="125"/>
        <v>10410</v>
      </c>
      <c r="Q88" s="117">
        <f t="shared" si="126"/>
        <v>0</v>
      </c>
      <c r="R88" s="118">
        <f t="shared" si="127"/>
        <v>10410</v>
      </c>
      <c r="S88" s="32"/>
      <c r="T88" s="35">
        <v>45135</v>
      </c>
      <c r="U88" s="39">
        <v>0.23</v>
      </c>
      <c r="V88" s="39">
        <v>12074</v>
      </c>
      <c r="W88" s="39">
        <v>0.22</v>
      </c>
      <c r="X88" s="36">
        <v>57210</v>
      </c>
      <c r="Y88" s="40">
        <v>0.23</v>
      </c>
      <c r="Z88" s="38">
        <v>30965</v>
      </c>
      <c r="AA88" s="39">
        <v>0.03</v>
      </c>
      <c r="AB88" s="36">
        <v>22391</v>
      </c>
      <c r="AC88" s="39">
        <v>0.05</v>
      </c>
      <c r="AD88" s="36">
        <v>53356</v>
      </c>
      <c r="AE88" s="40">
        <v>0.04</v>
      </c>
      <c r="AF88" s="116">
        <f t="shared" si="128"/>
        <v>76100</v>
      </c>
      <c r="AG88" s="117">
        <f t="shared" si="129"/>
        <v>34465</v>
      </c>
      <c r="AH88" s="118">
        <f t="shared" si="130"/>
        <v>110565</v>
      </c>
      <c r="AI88" s="32"/>
      <c r="AJ88" s="35">
        <v>67429</v>
      </c>
      <c r="AK88" s="39">
        <v>1.1200000000000001</v>
      </c>
      <c r="AL88" s="36">
        <v>27876</v>
      </c>
      <c r="AM88" s="39">
        <v>1.1499999999999999</v>
      </c>
      <c r="AN88" s="36">
        <v>95305</v>
      </c>
      <c r="AO88" s="40">
        <v>1.1299999999999999</v>
      </c>
      <c r="AP88" s="38">
        <v>11046</v>
      </c>
      <c r="AQ88" s="39">
        <v>7.0000000000000007E-2</v>
      </c>
      <c r="AR88" s="36">
        <v>17907</v>
      </c>
      <c r="AS88" s="39">
        <v>0.12</v>
      </c>
      <c r="AT88" s="36">
        <v>28953</v>
      </c>
      <c r="AU88" s="40">
        <v>0.09</v>
      </c>
      <c r="AV88" s="116">
        <f t="shared" si="131"/>
        <v>78475</v>
      </c>
      <c r="AW88" s="117">
        <f t="shared" si="132"/>
        <v>45783</v>
      </c>
      <c r="AX88" s="118">
        <f t="shared" si="133"/>
        <v>124258</v>
      </c>
      <c r="AY88" s="32"/>
      <c r="AZ88" s="35">
        <v>55924</v>
      </c>
      <c r="BA88" s="39">
        <v>0.5</v>
      </c>
      <c r="BB88" s="39">
        <v>14200</v>
      </c>
      <c r="BC88" s="39">
        <v>0.45</v>
      </c>
      <c r="BD88" s="36">
        <v>70123</v>
      </c>
      <c r="BE88" s="40">
        <v>0.49</v>
      </c>
      <c r="BF88" s="38">
        <v>44212</v>
      </c>
      <c r="BG88" s="39">
        <v>7.0000000000000007E-2</v>
      </c>
      <c r="BH88" s="36">
        <v>44379</v>
      </c>
      <c r="BI88" s="39">
        <v>0.14000000000000001</v>
      </c>
      <c r="BJ88" s="36">
        <v>88592</v>
      </c>
      <c r="BK88" s="40">
        <v>0.1</v>
      </c>
      <c r="BL88" s="116">
        <f t="shared" si="134"/>
        <v>100136</v>
      </c>
      <c r="BM88" s="117">
        <f t="shared" si="135"/>
        <v>58579</v>
      </c>
      <c r="BN88" s="118">
        <f t="shared" si="136"/>
        <v>158715</v>
      </c>
      <c r="BO88" s="32"/>
      <c r="BP88" s="35">
        <v>0</v>
      </c>
      <c r="BQ88" s="39">
        <v>0</v>
      </c>
      <c r="BR88" s="39">
        <v>0</v>
      </c>
      <c r="BS88" s="39">
        <v>0</v>
      </c>
      <c r="BT88" s="36">
        <v>0</v>
      </c>
      <c r="BU88" s="40">
        <v>0</v>
      </c>
      <c r="BV88" s="38">
        <v>0</v>
      </c>
      <c r="BW88" s="39">
        <v>0</v>
      </c>
      <c r="BX88" s="36">
        <v>0</v>
      </c>
      <c r="BY88" s="39">
        <v>0</v>
      </c>
      <c r="BZ88" s="36">
        <v>0</v>
      </c>
      <c r="CA88" s="40">
        <v>0</v>
      </c>
      <c r="CB88" s="116">
        <f t="shared" si="137"/>
        <v>0</v>
      </c>
      <c r="CC88" s="117">
        <f t="shared" si="138"/>
        <v>0</v>
      </c>
      <c r="CD88" s="118">
        <f t="shared" si="139"/>
        <v>0</v>
      </c>
      <c r="CE88" s="32"/>
      <c r="CF88" s="35">
        <v>84364</v>
      </c>
      <c r="CG88" s="39">
        <v>0.68</v>
      </c>
      <c r="CH88" s="39">
        <v>17051</v>
      </c>
      <c r="CI88" s="39">
        <v>0.67</v>
      </c>
      <c r="CJ88" s="36">
        <v>101415</v>
      </c>
      <c r="CK88" s="40">
        <v>0.68</v>
      </c>
      <c r="CL88" s="38">
        <v>33861</v>
      </c>
      <c r="CM88" s="39">
        <v>0.05</v>
      </c>
      <c r="CN88" s="36">
        <v>30564</v>
      </c>
      <c r="CO88" s="39">
        <v>0.1</v>
      </c>
      <c r="CP88" s="36">
        <v>64425</v>
      </c>
      <c r="CQ88" s="40">
        <v>7.0000000000000007E-2</v>
      </c>
      <c r="CR88" s="116">
        <f t="shared" si="140"/>
        <v>118225</v>
      </c>
      <c r="CS88" s="117">
        <f t="shared" si="141"/>
        <v>47615</v>
      </c>
      <c r="CT88" s="118">
        <f t="shared" si="142"/>
        <v>165840</v>
      </c>
      <c r="CU88" s="32"/>
      <c r="CV88" s="38">
        <f t="shared" si="143"/>
        <v>259150</v>
      </c>
      <c r="CW88" s="39">
        <f t="shared" si="123"/>
        <v>0.37386103304807466</v>
      </c>
      <c r="CX88" s="36">
        <f t="shared" si="144"/>
        <v>71201</v>
      </c>
      <c r="CY88" s="39">
        <f t="shared" si="145"/>
        <v>0.38579409071452181</v>
      </c>
      <c r="CZ88" s="36">
        <f t="shared" si="146"/>
        <v>330351</v>
      </c>
      <c r="DA88" s="40">
        <f t="shared" si="147"/>
        <v>0.37637015525293116</v>
      </c>
      <c r="DB88" s="38">
        <f t="shared" si="148"/>
        <v>124196</v>
      </c>
      <c r="DC88" s="39">
        <f t="shared" si="115"/>
        <v>4.0929168178491196E-2</v>
      </c>
      <c r="DD88" s="36">
        <f t="shared" si="149"/>
        <v>115241</v>
      </c>
      <c r="DE88" s="39">
        <f t="shared" si="150"/>
        <v>6.7088810982815772E-2</v>
      </c>
      <c r="DF88" s="36">
        <f t="shared" si="151"/>
        <v>239437</v>
      </c>
      <c r="DG88" s="40">
        <f t="shared" si="152"/>
        <v>5.0384973036420769E-2</v>
      </c>
      <c r="DH88" s="152"/>
      <c r="DI88" s="161" t="s">
        <v>87</v>
      </c>
      <c r="DJ88" s="38">
        <f t="shared" si="153"/>
        <v>330351</v>
      </c>
      <c r="DK88" s="36">
        <f t="shared" si="154"/>
        <v>239437</v>
      </c>
      <c r="DL88" s="37">
        <f t="shared" si="155"/>
        <v>569788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>
        <v>0</v>
      </c>
      <c r="E89" s="39">
        <v>0</v>
      </c>
      <c r="F89" s="39">
        <v>0</v>
      </c>
      <c r="G89" s="39">
        <v>0</v>
      </c>
      <c r="H89" s="36">
        <v>0</v>
      </c>
      <c r="I89" s="40">
        <v>0</v>
      </c>
      <c r="J89" s="38">
        <v>0</v>
      </c>
      <c r="K89" s="39">
        <v>0</v>
      </c>
      <c r="L89" s="36">
        <v>0</v>
      </c>
      <c r="M89" s="39">
        <v>0</v>
      </c>
      <c r="N89" s="36">
        <v>0</v>
      </c>
      <c r="O89" s="40">
        <v>0</v>
      </c>
      <c r="P89" s="116">
        <f t="shared" si="125"/>
        <v>0</v>
      </c>
      <c r="Q89" s="117">
        <f t="shared" si="126"/>
        <v>0</v>
      </c>
      <c r="R89" s="118">
        <f t="shared" si="127"/>
        <v>0</v>
      </c>
      <c r="S89" s="32"/>
      <c r="T89" s="35">
        <v>95172</v>
      </c>
      <c r="U89" s="39">
        <v>0.49</v>
      </c>
      <c r="V89" s="39">
        <v>24704</v>
      </c>
      <c r="W89" s="39">
        <v>0.45</v>
      </c>
      <c r="X89" s="36">
        <v>119877</v>
      </c>
      <c r="Y89" s="40">
        <v>0.48</v>
      </c>
      <c r="Z89" s="38">
        <v>102462</v>
      </c>
      <c r="AA89" s="39">
        <v>0.1</v>
      </c>
      <c r="AB89" s="36">
        <v>40050</v>
      </c>
      <c r="AC89" s="39">
        <v>0.09</v>
      </c>
      <c r="AD89" s="36">
        <v>142512</v>
      </c>
      <c r="AE89" s="40">
        <v>0.1</v>
      </c>
      <c r="AF89" s="116">
        <f t="shared" si="128"/>
        <v>197634</v>
      </c>
      <c r="AG89" s="117">
        <f t="shared" si="129"/>
        <v>64754</v>
      </c>
      <c r="AH89" s="118">
        <f t="shared" si="130"/>
        <v>262388</v>
      </c>
      <c r="AI89" s="32"/>
      <c r="AJ89" s="35">
        <v>32602</v>
      </c>
      <c r="AK89" s="39">
        <v>0.54</v>
      </c>
      <c r="AL89" s="36">
        <v>7298</v>
      </c>
      <c r="AM89" s="39">
        <v>0.3</v>
      </c>
      <c r="AN89" s="36">
        <v>39900</v>
      </c>
      <c r="AO89" s="40">
        <v>0.47</v>
      </c>
      <c r="AP89" s="38">
        <v>77053</v>
      </c>
      <c r="AQ89" s="39">
        <v>0.49</v>
      </c>
      <c r="AR89" s="36">
        <v>17112</v>
      </c>
      <c r="AS89" s="39">
        <v>0.11</v>
      </c>
      <c r="AT89" s="36">
        <v>94165</v>
      </c>
      <c r="AU89" s="40">
        <v>0.31</v>
      </c>
      <c r="AV89" s="116">
        <f t="shared" si="131"/>
        <v>109655</v>
      </c>
      <c r="AW89" s="117">
        <f t="shared" si="132"/>
        <v>24410</v>
      </c>
      <c r="AX89" s="118">
        <f t="shared" si="133"/>
        <v>134065</v>
      </c>
      <c r="AY89" s="32"/>
      <c r="AZ89" s="35">
        <v>98851</v>
      </c>
      <c r="BA89" s="39">
        <v>0.89</v>
      </c>
      <c r="BB89" s="39">
        <v>25099</v>
      </c>
      <c r="BC89" s="39">
        <v>0.8</v>
      </c>
      <c r="BD89" s="36">
        <v>123950</v>
      </c>
      <c r="BE89" s="40">
        <v>0.87</v>
      </c>
      <c r="BF89" s="38">
        <v>69128</v>
      </c>
      <c r="BG89" s="39">
        <v>0.11</v>
      </c>
      <c r="BH89" s="36">
        <v>69390</v>
      </c>
      <c r="BI89" s="39">
        <v>0.22</v>
      </c>
      <c r="BJ89" s="36">
        <v>138518</v>
      </c>
      <c r="BK89" s="40">
        <v>0.15</v>
      </c>
      <c r="BL89" s="116">
        <f t="shared" si="134"/>
        <v>167979</v>
      </c>
      <c r="BM89" s="117">
        <f t="shared" si="135"/>
        <v>94489</v>
      </c>
      <c r="BN89" s="118">
        <f t="shared" si="136"/>
        <v>262468</v>
      </c>
      <c r="BO89" s="32"/>
      <c r="BP89" s="35">
        <v>-1700</v>
      </c>
      <c r="BQ89" s="39">
        <v>-0.02</v>
      </c>
      <c r="BR89" s="39">
        <v>-1942</v>
      </c>
      <c r="BS89" s="39">
        <v>-0.09</v>
      </c>
      <c r="BT89" s="36">
        <v>-3642</v>
      </c>
      <c r="BU89" s="40">
        <v>-0.03</v>
      </c>
      <c r="BV89" s="38">
        <v>-4913</v>
      </c>
      <c r="BW89" s="39">
        <v>-0.02</v>
      </c>
      <c r="BX89" s="36">
        <v>-7149</v>
      </c>
      <c r="BY89" s="39">
        <v>-0.04</v>
      </c>
      <c r="BZ89" s="36">
        <v>-12061</v>
      </c>
      <c r="CA89" s="40">
        <v>-0.02</v>
      </c>
      <c r="CB89" s="116">
        <f t="shared" si="137"/>
        <v>-6613</v>
      </c>
      <c r="CC89" s="117">
        <f t="shared" si="138"/>
        <v>-9091</v>
      </c>
      <c r="CD89" s="118">
        <f t="shared" si="139"/>
        <v>-15704</v>
      </c>
      <c r="CE89" s="32"/>
      <c r="CF89" s="35">
        <v>47973</v>
      </c>
      <c r="CG89" s="39">
        <v>0.39</v>
      </c>
      <c r="CH89" s="39">
        <v>9696</v>
      </c>
      <c r="CI89" s="39">
        <v>0.38</v>
      </c>
      <c r="CJ89" s="36">
        <v>57669</v>
      </c>
      <c r="CK89" s="40">
        <v>0.38</v>
      </c>
      <c r="CL89" s="38">
        <v>112691</v>
      </c>
      <c r="CM89" s="39">
        <v>0.18</v>
      </c>
      <c r="CN89" s="36">
        <v>101716</v>
      </c>
      <c r="CO89" s="39">
        <v>0.32</v>
      </c>
      <c r="CP89" s="36">
        <v>214407</v>
      </c>
      <c r="CQ89" s="40">
        <v>0.23</v>
      </c>
      <c r="CR89" s="116">
        <f t="shared" si="140"/>
        <v>160664</v>
      </c>
      <c r="CS89" s="117">
        <f t="shared" si="141"/>
        <v>111412</v>
      </c>
      <c r="CT89" s="118">
        <f t="shared" si="142"/>
        <v>272076</v>
      </c>
      <c r="CU89" s="32"/>
      <c r="CV89" s="38">
        <f t="shared" si="143"/>
        <v>272898</v>
      </c>
      <c r="CW89" s="39">
        <f t="shared" si="123"/>
        <v>0.39369449429578807</v>
      </c>
      <c r="CX89" s="36">
        <f t="shared" si="144"/>
        <v>64855</v>
      </c>
      <c r="CY89" s="39">
        <f t="shared" si="145"/>
        <v>0.35140904977865917</v>
      </c>
      <c r="CZ89" s="36">
        <f t="shared" si="146"/>
        <v>337753</v>
      </c>
      <c r="DA89" s="40">
        <f t="shared" si="147"/>
        <v>0.38480328210643605</v>
      </c>
      <c r="DB89" s="38">
        <f t="shared" si="148"/>
        <v>356421</v>
      </c>
      <c r="DC89" s="39">
        <f t="shared" si="115"/>
        <v>0.11745962069105294</v>
      </c>
      <c r="DD89" s="36">
        <f t="shared" si="149"/>
        <v>221119</v>
      </c>
      <c r="DE89" s="39">
        <f t="shared" si="150"/>
        <v>0.12872684891409517</v>
      </c>
      <c r="DF89" s="36">
        <f t="shared" si="151"/>
        <v>577540</v>
      </c>
      <c r="DG89" s="40">
        <f t="shared" si="152"/>
        <v>0.12153233346330956</v>
      </c>
      <c r="DH89" s="152"/>
      <c r="DI89" s="161" t="s">
        <v>88</v>
      </c>
      <c r="DJ89" s="38">
        <f t="shared" si="153"/>
        <v>337753</v>
      </c>
      <c r="DK89" s="36">
        <f t="shared" si="154"/>
        <v>577540</v>
      </c>
      <c r="DL89" s="37">
        <f t="shared" si="155"/>
        <v>915293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>
        <v>0</v>
      </c>
      <c r="E90" s="39">
        <v>0</v>
      </c>
      <c r="F90" s="39">
        <v>0</v>
      </c>
      <c r="G90" s="39">
        <v>0</v>
      </c>
      <c r="H90" s="36">
        <v>0</v>
      </c>
      <c r="I90" s="40">
        <v>0</v>
      </c>
      <c r="J90" s="38">
        <v>0</v>
      </c>
      <c r="K90" s="39">
        <v>0</v>
      </c>
      <c r="L90" s="36">
        <v>0</v>
      </c>
      <c r="M90" s="39">
        <v>0</v>
      </c>
      <c r="N90" s="36">
        <v>0</v>
      </c>
      <c r="O90" s="40">
        <v>0</v>
      </c>
      <c r="P90" s="116">
        <f t="shared" si="125"/>
        <v>0</v>
      </c>
      <c r="Q90" s="117">
        <f t="shared" si="126"/>
        <v>0</v>
      </c>
      <c r="R90" s="118">
        <f t="shared" si="127"/>
        <v>0</v>
      </c>
      <c r="S90" s="32"/>
      <c r="T90" s="35">
        <v>0</v>
      </c>
      <c r="U90" s="39">
        <v>0</v>
      </c>
      <c r="V90" s="39">
        <v>0</v>
      </c>
      <c r="W90" s="39">
        <v>0</v>
      </c>
      <c r="X90" s="36">
        <v>0</v>
      </c>
      <c r="Y90" s="40">
        <v>0</v>
      </c>
      <c r="Z90" s="38">
        <v>0</v>
      </c>
      <c r="AA90" s="39">
        <v>0</v>
      </c>
      <c r="AB90" s="36">
        <v>0</v>
      </c>
      <c r="AC90" s="39">
        <v>0</v>
      </c>
      <c r="AD90" s="36">
        <v>0</v>
      </c>
      <c r="AE90" s="40">
        <v>0</v>
      </c>
      <c r="AF90" s="116">
        <f t="shared" si="128"/>
        <v>0</v>
      </c>
      <c r="AG90" s="117">
        <f t="shared" si="129"/>
        <v>0</v>
      </c>
      <c r="AH90" s="118">
        <f t="shared" si="130"/>
        <v>0</v>
      </c>
      <c r="AI90" s="32"/>
      <c r="AJ90" s="35">
        <v>0</v>
      </c>
      <c r="AK90" s="39">
        <v>0</v>
      </c>
      <c r="AL90" s="36">
        <v>0</v>
      </c>
      <c r="AM90" s="39">
        <v>0</v>
      </c>
      <c r="AN90" s="36">
        <v>0</v>
      </c>
      <c r="AO90" s="40">
        <v>0</v>
      </c>
      <c r="AP90" s="38">
        <v>0</v>
      </c>
      <c r="AQ90" s="39">
        <v>0</v>
      </c>
      <c r="AR90" s="36">
        <v>0</v>
      </c>
      <c r="AS90" s="39">
        <v>0</v>
      </c>
      <c r="AT90" s="36">
        <v>0</v>
      </c>
      <c r="AU90" s="40">
        <v>0</v>
      </c>
      <c r="AV90" s="116">
        <f t="shared" si="131"/>
        <v>0</v>
      </c>
      <c r="AW90" s="117">
        <f t="shared" si="132"/>
        <v>0</v>
      </c>
      <c r="AX90" s="118">
        <f t="shared" si="133"/>
        <v>0</v>
      </c>
      <c r="AY90" s="32"/>
      <c r="AZ90" s="35">
        <v>0</v>
      </c>
      <c r="BA90" s="39">
        <v>0</v>
      </c>
      <c r="BB90" s="39">
        <v>0</v>
      </c>
      <c r="BC90" s="39">
        <v>0</v>
      </c>
      <c r="BD90" s="36">
        <v>0</v>
      </c>
      <c r="BE90" s="40">
        <v>0</v>
      </c>
      <c r="BF90" s="38">
        <v>0</v>
      </c>
      <c r="BG90" s="39">
        <v>0</v>
      </c>
      <c r="BH90" s="36">
        <v>0</v>
      </c>
      <c r="BI90" s="39">
        <v>0</v>
      </c>
      <c r="BJ90" s="36">
        <v>0</v>
      </c>
      <c r="BK90" s="40">
        <v>0</v>
      </c>
      <c r="BL90" s="116">
        <f t="shared" si="134"/>
        <v>0</v>
      </c>
      <c r="BM90" s="117">
        <f t="shared" si="135"/>
        <v>0</v>
      </c>
      <c r="BN90" s="118">
        <f t="shared" si="136"/>
        <v>0</v>
      </c>
      <c r="BO90" s="32"/>
      <c r="BP90" s="35">
        <v>0</v>
      </c>
      <c r="BQ90" s="39">
        <v>0</v>
      </c>
      <c r="BR90" s="39">
        <v>0</v>
      </c>
      <c r="BS90" s="39">
        <v>0</v>
      </c>
      <c r="BT90" s="36">
        <v>0</v>
      </c>
      <c r="BU90" s="40">
        <v>0</v>
      </c>
      <c r="BV90" s="38">
        <v>0</v>
      </c>
      <c r="BW90" s="39">
        <v>0</v>
      </c>
      <c r="BX90" s="36">
        <v>0</v>
      </c>
      <c r="BY90" s="39">
        <v>0</v>
      </c>
      <c r="BZ90" s="36">
        <v>0</v>
      </c>
      <c r="CA90" s="40">
        <v>0</v>
      </c>
      <c r="CB90" s="116">
        <f t="shared" si="137"/>
        <v>0</v>
      </c>
      <c r="CC90" s="117">
        <f t="shared" si="138"/>
        <v>0</v>
      </c>
      <c r="CD90" s="118">
        <f t="shared" si="139"/>
        <v>0</v>
      </c>
      <c r="CE90" s="32"/>
      <c r="CF90" s="35">
        <v>0</v>
      </c>
      <c r="CG90" s="39">
        <v>0</v>
      </c>
      <c r="CH90" s="39">
        <v>0</v>
      </c>
      <c r="CI90" s="39">
        <v>0</v>
      </c>
      <c r="CJ90" s="36">
        <v>0</v>
      </c>
      <c r="CK90" s="40">
        <v>0</v>
      </c>
      <c r="CL90" s="38">
        <v>0</v>
      </c>
      <c r="CM90" s="39">
        <v>0</v>
      </c>
      <c r="CN90" s="36">
        <v>0</v>
      </c>
      <c r="CO90" s="39">
        <v>0</v>
      </c>
      <c r="CP90" s="36">
        <v>0</v>
      </c>
      <c r="CQ90" s="40">
        <v>0</v>
      </c>
      <c r="CR90" s="116">
        <f t="shared" si="140"/>
        <v>0</v>
      </c>
      <c r="CS90" s="117">
        <f t="shared" si="141"/>
        <v>0</v>
      </c>
      <c r="CT90" s="118">
        <f t="shared" si="142"/>
        <v>0</v>
      </c>
      <c r="CU90" s="32"/>
      <c r="CV90" s="38">
        <f t="shared" si="143"/>
        <v>0</v>
      </c>
      <c r="CW90" s="39">
        <f t="shared" si="123"/>
        <v>0</v>
      </c>
      <c r="CX90" s="36">
        <f t="shared" si="144"/>
        <v>0</v>
      </c>
      <c r="CY90" s="39">
        <f t="shared" si="145"/>
        <v>0</v>
      </c>
      <c r="CZ90" s="36">
        <f t="shared" si="146"/>
        <v>0</v>
      </c>
      <c r="DA90" s="40">
        <f t="shared" si="147"/>
        <v>0</v>
      </c>
      <c r="DB90" s="38">
        <f t="shared" si="148"/>
        <v>0</v>
      </c>
      <c r="DC90" s="39">
        <f t="shared" si="115"/>
        <v>0</v>
      </c>
      <c r="DD90" s="36">
        <f t="shared" si="149"/>
        <v>0</v>
      </c>
      <c r="DE90" s="39">
        <f t="shared" si="150"/>
        <v>0</v>
      </c>
      <c r="DF90" s="36">
        <f t="shared" si="151"/>
        <v>0</v>
      </c>
      <c r="DG90" s="40">
        <f t="shared" si="152"/>
        <v>0</v>
      </c>
      <c r="DH90" s="152"/>
      <c r="DI90" s="161" t="s">
        <v>89</v>
      </c>
      <c r="DJ90" s="38">
        <f t="shared" si="153"/>
        <v>0</v>
      </c>
      <c r="DK90" s="36">
        <f t="shared" si="154"/>
        <v>0</v>
      </c>
      <c r="DL90" s="37">
        <f t="shared" si="155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>
        <v>175246</v>
      </c>
      <c r="E91" s="39">
        <v>1.6</v>
      </c>
      <c r="F91" s="39">
        <v>48684</v>
      </c>
      <c r="G91" s="39">
        <v>1.78</v>
      </c>
      <c r="H91" s="36">
        <v>223930</v>
      </c>
      <c r="I91" s="40">
        <v>1.63</v>
      </c>
      <c r="J91" s="38">
        <v>327038</v>
      </c>
      <c r="K91" s="39">
        <v>0.95</v>
      </c>
      <c r="L91" s="36">
        <v>568681</v>
      </c>
      <c r="M91" s="39">
        <v>1.87</v>
      </c>
      <c r="N91" s="36">
        <v>895719</v>
      </c>
      <c r="O91" s="40">
        <v>1.38</v>
      </c>
      <c r="P91" s="116">
        <f t="shared" si="125"/>
        <v>502284</v>
      </c>
      <c r="Q91" s="117">
        <f t="shared" si="126"/>
        <v>617365</v>
      </c>
      <c r="R91" s="118">
        <f t="shared" si="127"/>
        <v>1119649</v>
      </c>
      <c r="S91" s="32"/>
      <c r="T91" s="35">
        <v>784366</v>
      </c>
      <c r="U91" s="39">
        <v>4.07</v>
      </c>
      <c r="V91" s="39">
        <v>423851</v>
      </c>
      <c r="W91" s="39">
        <v>7.74</v>
      </c>
      <c r="X91" s="36">
        <v>1208216</v>
      </c>
      <c r="Y91" s="40">
        <v>4.8899999999999997</v>
      </c>
      <c r="Z91" s="38">
        <v>1084201</v>
      </c>
      <c r="AA91" s="39">
        <v>1.08</v>
      </c>
      <c r="AB91" s="36">
        <v>1101212</v>
      </c>
      <c r="AC91" s="39">
        <v>2.54</v>
      </c>
      <c r="AD91" s="36">
        <v>2185413</v>
      </c>
      <c r="AE91" s="40">
        <v>1.52</v>
      </c>
      <c r="AF91" s="116">
        <f t="shared" si="128"/>
        <v>1868567</v>
      </c>
      <c r="AG91" s="117">
        <f t="shared" si="129"/>
        <v>1525063</v>
      </c>
      <c r="AH91" s="118">
        <f t="shared" si="130"/>
        <v>3393630</v>
      </c>
      <c r="AI91" s="32"/>
      <c r="AJ91" s="35">
        <v>118455</v>
      </c>
      <c r="AK91" s="39">
        <v>1.97</v>
      </c>
      <c r="AL91" s="36">
        <v>99316</v>
      </c>
      <c r="AM91" s="39">
        <v>4.0999999999999996</v>
      </c>
      <c r="AN91" s="36">
        <v>217771</v>
      </c>
      <c r="AO91" s="40">
        <v>2.58</v>
      </c>
      <c r="AP91" s="38">
        <v>62085</v>
      </c>
      <c r="AQ91" s="39">
        <v>0.4</v>
      </c>
      <c r="AR91" s="36">
        <v>152787</v>
      </c>
      <c r="AS91" s="39">
        <v>1.02</v>
      </c>
      <c r="AT91" s="36">
        <v>214872</v>
      </c>
      <c r="AU91" s="40">
        <v>0.7</v>
      </c>
      <c r="AV91" s="116">
        <f t="shared" si="131"/>
        <v>180540</v>
      </c>
      <c r="AW91" s="117">
        <f t="shared" si="132"/>
        <v>252103</v>
      </c>
      <c r="AX91" s="118">
        <f t="shared" si="133"/>
        <v>432643</v>
      </c>
      <c r="AY91" s="32"/>
      <c r="AZ91" s="35">
        <v>598119</v>
      </c>
      <c r="BA91" s="39">
        <v>5.38</v>
      </c>
      <c r="BB91" s="39">
        <v>151870</v>
      </c>
      <c r="BC91" s="39">
        <v>4.8499999999999996</v>
      </c>
      <c r="BD91" s="36">
        <v>749989</v>
      </c>
      <c r="BE91" s="40">
        <v>5.26</v>
      </c>
      <c r="BF91" s="38">
        <v>967025</v>
      </c>
      <c r="BG91" s="39">
        <v>1.59</v>
      </c>
      <c r="BH91" s="36">
        <v>970679</v>
      </c>
      <c r="BI91" s="39">
        <v>3.14</v>
      </c>
      <c r="BJ91" s="36">
        <v>1937704</v>
      </c>
      <c r="BK91" s="40">
        <v>2.11</v>
      </c>
      <c r="BL91" s="116">
        <f t="shared" si="134"/>
        <v>1565144</v>
      </c>
      <c r="BM91" s="117">
        <f t="shared" si="135"/>
        <v>1122549</v>
      </c>
      <c r="BN91" s="118">
        <f t="shared" si="136"/>
        <v>2687693</v>
      </c>
      <c r="BO91" s="32"/>
      <c r="BP91" s="35">
        <v>281389</v>
      </c>
      <c r="BQ91" s="39">
        <v>2.96</v>
      </c>
      <c r="BR91" s="39">
        <v>193970</v>
      </c>
      <c r="BS91" s="39">
        <v>9</v>
      </c>
      <c r="BT91" s="36">
        <v>475359</v>
      </c>
      <c r="BU91" s="40">
        <v>4.08</v>
      </c>
      <c r="BV91" s="38">
        <v>327825</v>
      </c>
      <c r="BW91" s="39">
        <v>1.0900000000000001</v>
      </c>
      <c r="BX91" s="36">
        <v>589778</v>
      </c>
      <c r="BY91" s="39">
        <v>2.9</v>
      </c>
      <c r="BZ91" s="36">
        <v>917603</v>
      </c>
      <c r="CA91" s="40">
        <v>1.82</v>
      </c>
      <c r="CB91" s="116">
        <f t="shared" si="137"/>
        <v>609214</v>
      </c>
      <c r="CC91" s="117">
        <f t="shared" si="138"/>
        <v>783748</v>
      </c>
      <c r="CD91" s="118">
        <f t="shared" si="139"/>
        <v>1392962</v>
      </c>
      <c r="CE91" s="32"/>
      <c r="CF91" s="35">
        <v>374809</v>
      </c>
      <c r="CG91" s="39">
        <v>3.01</v>
      </c>
      <c r="CH91" s="39">
        <v>75755</v>
      </c>
      <c r="CI91" s="39">
        <v>2.99</v>
      </c>
      <c r="CJ91" s="36">
        <v>450564</v>
      </c>
      <c r="CK91" s="40">
        <v>3.01</v>
      </c>
      <c r="CL91" s="38">
        <v>432718</v>
      </c>
      <c r="CM91" s="39">
        <v>0.7</v>
      </c>
      <c r="CN91" s="36">
        <v>390579</v>
      </c>
      <c r="CO91" s="39">
        <v>1.23</v>
      </c>
      <c r="CP91" s="36">
        <v>823297</v>
      </c>
      <c r="CQ91" s="40">
        <v>0.88</v>
      </c>
      <c r="CR91" s="116">
        <f t="shared" si="140"/>
        <v>807527</v>
      </c>
      <c r="CS91" s="117">
        <f t="shared" si="141"/>
        <v>466334</v>
      </c>
      <c r="CT91" s="118">
        <f t="shared" si="142"/>
        <v>1273861</v>
      </c>
      <c r="CU91" s="32"/>
      <c r="CV91" s="38">
        <f t="shared" si="143"/>
        <v>2332384</v>
      </c>
      <c r="CW91" s="39">
        <f t="shared" si="123"/>
        <v>3.364798347307739</v>
      </c>
      <c r="CX91" s="36">
        <f t="shared" si="144"/>
        <v>993446</v>
      </c>
      <c r="CY91" s="39">
        <f t="shared" si="145"/>
        <v>5.3828681653906383</v>
      </c>
      <c r="CZ91" s="36">
        <f t="shared" si="146"/>
        <v>3325830</v>
      </c>
      <c r="DA91" s="40">
        <f t="shared" si="147"/>
        <v>3.7891308137249653</v>
      </c>
      <c r="DB91" s="38">
        <f t="shared" si="148"/>
        <v>3200892</v>
      </c>
      <c r="DC91" s="39">
        <f t="shared" si="115"/>
        <v>1.0548636589679783</v>
      </c>
      <c r="DD91" s="36">
        <f t="shared" si="149"/>
        <v>3773716</v>
      </c>
      <c r="DE91" s="39">
        <f t="shared" si="150"/>
        <v>2.1969101224983087</v>
      </c>
      <c r="DF91" s="36">
        <f t="shared" si="151"/>
        <v>6974608</v>
      </c>
      <c r="DG91" s="40">
        <f t="shared" si="152"/>
        <v>1.4676739017762692</v>
      </c>
      <c r="DH91" s="152"/>
      <c r="DI91" s="161" t="s">
        <v>100</v>
      </c>
      <c r="DJ91" s="38">
        <f t="shared" si="153"/>
        <v>3325830</v>
      </c>
      <c r="DK91" s="36">
        <f t="shared" si="154"/>
        <v>6974608</v>
      </c>
      <c r="DL91" s="37">
        <f t="shared" si="155"/>
        <v>10300438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>
        <v>858277</v>
      </c>
      <c r="E92" s="39">
        <v>7.82</v>
      </c>
      <c r="F92" s="39">
        <v>214569</v>
      </c>
      <c r="G92" s="39">
        <v>7.83</v>
      </c>
      <c r="H92" s="36">
        <v>1072846</v>
      </c>
      <c r="I92" s="40">
        <v>7.82</v>
      </c>
      <c r="J92" s="38">
        <v>182065</v>
      </c>
      <c r="K92" s="39">
        <v>0.53</v>
      </c>
      <c r="L92" s="36">
        <v>174853</v>
      </c>
      <c r="M92" s="39">
        <v>0.56999999999999995</v>
      </c>
      <c r="N92" s="36">
        <v>356917</v>
      </c>
      <c r="O92" s="40">
        <v>0.55000000000000004</v>
      </c>
      <c r="P92" s="116">
        <f t="shared" si="125"/>
        <v>1040342</v>
      </c>
      <c r="Q92" s="117">
        <f t="shared" si="126"/>
        <v>389422</v>
      </c>
      <c r="R92" s="118">
        <f t="shared" si="127"/>
        <v>1429764</v>
      </c>
      <c r="S92" s="32"/>
      <c r="T92" s="35">
        <v>1617360</v>
      </c>
      <c r="U92" s="39">
        <v>8.4</v>
      </c>
      <c r="V92" s="39">
        <v>543731</v>
      </c>
      <c r="W92" s="39">
        <v>9.93</v>
      </c>
      <c r="X92" s="36">
        <v>2161092</v>
      </c>
      <c r="Y92" s="40">
        <v>8.74</v>
      </c>
      <c r="Z92" s="38">
        <v>547797</v>
      </c>
      <c r="AA92" s="39">
        <v>0.55000000000000004</v>
      </c>
      <c r="AB92" s="36">
        <v>595731</v>
      </c>
      <c r="AC92" s="39">
        <v>1.37</v>
      </c>
      <c r="AD92" s="36">
        <v>1143528</v>
      </c>
      <c r="AE92" s="40">
        <v>0.8</v>
      </c>
      <c r="AF92" s="116">
        <f t="shared" si="128"/>
        <v>2165157</v>
      </c>
      <c r="AG92" s="117">
        <f t="shared" si="129"/>
        <v>1139462</v>
      </c>
      <c r="AH92" s="118">
        <f t="shared" si="130"/>
        <v>3304619</v>
      </c>
      <c r="AI92" s="32"/>
      <c r="AJ92" s="35">
        <v>406483</v>
      </c>
      <c r="AK92" s="39">
        <v>6.76</v>
      </c>
      <c r="AL92" s="36">
        <v>223766</v>
      </c>
      <c r="AM92" s="39">
        <v>9.23</v>
      </c>
      <c r="AN92" s="36">
        <v>630249</v>
      </c>
      <c r="AO92" s="40">
        <v>7.47</v>
      </c>
      <c r="AP92" s="38">
        <v>77892</v>
      </c>
      <c r="AQ92" s="39">
        <v>0.5</v>
      </c>
      <c r="AR92" s="36">
        <v>231539</v>
      </c>
      <c r="AS92" s="39">
        <v>1.54</v>
      </c>
      <c r="AT92" s="36">
        <v>309431</v>
      </c>
      <c r="AU92" s="40">
        <v>1.01</v>
      </c>
      <c r="AV92" s="116">
        <f t="shared" si="131"/>
        <v>484375</v>
      </c>
      <c r="AW92" s="117">
        <f t="shared" si="132"/>
        <v>455305</v>
      </c>
      <c r="AX92" s="118">
        <f t="shared" si="133"/>
        <v>939680</v>
      </c>
      <c r="AY92" s="32"/>
      <c r="AZ92" s="35">
        <v>1034778</v>
      </c>
      <c r="BA92" s="39">
        <v>9.3000000000000007</v>
      </c>
      <c r="BB92" s="39">
        <v>188553</v>
      </c>
      <c r="BC92" s="39">
        <v>6.02</v>
      </c>
      <c r="BD92" s="36">
        <v>1223331</v>
      </c>
      <c r="BE92" s="40">
        <v>8.58</v>
      </c>
      <c r="BF92" s="38">
        <v>258130</v>
      </c>
      <c r="BG92" s="39">
        <v>0.42</v>
      </c>
      <c r="BH92" s="36">
        <v>417238</v>
      </c>
      <c r="BI92" s="39">
        <v>1.35</v>
      </c>
      <c r="BJ92" s="36">
        <v>675369</v>
      </c>
      <c r="BK92" s="40">
        <v>0.74</v>
      </c>
      <c r="BL92" s="116">
        <f t="shared" si="134"/>
        <v>1292908</v>
      </c>
      <c r="BM92" s="117">
        <f t="shared" si="135"/>
        <v>605791</v>
      </c>
      <c r="BN92" s="118">
        <f t="shared" si="136"/>
        <v>1898699</v>
      </c>
      <c r="BO92" s="32"/>
      <c r="BP92" s="35">
        <v>0</v>
      </c>
      <c r="BQ92" s="39">
        <v>0</v>
      </c>
      <c r="BR92" s="39">
        <v>0</v>
      </c>
      <c r="BS92" s="39">
        <v>0</v>
      </c>
      <c r="BT92" s="36">
        <v>0</v>
      </c>
      <c r="BU92" s="40">
        <v>0</v>
      </c>
      <c r="BV92" s="38">
        <v>0</v>
      </c>
      <c r="BW92" s="39">
        <v>0</v>
      </c>
      <c r="BX92" s="36">
        <v>0</v>
      </c>
      <c r="BY92" s="39">
        <v>0</v>
      </c>
      <c r="BZ92" s="36">
        <v>0</v>
      </c>
      <c r="CA92" s="40">
        <v>0</v>
      </c>
      <c r="CB92" s="116">
        <f t="shared" si="137"/>
        <v>0</v>
      </c>
      <c r="CC92" s="117">
        <f t="shared" si="138"/>
        <v>0</v>
      </c>
      <c r="CD92" s="118">
        <f t="shared" si="139"/>
        <v>0</v>
      </c>
      <c r="CE92" s="32"/>
      <c r="CF92" s="35">
        <v>1188533</v>
      </c>
      <c r="CG92" s="39">
        <v>9.5399999999999991</v>
      </c>
      <c r="CH92" s="39">
        <v>240330</v>
      </c>
      <c r="CI92" s="39">
        <v>9.5</v>
      </c>
      <c r="CJ92" s="36">
        <v>1428863</v>
      </c>
      <c r="CK92" s="40">
        <v>9.5299999999999994</v>
      </c>
      <c r="CL92" s="38">
        <v>525009</v>
      </c>
      <c r="CM92" s="39">
        <v>0.85</v>
      </c>
      <c r="CN92" s="36">
        <v>250395</v>
      </c>
      <c r="CO92" s="39">
        <v>0.79</v>
      </c>
      <c r="CP92" s="36">
        <v>775404</v>
      </c>
      <c r="CQ92" s="40">
        <v>0.83</v>
      </c>
      <c r="CR92" s="116">
        <f t="shared" si="140"/>
        <v>1713542</v>
      </c>
      <c r="CS92" s="117">
        <f t="shared" si="141"/>
        <v>490725</v>
      </c>
      <c r="CT92" s="118">
        <f t="shared" si="142"/>
        <v>2204267</v>
      </c>
      <c r="CU92" s="32"/>
      <c r="CV92" s="38">
        <f t="shared" si="143"/>
        <v>5105431</v>
      </c>
      <c r="CW92" s="39">
        <f t="shared" si="123"/>
        <v>7.3653162562827124</v>
      </c>
      <c r="CX92" s="36">
        <f t="shared" si="144"/>
        <v>1410949</v>
      </c>
      <c r="CY92" s="39">
        <f t="shared" si="145"/>
        <v>7.6450581663117632</v>
      </c>
      <c r="CZ92" s="36">
        <f t="shared" si="146"/>
        <v>6516380</v>
      </c>
      <c r="DA92" s="40">
        <f t="shared" si="147"/>
        <v>7.4241366070848747</v>
      </c>
      <c r="DB92" s="38">
        <f t="shared" si="148"/>
        <v>1590893</v>
      </c>
      <c r="DC92" s="39">
        <f t="shared" si="115"/>
        <v>0.52428360938342933</v>
      </c>
      <c r="DD92" s="36">
        <f t="shared" si="149"/>
        <v>1669756</v>
      </c>
      <c r="DE92" s="39">
        <f t="shared" si="150"/>
        <v>0.97206675290410993</v>
      </c>
      <c r="DF92" s="36">
        <f t="shared" si="151"/>
        <v>3260649</v>
      </c>
      <c r="DG92" s="40">
        <f t="shared" si="152"/>
        <v>0.68614170719743539</v>
      </c>
      <c r="DH92" s="152"/>
      <c r="DI92" s="161" t="s">
        <v>101</v>
      </c>
      <c r="DJ92" s="38">
        <f t="shared" si="153"/>
        <v>6516380</v>
      </c>
      <c r="DK92" s="36">
        <f t="shared" si="154"/>
        <v>3260649</v>
      </c>
      <c r="DL92" s="37">
        <f t="shared" si="155"/>
        <v>9777029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>
        <v>4351330</v>
      </c>
      <c r="E93" s="39">
        <v>39.659999999999997</v>
      </c>
      <c r="F93" s="39">
        <v>2461861</v>
      </c>
      <c r="G93" s="39">
        <v>89.79</v>
      </c>
      <c r="H93" s="36">
        <v>6813191</v>
      </c>
      <c r="I93" s="40">
        <v>49.69</v>
      </c>
      <c r="J93" s="38">
        <v>4052894</v>
      </c>
      <c r="K93" s="39">
        <v>11.75</v>
      </c>
      <c r="L93" s="36">
        <v>14147531</v>
      </c>
      <c r="M93" s="39">
        <v>46.52</v>
      </c>
      <c r="N93" s="36">
        <v>18200424</v>
      </c>
      <c r="O93" s="40">
        <v>28.05</v>
      </c>
      <c r="P93" s="116">
        <f t="shared" si="125"/>
        <v>8404224</v>
      </c>
      <c r="Q93" s="117">
        <f t="shared" si="126"/>
        <v>16609392</v>
      </c>
      <c r="R93" s="118">
        <f t="shared" si="127"/>
        <v>25013616</v>
      </c>
      <c r="S93" s="32"/>
      <c r="T93" s="35">
        <v>-194116</v>
      </c>
      <c r="U93" s="39">
        <v>-1.01</v>
      </c>
      <c r="V93" s="39">
        <v>-21725</v>
      </c>
      <c r="W93" s="39">
        <v>-0.4</v>
      </c>
      <c r="X93" s="36">
        <v>-215841</v>
      </c>
      <c r="Y93" s="40">
        <v>-0.87</v>
      </c>
      <c r="Z93" s="38">
        <v>-334249</v>
      </c>
      <c r="AA93" s="39">
        <v>-0.33</v>
      </c>
      <c r="AB93" s="36">
        <v>-122849</v>
      </c>
      <c r="AC93" s="39">
        <v>-0.28000000000000003</v>
      </c>
      <c r="AD93" s="36">
        <v>-457098</v>
      </c>
      <c r="AE93" s="40">
        <v>-0.32</v>
      </c>
      <c r="AF93" s="116">
        <f t="shared" si="128"/>
        <v>-528365</v>
      </c>
      <c r="AG93" s="117">
        <f t="shared" si="129"/>
        <v>-144574</v>
      </c>
      <c r="AH93" s="118">
        <f t="shared" si="130"/>
        <v>-672939</v>
      </c>
      <c r="AI93" s="32"/>
      <c r="AJ93" s="35">
        <v>592666</v>
      </c>
      <c r="AK93" s="39">
        <v>9.85</v>
      </c>
      <c r="AL93" s="36">
        <v>-19181</v>
      </c>
      <c r="AM93" s="39">
        <v>-0.79</v>
      </c>
      <c r="AN93" s="36">
        <v>573485</v>
      </c>
      <c r="AO93" s="40">
        <v>6.79</v>
      </c>
      <c r="AP93" s="38">
        <v>168962</v>
      </c>
      <c r="AQ93" s="39">
        <v>1.08</v>
      </c>
      <c r="AR93" s="36">
        <v>114345</v>
      </c>
      <c r="AS93" s="39">
        <v>0.76</v>
      </c>
      <c r="AT93" s="36">
        <v>283306</v>
      </c>
      <c r="AU93" s="40">
        <v>0.92</v>
      </c>
      <c r="AV93" s="116">
        <f t="shared" si="131"/>
        <v>761628</v>
      </c>
      <c r="AW93" s="126">
        <f t="shared" si="132"/>
        <v>95164</v>
      </c>
      <c r="AX93" s="118">
        <f t="shared" si="133"/>
        <v>856792</v>
      </c>
      <c r="AY93" s="32"/>
      <c r="AZ93" s="35">
        <v>611974</v>
      </c>
      <c r="BA93" s="39">
        <v>5.5</v>
      </c>
      <c r="BB93" s="39">
        <v>155388</v>
      </c>
      <c r="BC93" s="39">
        <v>4.96</v>
      </c>
      <c r="BD93" s="36">
        <v>767362</v>
      </c>
      <c r="BE93" s="40">
        <v>5.38</v>
      </c>
      <c r="BF93" s="38">
        <v>1070241</v>
      </c>
      <c r="BG93" s="39">
        <v>1.76</v>
      </c>
      <c r="BH93" s="36">
        <v>1074285</v>
      </c>
      <c r="BI93" s="39">
        <v>3.48</v>
      </c>
      <c r="BJ93" s="36">
        <v>2144526</v>
      </c>
      <c r="BK93" s="40">
        <v>2.34</v>
      </c>
      <c r="BL93" s="116">
        <f t="shared" si="134"/>
        <v>1682215</v>
      </c>
      <c r="BM93" s="117">
        <f t="shared" si="135"/>
        <v>1229673</v>
      </c>
      <c r="BN93" s="118">
        <f t="shared" si="136"/>
        <v>2911888</v>
      </c>
      <c r="BO93" s="32"/>
      <c r="BP93" s="35">
        <v>0</v>
      </c>
      <c r="BQ93" s="39">
        <v>0</v>
      </c>
      <c r="BR93" s="39">
        <v>0</v>
      </c>
      <c r="BS93" s="39">
        <v>0</v>
      </c>
      <c r="BT93" s="36">
        <v>0</v>
      </c>
      <c r="BU93" s="40">
        <v>0</v>
      </c>
      <c r="BV93" s="38">
        <v>21970</v>
      </c>
      <c r="BW93" s="39">
        <v>7.0000000000000007E-2</v>
      </c>
      <c r="BX93" s="36">
        <v>0</v>
      </c>
      <c r="BY93" s="39">
        <v>0</v>
      </c>
      <c r="BZ93" s="36">
        <v>21970</v>
      </c>
      <c r="CA93" s="40">
        <v>0.04</v>
      </c>
      <c r="CB93" s="116">
        <f t="shared" si="137"/>
        <v>21970</v>
      </c>
      <c r="CC93" s="117">
        <f t="shared" si="138"/>
        <v>0</v>
      </c>
      <c r="CD93" s="118">
        <f t="shared" si="139"/>
        <v>21970</v>
      </c>
      <c r="CE93" s="32"/>
      <c r="CF93" s="35">
        <v>1399301</v>
      </c>
      <c r="CG93" s="39">
        <v>11.23</v>
      </c>
      <c r="CH93" s="39">
        <v>282566</v>
      </c>
      <c r="CI93" s="39">
        <v>11.17</v>
      </c>
      <c r="CJ93" s="36">
        <v>1681867</v>
      </c>
      <c r="CK93" s="40">
        <v>11.22</v>
      </c>
      <c r="CL93" s="38">
        <v>1128765</v>
      </c>
      <c r="CM93" s="39">
        <v>1.82</v>
      </c>
      <c r="CN93" s="36">
        <v>1018515</v>
      </c>
      <c r="CO93" s="39">
        <v>3.22</v>
      </c>
      <c r="CP93" s="36">
        <v>2147280</v>
      </c>
      <c r="CQ93" s="40">
        <v>2.29</v>
      </c>
      <c r="CR93" s="116">
        <f t="shared" si="140"/>
        <v>2528066</v>
      </c>
      <c r="CS93" s="117">
        <f t="shared" si="141"/>
        <v>1301081</v>
      </c>
      <c r="CT93" s="118">
        <f t="shared" si="142"/>
        <v>3829147</v>
      </c>
      <c r="CU93" s="32"/>
      <c r="CV93" s="38">
        <f t="shared" si="143"/>
        <v>6761155</v>
      </c>
      <c r="CW93" s="39">
        <f t="shared" si="123"/>
        <v>9.7539355311524414</v>
      </c>
      <c r="CX93" s="36">
        <f t="shared" si="144"/>
        <v>2858909</v>
      </c>
      <c r="CY93" s="39">
        <f t="shared" si="145"/>
        <v>15.490656003294376</v>
      </c>
      <c r="CZ93" s="36">
        <f t="shared" si="146"/>
        <v>9620064</v>
      </c>
      <c r="DA93" s="40">
        <f t="shared" si="147"/>
        <v>10.96017563507643</v>
      </c>
      <c r="DB93" s="38">
        <f t="shared" si="148"/>
        <v>6108583</v>
      </c>
      <c r="DC93" s="39">
        <f t="shared" si="115"/>
        <v>2.0131020398343931</v>
      </c>
      <c r="DD93" s="36">
        <f t="shared" si="149"/>
        <v>16231827</v>
      </c>
      <c r="DE93" s="39">
        <f t="shared" si="150"/>
        <v>9.449535959500226</v>
      </c>
      <c r="DF93" s="36">
        <f t="shared" si="151"/>
        <v>22340410</v>
      </c>
      <c r="DG93" s="40">
        <f t="shared" si="152"/>
        <v>4.7011153475552439</v>
      </c>
      <c r="DH93" s="152"/>
      <c r="DI93" s="161" t="s">
        <v>90</v>
      </c>
      <c r="DJ93" s="38">
        <f t="shared" si="153"/>
        <v>9620064</v>
      </c>
      <c r="DK93" s="36">
        <f t="shared" si="154"/>
        <v>22340410</v>
      </c>
      <c r="DL93" s="37">
        <f t="shared" si="155"/>
        <v>31960474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>
        <v>36233</v>
      </c>
      <c r="E94" s="39">
        <v>0.33</v>
      </c>
      <c r="F94" s="39">
        <v>1499</v>
      </c>
      <c r="G94" s="39">
        <v>0.05</v>
      </c>
      <c r="H94" s="36">
        <v>37731</v>
      </c>
      <c r="I94" s="40">
        <v>0.28000000000000003</v>
      </c>
      <c r="J94" s="38">
        <v>71220</v>
      </c>
      <c r="K94" s="39">
        <v>0.21</v>
      </c>
      <c r="L94" s="36">
        <v>63906</v>
      </c>
      <c r="M94" s="39">
        <v>0.21</v>
      </c>
      <c r="N94" s="36">
        <v>135125</v>
      </c>
      <c r="O94" s="40">
        <v>0.21</v>
      </c>
      <c r="P94" s="116">
        <f t="shared" si="125"/>
        <v>107453</v>
      </c>
      <c r="Q94" s="117">
        <f t="shared" si="126"/>
        <v>65405</v>
      </c>
      <c r="R94" s="118">
        <f t="shared" si="127"/>
        <v>172858</v>
      </c>
      <c r="S94" s="32"/>
      <c r="T94" s="35">
        <v>1573263</v>
      </c>
      <c r="U94" s="39">
        <v>8.17</v>
      </c>
      <c r="V94" s="39">
        <v>0</v>
      </c>
      <c r="W94" s="39">
        <v>0</v>
      </c>
      <c r="X94" s="36">
        <v>1573263</v>
      </c>
      <c r="Y94" s="40">
        <v>6.36</v>
      </c>
      <c r="Z94" s="38">
        <v>32538</v>
      </c>
      <c r="AA94" s="39">
        <v>0.03</v>
      </c>
      <c r="AB94" s="36">
        <v>0</v>
      </c>
      <c r="AC94" s="39">
        <v>0</v>
      </c>
      <c r="AD94" s="36">
        <v>32538</v>
      </c>
      <c r="AE94" s="40">
        <v>0.02</v>
      </c>
      <c r="AF94" s="116">
        <f t="shared" si="128"/>
        <v>1605801</v>
      </c>
      <c r="AG94" s="117">
        <f t="shared" si="129"/>
        <v>0</v>
      </c>
      <c r="AH94" s="118">
        <f t="shared" si="130"/>
        <v>1605801</v>
      </c>
      <c r="AI94" s="32"/>
      <c r="AJ94" s="35">
        <v>2429814</v>
      </c>
      <c r="AK94" s="39">
        <v>40.39</v>
      </c>
      <c r="AL94" s="36">
        <v>1004534</v>
      </c>
      <c r="AM94" s="39">
        <v>41.43</v>
      </c>
      <c r="AN94" s="36">
        <v>3434348</v>
      </c>
      <c r="AO94" s="40">
        <v>40.69</v>
      </c>
      <c r="AP94" s="38">
        <v>832646</v>
      </c>
      <c r="AQ94" s="39">
        <v>5.33</v>
      </c>
      <c r="AR94" s="36">
        <v>1349767</v>
      </c>
      <c r="AS94" s="39">
        <v>8.9700000000000006</v>
      </c>
      <c r="AT94" s="36">
        <v>2182414</v>
      </c>
      <c r="AU94" s="40">
        <v>7.11</v>
      </c>
      <c r="AV94" s="116">
        <f t="shared" si="131"/>
        <v>3262460</v>
      </c>
      <c r="AW94" s="117">
        <f t="shared" si="132"/>
        <v>2354301</v>
      </c>
      <c r="AX94" s="118">
        <f t="shared" si="133"/>
        <v>5616761</v>
      </c>
      <c r="AY94" s="32"/>
      <c r="AZ94" s="35">
        <v>1086472</v>
      </c>
      <c r="BA94" s="39">
        <v>9.77</v>
      </c>
      <c r="BB94" s="39">
        <v>275869</v>
      </c>
      <c r="BC94" s="39">
        <v>8.81</v>
      </c>
      <c r="BD94" s="36">
        <v>1362341</v>
      </c>
      <c r="BE94" s="40">
        <v>9.56</v>
      </c>
      <c r="BF94" s="38">
        <v>1683682</v>
      </c>
      <c r="BG94" s="39">
        <v>2.77</v>
      </c>
      <c r="BH94" s="36">
        <v>1690044</v>
      </c>
      <c r="BI94" s="39">
        <v>5.47</v>
      </c>
      <c r="BJ94" s="36">
        <v>3373726</v>
      </c>
      <c r="BK94" s="40">
        <v>3.68</v>
      </c>
      <c r="BL94" s="116">
        <f t="shared" si="134"/>
        <v>2770154</v>
      </c>
      <c r="BM94" s="117">
        <f t="shared" si="135"/>
        <v>1965913</v>
      </c>
      <c r="BN94" s="118">
        <f t="shared" si="136"/>
        <v>4736067</v>
      </c>
      <c r="BO94" s="32"/>
      <c r="BP94" s="35">
        <v>517174</v>
      </c>
      <c r="BQ94" s="39">
        <v>5.45</v>
      </c>
      <c r="BR94" s="39">
        <v>711</v>
      </c>
      <c r="BS94" s="39">
        <v>0.03</v>
      </c>
      <c r="BT94" s="36">
        <v>517885</v>
      </c>
      <c r="BU94" s="40">
        <v>4.45</v>
      </c>
      <c r="BV94" s="38">
        <v>14196</v>
      </c>
      <c r="BW94" s="39">
        <v>0.05</v>
      </c>
      <c r="BX94" s="36">
        <v>9950</v>
      </c>
      <c r="BY94" s="39">
        <v>0.05</v>
      </c>
      <c r="BZ94" s="36">
        <v>24145</v>
      </c>
      <c r="CA94" s="40">
        <v>0.05</v>
      </c>
      <c r="CB94" s="116">
        <f t="shared" si="137"/>
        <v>531370</v>
      </c>
      <c r="CC94" s="117">
        <f t="shared" si="138"/>
        <v>10661</v>
      </c>
      <c r="CD94" s="118">
        <f t="shared" si="139"/>
        <v>542031</v>
      </c>
      <c r="CE94" s="32"/>
      <c r="CF94" s="35">
        <v>1950690</v>
      </c>
      <c r="CG94" s="39">
        <v>15.66</v>
      </c>
      <c r="CH94" s="39">
        <v>394267</v>
      </c>
      <c r="CI94" s="39">
        <v>15.58</v>
      </c>
      <c r="CJ94" s="36">
        <v>2344957</v>
      </c>
      <c r="CK94" s="40">
        <v>15.65</v>
      </c>
      <c r="CL94" s="38">
        <v>1344973</v>
      </c>
      <c r="CM94" s="39">
        <v>2.17</v>
      </c>
      <c r="CN94" s="36">
        <v>1213995</v>
      </c>
      <c r="CO94" s="39">
        <v>3.83</v>
      </c>
      <c r="CP94" s="36">
        <v>2558968</v>
      </c>
      <c r="CQ94" s="40">
        <v>2.73</v>
      </c>
      <c r="CR94" s="116">
        <f t="shared" si="140"/>
        <v>3295663</v>
      </c>
      <c r="CS94" s="117">
        <f t="shared" si="141"/>
        <v>1608262</v>
      </c>
      <c r="CT94" s="118">
        <f t="shared" si="142"/>
        <v>4903925</v>
      </c>
      <c r="CU94" s="32"/>
      <c r="CV94" s="38">
        <f t="shared" si="143"/>
        <v>7593646</v>
      </c>
      <c r="CW94" s="39">
        <f t="shared" si="123"/>
        <v>10.954923164813351</v>
      </c>
      <c r="CX94" s="36">
        <f t="shared" si="144"/>
        <v>1676880</v>
      </c>
      <c r="CY94" s="39">
        <f t="shared" si="145"/>
        <v>9.0859734391001155</v>
      </c>
      <c r="CZ94" s="36">
        <f t="shared" si="146"/>
        <v>9270526</v>
      </c>
      <c r="DA94" s="40">
        <f t="shared" si="147"/>
        <v>10.561945657486536</v>
      </c>
      <c r="DB94" s="38">
        <f t="shared" si="148"/>
        <v>3979255</v>
      </c>
      <c r="DC94" s="39">
        <f t="shared" si="115"/>
        <v>1.3113755444628006</v>
      </c>
      <c r="DD94" s="36">
        <f t="shared" si="149"/>
        <v>4327662</v>
      </c>
      <c r="DE94" s="39">
        <f t="shared" si="150"/>
        <v>2.5193958566440284</v>
      </c>
      <c r="DF94" s="36">
        <f t="shared" si="151"/>
        <v>8306917</v>
      </c>
      <c r="DG94" s="40">
        <f t="shared" si="152"/>
        <v>1.7480330486131439</v>
      </c>
      <c r="DH94" s="152"/>
      <c r="DI94" s="161" t="s">
        <v>91</v>
      </c>
      <c r="DJ94" s="38">
        <f t="shared" si="153"/>
        <v>9270526</v>
      </c>
      <c r="DK94" s="36">
        <f t="shared" si="154"/>
        <v>8306917</v>
      </c>
      <c r="DL94" s="37">
        <f t="shared" si="155"/>
        <v>17577443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>
        <v>6827089</v>
      </c>
      <c r="E95" s="46">
        <v>62.23</v>
      </c>
      <c r="F95" s="43">
        <v>3108574</v>
      </c>
      <c r="G95" s="46">
        <v>113.38</v>
      </c>
      <c r="H95" s="43">
        <v>9935663</v>
      </c>
      <c r="I95" s="47">
        <v>72.459999999999994</v>
      </c>
      <c r="J95" s="45">
        <v>5852903</v>
      </c>
      <c r="K95" s="46">
        <v>16.97</v>
      </c>
      <c r="L95" s="43">
        <v>15511489</v>
      </c>
      <c r="M95" s="46">
        <v>51.01</v>
      </c>
      <c r="N95" s="43">
        <v>21364392</v>
      </c>
      <c r="O95" s="47">
        <v>32.92</v>
      </c>
      <c r="P95" s="122">
        <f t="shared" si="125"/>
        <v>12679992</v>
      </c>
      <c r="Q95" s="128">
        <f t="shared" si="126"/>
        <v>18620063</v>
      </c>
      <c r="R95" s="129">
        <f t="shared" si="127"/>
        <v>31300055</v>
      </c>
      <c r="S95" s="32"/>
      <c r="T95" s="42">
        <v>12579776</v>
      </c>
      <c r="U95" s="46">
        <v>65.319999999999993</v>
      </c>
      <c r="V95" s="43">
        <v>3356495</v>
      </c>
      <c r="W95" s="46">
        <v>61.32</v>
      </c>
      <c r="X95" s="43">
        <v>15936271</v>
      </c>
      <c r="Y95" s="47">
        <v>64.430000000000007</v>
      </c>
      <c r="Z95" s="45">
        <v>19890395</v>
      </c>
      <c r="AA95" s="46">
        <v>19.8</v>
      </c>
      <c r="AB95" s="43">
        <v>9714071</v>
      </c>
      <c r="AC95" s="46">
        <v>22.39</v>
      </c>
      <c r="AD95" s="43">
        <v>29604465</v>
      </c>
      <c r="AE95" s="47">
        <v>20.58</v>
      </c>
      <c r="AF95" s="122">
        <f t="shared" si="128"/>
        <v>32470171</v>
      </c>
      <c r="AG95" s="128">
        <f t="shared" si="129"/>
        <v>13070566</v>
      </c>
      <c r="AH95" s="129">
        <f t="shared" si="130"/>
        <v>45540737</v>
      </c>
      <c r="AI95" s="32"/>
      <c r="AJ95" s="42">
        <v>10284710</v>
      </c>
      <c r="AK95" s="46">
        <v>170.95</v>
      </c>
      <c r="AL95" s="43">
        <v>3987574</v>
      </c>
      <c r="AM95" s="46">
        <v>164.47</v>
      </c>
      <c r="AN95" s="43">
        <v>14272284</v>
      </c>
      <c r="AO95" s="47">
        <v>169.09</v>
      </c>
      <c r="AP95" s="45">
        <v>3595278</v>
      </c>
      <c r="AQ95" s="46">
        <v>23.01</v>
      </c>
      <c r="AR95" s="43">
        <v>5817104</v>
      </c>
      <c r="AS95" s="46">
        <v>38.65</v>
      </c>
      <c r="AT95" s="43">
        <v>9412382</v>
      </c>
      <c r="AU95" s="47">
        <v>30.68</v>
      </c>
      <c r="AV95" s="122">
        <f t="shared" si="131"/>
        <v>13879988</v>
      </c>
      <c r="AW95" s="128">
        <f t="shared" si="132"/>
        <v>9804678</v>
      </c>
      <c r="AX95" s="129">
        <f t="shared" si="133"/>
        <v>23684666</v>
      </c>
      <c r="AY95" s="32"/>
      <c r="AZ95" s="42">
        <v>13146656</v>
      </c>
      <c r="BA95" s="46">
        <v>118.18</v>
      </c>
      <c r="BB95" s="43">
        <v>3263912</v>
      </c>
      <c r="BC95" s="46">
        <v>104.27</v>
      </c>
      <c r="BD95" s="43">
        <v>16410568</v>
      </c>
      <c r="BE95" s="47">
        <v>115.13</v>
      </c>
      <c r="BF95" s="45">
        <v>12750650</v>
      </c>
      <c r="BG95" s="46">
        <v>20.96</v>
      </c>
      <c r="BH95" s="43">
        <v>12956960</v>
      </c>
      <c r="BI95" s="46">
        <v>41.91</v>
      </c>
      <c r="BJ95" s="43">
        <v>25707609</v>
      </c>
      <c r="BK95" s="47">
        <v>28.02</v>
      </c>
      <c r="BL95" s="122">
        <f t="shared" si="134"/>
        <v>25897306</v>
      </c>
      <c r="BM95" s="128">
        <f t="shared" si="135"/>
        <v>16220872</v>
      </c>
      <c r="BN95" s="129">
        <f t="shared" si="136"/>
        <v>42118178</v>
      </c>
      <c r="BO95" s="32"/>
      <c r="BP95" s="42">
        <v>6428884</v>
      </c>
      <c r="BQ95" s="46">
        <v>67.73</v>
      </c>
      <c r="BR95" s="43">
        <v>1490965</v>
      </c>
      <c r="BS95" s="46">
        <v>69.17</v>
      </c>
      <c r="BT95" s="36">
        <v>7919849</v>
      </c>
      <c r="BU95" s="47">
        <v>68</v>
      </c>
      <c r="BV95" s="45">
        <v>4290833</v>
      </c>
      <c r="BW95" s="46">
        <v>14.25</v>
      </c>
      <c r="BX95" s="43">
        <v>6251482</v>
      </c>
      <c r="BY95" s="46">
        <v>30.72</v>
      </c>
      <c r="BZ95" s="43">
        <v>10542315</v>
      </c>
      <c r="CA95" s="47">
        <v>20.89</v>
      </c>
      <c r="CB95" s="122">
        <f t="shared" si="137"/>
        <v>10719717</v>
      </c>
      <c r="CC95" s="128">
        <f t="shared" si="138"/>
        <v>7742447</v>
      </c>
      <c r="CD95" s="129">
        <f t="shared" si="139"/>
        <v>18462164</v>
      </c>
      <c r="CE95" s="32"/>
      <c r="CF95" s="42">
        <v>12056503</v>
      </c>
      <c r="CG95" s="46">
        <v>96.79</v>
      </c>
      <c r="CH95" s="43">
        <v>2436671</v>
      </c>
      <c r="CI95" s="46">
        <v>96.32</v>
      </c>
      <c r="CJ95" s="43">
        <v>14493174</v>
      </c>
      <c r="CK95" s="47">
        <v>96.71</v>
      </c>
      <c r="CL95" s="45">
        <v>13393481</v>
      </c>
      <c r="CM95" s="46">
        <v>21.62</v>
      </c>
      <c r="CN95" s="43">
        <v>11865358</v>
      </c>
      <c r="CO95" s="46">
        <v>37.47</v>
      </c>
      <c r="CP95" s="43">
        <v>25258839</v>
      </c>
      <c r="CQ95" s="47">
        <v>26.98</v>
      </c>
      <c r="CR95" s="122">
        <f t="shared" si="140"/>
        <v>25449984</v>
      </c>
      <c r="CS95" s="128">
        <f t="shared" si="141"/>
        <v>14302029</v>
      </c>
      <c r="CT95" s="129">
        <f t="shared" si="142"/>
        <v>39752013</v>
      </c>
      <c r="CU95" s="32"/>
      <c r="CV95" s="45">
        <f>SUM(CV75:CV94)</f>
        <v>61323615</v>
      </c>
      <c r="CW95" s="46">
        <f t="shared" si="123"/>
        <v>88.468107482702706</v>
      </c>
      <c r="CX95" s="43">
        <f>SUM(CX75:CX94)</f>
        <v>17644189</v>
      </c>
      <c r="CY95" s="46">
        <f t="shared" si="145"/>
        <v>95.602924841647834</v>
      </c>
      <c r="CZ95" s="43">
        <f t="shared" si="146"/>
        <v>78967804</v>
      </c>
      <c r="DA95" s="47">
        <f t="shared" si="147"/>
        <v>89.968320518064232</v>
      </c>
      <c r="DB95" s="45">
        <f>SUM(DB75:DB94)</f>
        <v>59773538</v>
      </c>
      <c r="DC95" s="46">
        <f t="shared" si="115"/>
        <v>19.698550592816471</v>
      </c>
      <c r="DD95" s="43">
        <f>SUM(DD75:DD94)</f>
        <v>62116463</v>
      </c>
      <c r="DE95" s="46">
        <f t="shared" si="150"/>
        <v>36.161779619476313</v>
      </c>
      <c r="DF95" s="43">
        <f>SUM(DF75:DF94)</f>
        <v>121890001</v>
      </c>
      <c r="DG95" s="47">
        <f t="shared" si="152"/>
        <v>25.649437696739856</v>
      </c>
      <c r="DH95" s="153"/>
      <c r="DI95" s="161" t="s">
        <v>175</v>
      </c>
      <c r="DJ95" s="45">
        <f t="shared" ref="DJ95:DK95" si="156">SUM(DJ75:DJ94)</f>
        <v>78967804</v>
      </c>
      <c r="DK95" s="43">
        <f t="shared" si="156"/>
        <v>121890001</v>
      </c>
      <c r="DL95" s="44">
        <f>SUM(DL75:DL94)</f>
        <v>200857805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>
        <v>13532332</v>
      </c>
      <c r="E96" s="46">
        <v>123.36</v>
      </c>
      <c r="F96" s="43">
        <v>3173876</v>
      </c>
      <c r="G96" s="46">
        <v>115.76</v>
      </c>
      <c r="H96" s="43">
        <v>16706208</v>
      </c>
      <c r="I96" s="47">
        <v>121.84</v>
      </c>
      <c r="J96" s="45">
        <v>6816493</v>
      </c>
      <c r="K96" s="46">
        <v>19.77</v>
      </c>
      <c r="L96" s="43">
        <v>16235821</v>
      </c>
      <c r="M96" s="46">
        <v>53.39</v>
      </c>
      <c r="N96" s="43">
        <v>23052314</v>
      </c>
      <c r="O96" s="47">
        <v>35.520000000000003</v>
      </c>
      <c r="P96" s="122">
        <f t="shared" si="125"/>
        <v>20348825</v>
      </c>
      <c r="Q96" s="128">
        <f t="shared" si="126"/>
        <v>19409697</v>
      </c>
      <c r="R96" s="129">
        <f t="shared" si="127"/>
        <v>39758522</v>
      </c>
      <c r="S96" s="32"/>
      <c r="T96" s="42">
        <v>24492339</v>
      </c>
      <c r="U96" s="46">
        <v>127.18</v>
      </c>
      <c r="V96" s="43">
        <v>6629317</v>
      </c>
      <c r="W96" s="46">
        <v>121.11</v>
      </c>
      <c r="X96" s="43">
        <v>31121657</v>
      </c>
      <c r="Y96" s="47">
        <v>125.83</v>
      </c>
      <c r="Z96" s="45">
        <v>24692327</v>
      </c>
      <c r="AA96" s="46">
        <v>24.58</v>
      </c>
      <c r="AB96" s="43">
        <v>11674171</v>
      </c>
      <c r="AC96" s="46">
        <v>26.91</v>
      </c>
      <c r="AD96" s="43">
        <v>36366498</v>
      </c>
      <c r="AE96" s="47">
        <v>25.29</v>
      </c>
      <c r="AF96" s="122">
        <f t="shared" si="128"/>
        <v>49184666</v>
      </c>
      <c r="AG96" s="128">
        <f t="shared" si="129"/>
        <v>18303488</v>
      </c>
      <c r="AH96" s="129">
        <f t="shared" si="130"/>
        <v>67488154</v>
      </c>
      <c r="AI96" s="32"/>
      <c r="AJ96" s="42">
        <v>13504963</v>
      </c>
      <c r="AK96" s="46">
        <v>224.48</v>
      </c>
      <c r="AL96" s="43">
        <v>5318891</v>
      </c>
      <c r="AM96" s="46">
        <v>219.38</v>
      </c>
      <c r="AN96" s="43">
        <v>18823854</v>
      </c>
      <c r="AO96" s="47">
        <v>223.01</v>
      </c>
      <c r="AP96" s="45">
        <v>4128715</v>
      </c>
      <c r="AQ96" s="46">
        <v>26.42</v>
      </c>
      <c r="AR96" s="43">
        <v>6681837</v>
      </c>
      <c r="AS96" s="46">
        <v>44.4</v>
      </c>
      <c r="AT96" s="43">
        <v>10810552</v>
      </c>
      <c r="AU96" s="47">
        <v>35.24</v>
      </c>
      <c r="AV96" s="122">
        <f t="shared" si="131"/>
        <v>17633678</v>
      </c>
      <c r="AW96" s="128">
        <f t="shared" si="132"/>
        <v>12000728</v>
      </c>
      <c r="AX96" s="129">
        <f t="shared" si="133"/>
        <v>29634406</v>
      </c>
      <c r="AY96" s="32"/>
      <c r="AZ96" s="42">
        <v>19794042</v>
      </c>
      <c r="BA96" s="46">
        <v>177.94</v>
      </c>
      <c r="BB96" s="43">
        <v>4951767</v>
      </c>
      <c r="BC96" s="46">
        <v>158.19999999999999</v>
      </c>
      <c r="BD96" s="43">
        <v>24745809</v>
      </c>
      <c r="BE96" s="47">
        <v>173.6</v>
      </c>
      <c r="BF96" s="45">
        <v>17134335</v>
      </c>
      <c r="BG96" s="46">
        <v>28.16</v>
      </c>
      <c r="BH96" s="43">
        <v>17357208</v>
      </c>
      <c r="BI96" s="46">
        <v>56.15</v>
      </c>
      <c r="BJ96" s="43">
        <v>34491543</v>
      </c>
      <c r="BK96" s="47">
        <v>37.590000000000003</v>
      </c>
      <c r="BL96" s="122">
        <f t="shared" si="134"/>
        <v>36928377</v>
      </c>
      <c r="BM96" s="128">
        <f t="shared" si="135"/>
        <v>22308975</v>
      </c>
      <c r="BN96" s="129">
        <f t="shared" si="136"/>
        <v>59237352</v>
      </c>
      <c r="BO96" s="32"/>
      <c r="BP96" s="42">
        <v>11873682</v>
      </c>
      <c r="BQ96" s="46">
        <v>125.09</v>
      </c>
      <c r="BR96" s="43">
        <v>2871473</v>
      </c>
      <c r="BS96" s="46">
        <v>133.21</v>
      </c>
      <c r="BT96" s="36">
        <v>14745155</v>
      </c>
      <c r="BU96" s="47">
        <v>126.59</v>
      </c>
      <c r="BV96" s="45">
        <v>5583210</v>
      </c>
      <c r="BW96" s="46">
        <v>18.54</v>
      </c>
      <c r="BX96" s="43">
        <v>8064735</v>
      </c>
      <c r="BY96" s="46">
        <v>39.630000000000003</v>
      </c>
      <c r="BZ96" s="43">
        <v>13647945</v>
      </c>
      <c r="CA96" s="47">
        <v>27.05</v>
      </c>
      <c r="CB96" s="122">
        <f t="shared" si="137"/>
        <v>17456892</v>
      </c>
      <c r="CC96" s="128">
        <f t="shared" si="138"/>
        <v>10936208</v>
      </c>
      <c r="CD96" s="129">
        <f t="shared" si="139"/>
        <v>28393100</v>
      </c>
      <c r="CE96" s="32"/>
      <c r="CF96" s="42">
        <v>21099667</v>
      </c>
      <c r="CG96" s="46">
        <v>169.4</v>
      </c>
      <c r="CH96" s="43">
        <v>4264444</v>
      </c>
      <c r="CI96" s="46">
        <v>168.57</v>
      </c>
      <c r="CJ96" s="43">
        <v>25364111</v>
      </c>
      <c r="CK96" s="47">
        <v>169.26</v>
      </c>
      <c r="CL96" s="45">
        <v>17301437</v>
      </c>
      <c r="CM96" s="46">
        <v>27.93</v>
      </c>
      <c r="CN96" s="43">
        <v>15392741</v>
      </c>
      <c r="CO96" s="46">
        <v>48.61</v>
      </c>
      <c r="CP96" s="43">
        <v>32694178</v>
      </c>
      <c r="CQ96" s="47">
        <v>34.93</v>
      </c>
      <c r="CR96" s="122">
        <f t="shared" si="140"/>
        <v>38401104</v>
      </c>
      <c r="CS96" s="128">
        <f t="shared" si="141"/>
        <v>19657185</v>
      </c>
      <c r="CT96" s="129">
        <f t="shared" si="142"/>
        <v>58058289</v>
      </c>
      <c r="CU96" s="32"/>
      <c r="CV96" s="45">
        <f>+CV73+CV95</f>
        <v>104297023</v>
      </c>
      <c r="CW96" s="46">
        <f t="shared" si="123"/>
        <v>150.46341023584333</v>
      </c>
      <c r="CX96" s="43">
        <f>+CX73+CX95</f>
        <v>27209765</v>
      </c>
      <c r="CY96" s="46">
        <f t="shared" si="145"/>
        <v>147.43285272300699</v>
      </c>
      <c r="CZ96" s="43">
        <f t="shared" si="146"/>
        <v>131506788</v>
      </c>
      <c r="DA96" s="47">
        <f t="shared" si="147"/>
        <v>149.8261855310694</v>
      </c>
      <c r="DB96" s="45">
        <f>+DB73+DB95</f>
        <v>75656514</v>
      </c>
      <c r="DC96" s="46">
        <f t="shared" si="115"/>
        <v>24.932833467296639</v>
      </c>
      <c r="DD96" s="43">
        <f>+DD73+DD95</f>
        <v>75406511</v>
      </c>
      <c r="DE96" s="46">
        <f t="shared" si="150"/>
        <v>43.898726697552249</v>
      </c>
      <c r="DF96" s="43">
        <f>+DF73+DF95</f>
        <v>151063025</v>
      </c>
      <c r="DG96" s="47">
        <f t="shared" si="152"/>
        <v>31.788347003283356</v>
      </c>
      <c r="DH96" s="153"/>
      <c r="DI96" s="160" t="s">
        <v>176</v>
      </c>
      <c r="DJ96" s="45">
        <f>+DJ73+DJ95</f>
        <v>131506788</v>
      </c>
      <c r="DK96" s="43">
        <f t="shared" ref="DK96:DL96" si="157">+DK73+DK95</f>
        <v>151063025</v>
      </c>
      <c r="DL96" s="44">
        <f t="shared" si="157"/>
        <v>282569813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5"/>
      <c r="U97" s="39"/>
      <c r="V97" s="39"/>
      <c r="W97" s="39"/>
      <c r="X97" s="39"/>
      <c r="Y97" s="40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6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>
        <v>0</v>
      </c>
      <c r="E98" s="39">
        <v>0</v>
      </c>
      <c r="F98" s="39">
        <v>0</v>
      </c>
      <c r="G98" s="39">
        <v>0</v>
      </c>
      <c r="H98" s="36">
        <v>0</v>
      </c>
      <c r="I98" s="40">
        <v>0</v>
      </c>
      <c r="J98" s="38">
        <v>0</v>
      </c>
      <c r="K98" s="39">
        <v>0</v>
      </c>
      <c r="L98" s="36">
        <v>0</v>
      </c>
      <c r="M98" s="39">
        <v>0</v>
      </c>
      <c r="N98" s="36">
        <v>0</v>
      </c>
      <c r="O98" s="40">
        <v>0</v>
      </c>
      <c r="P98" s="116">
        <f t="shared" ref="P98:P102" si="158">+D98+J98</f>
        <v>0</v>
      </c>
      <c r="Q98" s="117">
        <f t="shared" ref="Q98:Q102" si="159">+F98+L98</f>
        <v>0</v>
      </c>
      <c r="R98" s="118">
        <f t="shared" ref="R98:R102" si="160">+P98+Q98</f>
        <v>0</v>
      </c>
      <c r="S98" s="32"/>
      <c r="T98" s="35">
        <v>116048</v>
      </c>
      <c r="U98" s="39">
        <v>0.6</v>
      </c>
      <c r="V98" s="39">
        <v>34942</v>
      </c>
      <c r="W98" s="39">
        <v>0.64</v>
      </c>
      <c r="X98" s="36">
        <v>150991</v>
      </c>
      <c r="Y98" s="40">
        <v>0.61</v>
      </c>
      <c r="Z98" s="38">
        <v>5900828</v>
      </c>
      <c r="AA98" s="39">
        <v>5.88</v>
      </c>
      <c r="AB98" s="36">
        <v>373157</v>
      </c>
      <c r="AC98" s="39">
        <v>0.86</v>
      </c>
      <c r="AD98" s="36">
        <v>6273985</v>
      </c>
      <c r="AE98" s="40">
        <v>4.3600000000000003</v>
      </c>
      <c r="AF98" s="116">
        <f t="shared" ref="AF98:AF102" si="161">+T98+Z98</f>
        <v>6016876</v>
      </c>
      <c r="AG98" s="117">
        <f t="shared" ref="AG98:AG102" si="162">+V98+AB98</f>
        <v>408099</v>
      </c>
      <c r="AH98" s="118">
        <f t="shared" ref="AH98:AH102" si="163">+AF98+AG98</f>
        <v>6424975</v>
      </c>
      <c r="AI98" s="32"/>
      <c r="AJ98" s="35">
        <v>0</v>
      </c>
      <c r="AK98" s="39">
        <v>0</v>
      </c>
      <c r="AL98" s="39">
        <v>0</v>
      </c>
      <c r="AM98" s="39">
        <v>0</v>
      </c>
      <c r="AN98" s="36">
        <v>0</v>
      </c>
      <c r="AO98" s="40">
        <v>0</v>
      </c>
      <c r="AP98" s="38">
        <v>0</v>
      </c>
      <c r="AQ98" s="39">
        <v>0</v>
      </c>
      <c r="AR98" s="36">
        <v>0</v>
      </c>
      <c r="AS98" s="39">
        <v>0</v>
      </c>
      <c r="AT98" s="36">
        <v>0</v>
      </c>
      <c r="AU98" s="40">
        <v>0</v>
      </c>
      <c r="AV98" s="116">
        <f t="shared" ref="AV98:AV102" si="164">+AJ98+AP98</f>
        <v>0</v>
      </c>
      <c r="AW98" s="117">
        <f t="shared" ref="AW98:AW102" si="165">+AL98+AR98</f>
        <v>0</v>
      </c>
      <c r="AX98" s="118">
        <f t="shared" ref="AX98:AX101" si="166">+AV98+AW98</f>
        <v>0</v>
      </c>
      <c r="AY98" s="32"/>
      <c r="AZ98" s="35">
        <v>270270</v>
      </c>
      <c r="BA98" s="39">
        <v>2.4300000000000002</v>
      </c>
      <c r="BB98" s="39">
        <v>68625</v>
      </c>
      <c r="BC98" s="39">
        <v>2.19</v>
      </c>
      <c r="BD98" s="36">
        <v>338895</v>
      </c>
      <c r="BE98" s="40">
        <v>2.38</v>
      </c>
      <c r="BF98" s="38">
        <v>1548522</v>
      </c>
      <c r="BG98" s="39">
        <v>2.5499999999999998</v>
      </c>
      <c r="BH98" s="36">
        <v>435486</v>
      </c>
      <c r="BI98" s="39">
        <v>1.41</v>
      </c>
      <c r="BJ98" s="36">
        <v>1984008</v>
      </c>
      <c r="BK98" s="40">
        <v>2.16</v>
      </c>
      <c r="BL98" s="116">
        <f t="shared" ref="BL98:BL102" si="167">+AZ98+BF98</f>
        <v>1818792</v>
      </c>
      <c r="BM98" s="117">
        <f t="shared" ref="BM98:BM102" si="168">+BB98+BH98</f>
        <v>504111</v>
      </c>
      <c r="BN98" s="118">
        <f t="shared" ref="BN98:BN101" si="169">+BL98+BM98</f>
        <v>2322903</v>
      </c>
      <c r="BO98" s="32"/>
      <c r="BP98" s="35">
        <v>0</v>
      </c>
      <c r="BQ98" s="39">
        <v>0</v>
      </c>
      <c r="BR98" s="39">
        <v>0</v>
      </c>
      <c r="BS98" s="39">
        <v>0</v>
      </c>
      <c r="BT98" s="36">
        <v>0</v>
      </c>
      <c r="BU98" s="40">
        <v>0</v>
      </c>
      <c r="BV98" s="38">
        <v>0</v>
      </c>
      <c r="BW98" s="39">
        <v>0</v>
      </c>
      <c r="BX98" s="36">
        <v>0</v>
      </c>
      <c r="BY98" s="39">
        <v>0</v>
      </c>
      <c r="BZ98" s="36">
        <v>0</v>
      </c>
      <c r="CA98" s="40">
        <v>0</v>
      </c>
      <c r="CB98" s="116">
        <f t="shared" ref="CB98:CB101" si="170">+BP98+BV98</f>
        <v>0</v>
      </c>
      <c r="CC98" s="117">
        <f t="shared" ref="CC98:CC102" si="171">+BR98+BX98</f>
        <v>0</v>
      </c>
      <c r="CD98" s="118">
        <f t="shared" ref="CD98:CD101" si="172">+CB98+CC98</f>
        <v>0</v>
      </c>
      <c r="CE98" s="32"/>
      <c r="CF98" s="35">
        <v>0</v>
      </c>
      <c r="CG98" s="39">
        <v>0</v>
      </c>
      <c r="CH98" s="39">
        <v>0</v>
      </c>
      <c r="CI98" s="39">
        <v>0</v>
      </c>
      <c r="CJ98" s="36">
        <v>0</v>
      </c>
      <c r="CK98" s="40">
        <v>0</v>
      </c>
      <c r="CL98" s="38">
        <v>0</v>
      </c>
      <c r="CM98" s="39">
        <v>0</v>
      </c>
      <c r="CN98" s="36">
        <v>0</v>
      </c>
      <c r="CO98" s="39">
        <v>0</v>
      </c>
      <c r="CP98" s="36">
        <v>0</v>
      </c>
      <c r="CQ98" s="40">
        <v>0</v>
      </c>
      <c r="CR98" s="116">
        <f t="shared" ref="CR98:CR102" si="173">+CF98+CL98</f>
        <v>0</v>
      </c>
      <c r="CS98" s="117">
        <f t="shared" ref="CS98:CS102" si="174">+CH98+CN98</f>
        <v>0</v>
      </c>
      <c r="CT98" s="118">
        <f t="shared" ref="CT98:CT101" si="175">+CR98+CS98</f>
        <v>0</v>
      </c>
      <c r="CU98" s="32"/>
      <c r="CV98" s="38">
        <f>+D98+T98+AJ98+AZ98+BP98+CF98</f>
        <v>386318</v>
      </c>
      <c r="CW98" s="39">
        <f t="shared" si="123"/>
        <v>0.55731910694603937</v>
      </c>
      <c r="CX98" s="36">
        <f>+F98+V98+AL98+BB98+BR98+CH98</f>
        <v>103567</v>
      </c>
      <c r="CY98" s="39">
        <f t="shared" ref="CY98:CY102" si="176">+CX98/$CX$111</f>
        <v>0.56116538521974246</v>
      </c>
      <c r="CZ98" s="36">
        <f t="shared" ref="CZ98:CZ100" si="177">+CV98+CX98</f>
        <v>489885</v>
      </c>
      <c r="DA98" s="40">
        <f t="shared" ref="DA98:DA102" si="178">+CZ98/$CZ$111</f>
        <v>0.5581278503957372</v>
      </c>
      <c r="DB98" s="38">
        <f t="shared" ref="DB98:DB100" si="179">+J98+Z98+AP98+BF98+BV98+CL98</f>
        <v>7449350</v>
      </c>
      <c r="DC98" s="39">
        <f t="shared" si="115"/>
        <v>2.4549558679059178</v>
      </c>
      <c r="DD98" s="36">
        <f t="shared" ref="DD98:DD100" si="180">+L98+AB98+AR98+BH98+BX98+CN98</f>
        <v>808643</v>
      </c>
      <c r="DE98" s="202">
        <f t="shared" ref="DE98:DE102" si="181">+DD98/$DD$111</f>
        <v>0.47076038371393075</v>
      </c>
      <c r="DF98" s="36">
        <f t="shared" ref="DF98:DF100" si="182">+DB98+DD98</f>
        <v>8257993</v>
      </c>
      <c r="DG98" s="40">
        <f t="shared" ref="DG98:DG102" si="183">+DF98/$DF$111</f>
        <v>1.7377379212066284</v>
      </c>
      <c r="DH98" s="152"/>
      <c r="DI98" s="163" t="s">
        <v>54</v>
      </c>
      <c r="DJ98" s="38">
        <f t="shared" ref="DJ98:DJ100" si="184">+CZ98</f>
        <v>489885</v>
      </c>
      <c r="DK98" s="36">
        <f t="shared" ref="DK98:DK100" si="185">+DF98</f>
        <v>8257993</v>
      </c>
      <c r="DL98" s="37">
        <f t="shared" ref="DL98:DL100" si="186">+DJ98+DK98</f>
        <v>8747878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>
        <v>0</v>
      </c>
      <c r="E99" s="39">
        <v>0</v>
      </c>
      <c r="F99" s="39">
        <v>0</v>
      </c>
      <c r="G99" s="39">
        <v>0</v>
      </c>
      <c r="H99" s="36">
        <v>0</v>
      </c>
      <c r="I99" s="40">
        <v>0</v>
      </c>
      <c r="J99" s="38">
        <v>0</v>
      </c>
      <c r="K99" s="39">
        <v>0</v>
      </c>
      <c r="L99" s="36">
        <v>0</v>
      </c>
      <c r="M99" s="39">
        <v>0</v>
      </c>
      <c r="N99" s="36">
        <v>0</v>
      </c>
      <c r="O99" s="40">
        <v>0</v>
      </c>
      <c r="P99" s="116">
        <f t="shared" si="158"/>
        <v>0</v>
      </c>
      <c r="Q99" s="117">
        <f t="shared" si="159"/>
        <v>0</v>
      </c>
      <c r="R99" s="118">
        <f t="shared" si="160"/>
        <v>0</v>
      </c>
      <c r="S99" s="32"/>
      <c r="T99" s="35">
        <v>0</v>
      </c>
      <c r="U99" s="39">
        <v>0</v>
      </c>
      <c r="V99" s="39">
        <v>0</v>
      </c>
      <c r="W99" s="39">
        <v>0</v>
      </c>
      <c r="X99" s="36">
        <v>0</v>
      </c>
      <c r="Y99" s="40">
        <v>0</v>
      </c>
      <c r="Z99" s="38">
        <v>0</v>
      </c>
      <c r="AA99" s="39">
        <v>0</v>
      </c>
      <c r="AB99" s="36">
        <v>0</v>
      </c>
      <c r="AC99" s="39">
        <v>0</v>
      </c>
      <c r="AD99" s="36">
        <v>0</v>
      </c>
      <c r="AE99" s="40">
        <v>0</v>
      </c>
      <c r="AF99" s="116">
        <f t="shared" si="161"/>
        <v>0</v>
      </c>
      <c r="AG99" s="117">
        <f t="shared" si="162"/>
        <v>0</v>
      </c>
      <c r="AH99" s="118">
        <f t="shared" si="163"/>
        <v>0</v>
      </c>
      <c r="AI99" s="32"/>
      <c r="AJ99" s="35">
        <v>0</v>
      </c>
      <c r="AK99" s="39">
        <v>0</v>
      </c>
      <c r="AL99" s="39">
        <v>0</v>
      </c>
      <c r="AM99" s="39">
        <v>0</v>
      </c>
      <c r="AN99" s="36">
        <v>0</v>
      </c>
      <c r="AO99" s="40">
        <v>0</v>
      </c>
      <c r="AP99" s="38">
        <v>0</v>
      </c>
      <c r="AQ99" s="39">
        <v>0</v>
      </c>
      <c r="AR99" s="36">
        <v>0</v>
      </c>
      <c r="AS99" s="39">
        <v>0</v>
      </c>
      <c r="AT99" s="36">
        <v>0</v>
      </c>
      <c r="AU99" s="40">
        <v>0</v>
      </c>
      <c r="AV99" s="116">
        <f t="shared" si="164"/>
        <v>0</v>
      </c>
      <c r="AW99" s="117">
        <f t="shared" si="165"/>
        <v>0</v>
      </c>
      <c r="AX99" s="118">
        <f t="shared" si="166"/>
        <v>0</v>
      </c>
      <c r="AY99" s="32"/>
      <c r="AZ99" s="35">
        <v>0</v>
      </c>
      <c r="BA99" s="39">
        <v>0</v>
      </c>
      <c r="BB99" s="39">
        <v>0</v>
      </c>
      <c r="BC99" s="39">
        <v>0</v>
      </c>
      <c r="BD99" s="36">
        <v>0</v>
      </c>
      <c r="BE99" s="40">
        <v>0</v>
      </c>
      <c r="BF99" s="38">
        <v>0</v>
      </c>
      <c r="BG99" s="39">
        <v>0</v>
      </c>
      <c r="BH99" s="36">
        <v>0</v>
      </c>
      <c r="BI99" s="39">
        <v>0</v>
      </c>
      <c r="BJ99" s="36">
        <v>0</v>
      </c>
      <c r="BK99" s="40">
        <v>0</v>
      </c>
      <c r="BL99" s="116">
        <f t="shared" si="167"/>
        <v>0</v>
      </c>
      <c r="BM99" s="117">
        <f t="shared" si="168"/>
        <v>0</v>
      </c>
      <c r="BN99" s="118">
        <f t="shared" si="169"/>
        <v>0</v>
      </c>
      <c r="BO99" s="32"/>
      <c r="BP99" s="35">
        <v>0</v>
      </c>
      <c r="BQ99" s="39">
        <v>0</v>
      </c>
      <c r="BR99" s="39">
        <v>0</v>
      </c>
      <c r="BS99" s="39">
        <v>0</v>
      </c>
      <c r="BT99" s="36">
        <v>0</v>
      </c>
      <c r="BU99" s="40">
        <v>0</v>
      </c>
      <c r="BV99" s="38">
        <v>0</v>
      </c>
      <c r="BW99" s="39">
        <v>0</v>
      </c>
      <c r="BX99" s="36">
        <v>0</v>
      </c>
      <c r="BY99" s="39">
        <v>0</v>
      </c>
      <c r="BZ99" s="36">
        <v>0</v>
      </c>
      <c r="CA99" s="40">
        <v>0</v>
      </c>
      <c r="CB99" s="116">
        <f t="shared" si="170"/>
        <v>0</v>
      </c>
      <c r="CC99" s="117">
        <f t="shared" si="171"/>
        <v>0</v>
      </c>
      <c r="CD99" s="118">
        <f t="shared" si="172"/>
        <v>0</v>
      </c>
      <c r="CE99" s="32"/>
      <c r="CF99" s="35">
        <v>0</v>
      </c>
      <c r="CG99" s="39">
        <v>0</v>
      </c>
      <c r="CH99" s="39">
        <v>0</v>
      </c>
      <c r="CI99" s="39">
        <v>0</v>
      </c>
      <c r="CJ99" s="36">
        <v>0</v>
      </c>
      <c r="CK99" s="40">
        <v>0</v>
      </c>
      <c r="CL99" s="38">
        <v>0</v>
      </c>
      <c r="CM99" s="39">
        <v>0</v>
      </c>
      <c r="CN99" s="36">
        <v>0</v>
      </c>
      <c r="CO99" s="39">
        <v>0</v>
      </c>
      <c r="CP99" s="36">
        <v>0</v>
      </c>
      <c r="CQ99" s="40">
        <v>0</v>
      </c>
      <c r="CR99" s="116">
        <f t="shared" si="173"/>
        <v>0</v>
      </c>
      <c r="CS99" s="117">
        <f t="shared" si="174"/>
        <v>0</v>
      </c>
      <c r="CT99" s="118">
        <f t="shared" si="175"/>
        <v>0</v>
      </c>
      <c r="CU99" s="32"/>
      <c r="CV99" s="38">
        <f>+D99+T99+AJ99+AZ99+BP99+CF99</f>
        <v>0</v>
      </c>
      <c r="CW99" s="39">
        <f t="shared" si="123"/>
        <v>0</v>
      </c>
      <c r="CX99" s="36">
        <f>+F99+V99+AL99+BB99+BR99+CH99</f>
        <v>0</v>
      </c>
      <c r="CY99" s="39">
        <f t="shared" si="176"/>
        <v>0</v>
      </c>
      <c r="CZ99" s="36">
        <f t="shared" si="177"/>
        <v>0</v>
      </c>
      <c r="DA99" s="40">
        <f t="shared" si="178"/>
        <v>0</v>
      </c>
      <c r="DB99" s="38">
        <f t="shared" si="179"/>
        <v>0</v>
      </c>
      <c r="DC99" s="39">
        <f t="shared" si="115"/>
        <v>0</v>
      </c>
      <c r="DD99" s="36">
        <f t="shared" si="180"/>
        <v>0</v>
      </c>
      <c r="DE99" s="202">
        <f t="shared" si="181"/>
        <v>0</v>
      </c>
      <c r="DF99" s="36">
        <f t="shared" si="182"/>
        <v>0</v>
      </c>
      <c r="DG99" s="40">
        <f t="shared" si="183"/>
        <v>0</v>
      </c>
      <c r="DH99" s="152"/>
      <c r="DI99" s="164" t="s">
        <v>13</v>
      </c>
      <c r="DJ99" s="38">
        <f t="shared" si="184"/>
        <v>0</v>
      </c>
      <c r="DK99" s="36">
        <f t="shared" si="185"/>
        <v>0</v>
      </c>
      <c r="DL99" s="37">
        <f t="shared" si="186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>
        <v>0</v>
      </c>
      <c r="E100" s="39">
        <v>0</v>
      </c>
      <c r="F100" s="39">
        <v>0</v>
      </c>
      <c r="G100" s="39">
        <v>0</v>
      </c>
      <c r="H100" s="36">
        <v>0</v>
      </c>
      <c r="I100" s="40">
        <v>0</v>
      </c>
      <c r="J100" s="38">
        <v>0</v>
      </c>
      <c r="K100" s="39">
        <v>0</v>
      </c>
      <c r="L100" s="36">
        <v>0</v>
      </c>
      <c r="M100" s="39">
        <v>0</v>
      </c>
      <c r="N100" s="36">
        <v>0</v>
      </c>
      <c r="O100" s="40">
        <v>0</v>
      </c>
      <c r="P100" s="116">
        <f t="shared" si="158"/>
        <v>0</v>
      </c>
      <c r="Q100" s="117">
        <f t="shared" si="159"/>
        <v>0</v>
      </c>
      <c r="R100" s="118">
        <f t="shared" si="160"/>
        <v>0</v>
      </c>
      <c r="S100" s="32"/>
      <c r="T100" s="35">
        <v>0</v>
      </c>
      <c r="U100" s="39">
        <v>0</v>
      </c>
      <c r="V100" s="39">
        <v>0</v>
      </c>
      <c r="W100" s="39">
        <v>0</v>
      </c>
      <c r="X100" s="36">
        <v>0</v>
      </c>
      <c r="Y100" s="40">
        <v>0</v>
      </c>
      <c r="Z100" s="38">
        <v>0</v>
      </c>
      <c r="AA100" s="39">
        <v>0</v>
      </c>
      <c r="AB100" s="36">
        <v>0</v>
      </c>
      <c r="AC100" s="39">
        <v>0</v>
      </c>
      <c r="AD100" s="36">
        <v>0</v>
      </c>
      <c r="AE100" s="40">
        <v>0</v>
      </c>
      <c r="AF100" s="116">
        <f t="shared" si="161"/>
        <v>0</v>
      </c>
      <c r="AG100" s="117">
        <f t="shared" si="162"/>
        <v>0</v>
      </c>
      <c r="AH100" s="118">
        <f t="shared" si="163"/>
        <v>0</v>
      </c>
      <c r="AI100" s="32"/>
      <c r="AJ100" s="35">
        <v>0</v>
      </c>
      <c r="AK100" s="39">
        <v>0</v>
      </c>
      <c r="AL100" s="39">
        <v>0</v>
      </c>
      <c r="AM100" s="39">
        <v>0</v>
      </c>
      <c r="AN100" s="36">
        <v>0</v>
      </c>
      <c r="AO100" s="40">
        <v>0</v>
      </c>
      <c r="AP100" s="38">
        <v>0</v>
      </c>
      <c r="AQ100" s="39">
        <v>0</v>
      </c>
      <c r="AR100" s="36">
        <v>0</v>
      </c>
      <c r="AS100" s="39">
        <v>0</v>
      </c>
      <c r="AT100" s="36">
        <v>0</v>
      </c>
      <c r="AU100" s="40">
        <v>0</v>
      </c>
      <c r="AV100" s="116">
        <f t="shared" si="164"/>
        <v>0</v>
      </c>
      <c r="AW100" s="117">
        <f t="shared" si="165"/>
        <v>0</v>
      </c>
      <c r="AX100" s="118">
        <f t="shared" si="166"/>
        <v>0</v>
      </c>
      <c r="AY100" s="32"/>
      <c r="AZ100" s="35">
        <v>0</v>
      </c>
      <c r="BA100" s="39">
        <v>0</v>
      </c>
      <c r="BB100" s="39">
        <v>0</v>
      </c>
      <c r="BC100" s="39">
        <v>0</v>
      </c>
      <c r="BD100" s="36">
        <v>0</v>
      </c>
      <c r="BE100" s="40">
        <v>0</v>
      </c>
      <c r="BF100" s="38">
        <v>0</v>
      </c>
      <c r="BG100" s="39">
        <v>0</v>
      </c>
      <c r="BH100" s="36">
        <v>0</v>
      </c>
      <c r="BI100" s="39">
        <v>0</v>
      </c>
      <c r="BJ100" s="36">
        <v>0</v>
      </c>
      <c r="BK100" s="40">
        <v>0</v>
      </c>
      <c r="BL100" s="116">
        <f t="shared" si="167"/>
        <v>0</v>
      </c>
      <c r="BM100" s="117">
        <f t="shared" si="168"/>
        <v>0</v>
      </c>
      <c r="BN100" s="118">
        <f t="shared" si="169"/>
        <v>0</v>
      </c>
      <c r="BO100" s="32"/>
      <c r="BP100" s="35">
        <v>0</v>
      </c>
      <c r="BQ100" s="39">
        <v>0</v>
      </c>
      <c r="BR100" s="39">
        <v>0</v>
      </c>
      <c r="BS100" s="39">
        <v>0</v>
      </c>
      <c r="BT100" s="36">
        <v>0</v>
      </c>
      <c r="BU100" s="40">
        <v>0</v>
      </c>
      <c r="BV100" s="38">
        <v>0</v>
      </c>
      <c r="BW100" s="39">
        <v>0</v>
      </c>
      <c r="BX100" s="36">
        <v>0</v>
      </c>
      <c r="BY100" s="39">
        <v>0</v>
      </c>
      <c r="BZ100" s="36">
        <v>0</v>
      </c>
      <c r="CA100" s="40">
        <v>0</v>
      </c>
      <c r="CB100" s="116">
        <f t="shared" si="170"/>
        <v>0</v>
      </c>
      <c r="CC100" s="117">
        <f t="shared" si="171"/>
        <v>0</v>
      </c>
      <c r="CD100" s="118">
        <f t="shared" si="172"/>
        <v>0</v>
      </c>
      <c r="CE100" s="32"/>
      <c r="CF100" s="35">
        <v>0</v>
      </c>
      <c r="CG100" s="39">
        <v>0</v>
      </c>
      <c r="CH100" s="39">
        <v>0</v>
      </c>
      <c r="CI100" s="39">
        <v>0</v>
      </c>
      <c r="CJ100" s="36">
        <v>0</v>
      </c>
      <c r="CK100" s="40">
        <v>0</v>
      </c>
      <c r="CL100" s="38">
        <v>0</v>
      </c>
      <c r="CM100" s="39">
        <v>0</v>
      </c>
      <c r="CN100" s="36">
        <v>0</v>
      </c>
      <c r="CO100" s="39">
        <v>0</v>
      </c>
      <c r="CP100" s="36">
        <v>0</v>
      </c>
      <c r="CQ100" s="40">
        <v>0</v>
      </c>
      <c r="CR100" s="116">
        <f t="shared" si="173"/>
        <v>0</v>
      </c>
      <c r="CS100" s="117">
        <f t="shared" si="174"/>
        <v>0</v>
      </c>
      <c r="CT100" s="118">
        <f t="shared" si="175"/>
        <v>0</v>
      </c>
      <c r="CU100" s="32"/>
      <c r="CV100" s="38">
        <f>+D100+T100+AJ100+AZ100+BP100+CF100</f>
        <v>0</v>
      </c>
      <c r="CW100" s="39">
        <f t="shared" si="123"/>
        <v>0</v>
      </c>
      <c r="CX100" s="36">
        <f>+F100+V100+AL100+BB100+BR100+CH100</f>
        <v>0</v>
      </c>
      <c r="CY100" s="39">
        <f t="shared" si="176"/>
        <v>0</v>
      </c>
      <c r="CZ100" s="36">
        <f t="shared" si="177"/>
        <v>0</v>
      </c>
      <c r="DA100" s="40">
        <f t="shared" si="178"/>
        <v>0</v>
      </c>
      <c r="DB100" s="38">
        <f t="shared" si="179"/>
        <v>0</v>
      </c>
      <c r="DC100" s="39">
        <f t="shared" si="115"/>
        <v>0</v>
      </c>
      <c r="DD100" s="36">
        <f t="shared" si="180"/>
        <v>0</v>
      </c>
      <c r="DE100" s="202">
        <f t="shared" si="181"/>
        <v>0</v>
      </c>
      <c r="DF100" s="36">
        <f t="shared" si="182"/>
        <v>0</v>
      </c>
      <c r="DG100" s="40">
        <f t="shared" si="183"/>
        <v>0</v>
      </c>
      <c r="DH100" s="152"/>
      <c r="DI100" s="161" t="s">
        <v>9</v>
      </c>
      <c r="DJ100" s="38">
        <f t="shared" si="184"/>
        <v>0</v>
      </c>
      <c r="DK100" s="36">
        <f t="shared" si="185"/>
        <v>0</v>
      </c>
      <c r="DL100" s="37">
        <f t="shared" si="186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>
        <v>237786376</v>
      </c>
      <c r="E101" s="46">
        <v>2167.5700000000002</v>
      </c>
      <c r="F101" s="43">
        <v>71064022</v>
      </c>
      <c r="G101" s="46">
        <v>2591.9699999999998</v>
      </c>
      <c r="H101" s="36">
        <v>308850398</v>
      </c>
      <c r="I101" s="47">
        <v>2252.4299999999998</v>
      </c>
      <c r="J101" s="45">
        <v>122061232</v>
      </c>
      <c r="K101" s="46">
        <v>353.99</v>
      </c>
      <c r="L101" s="43">
        <v>173747621</v>
      </c>
      <c r="M101" s="46">
        <v>571.34</v>
      </c>
      <c r="N101" s="43">
        <v>295808853</v>
      </c>
      <c r="O101" s="47">
        <v>455.84</v>
      </c>
      <c r="P101" s="122">
        <f t="shared" si="158"/>
        <v>359847608</v>
      </c>
      <c r="Q101" s="128">
        <f t="shared" si="159"/>
        <v>244811643</v>
      </c>
      <c r="R101" s="129">
        <f t="shared" si="160"/>
        <v>604659251</v>
      </c>
      <c r="S101" s="32"/>
      <c r="T101" s="42">
        <v>404151718</v>
      </c>
      <c r="U101" s="46">
        <v>2098.54</v>
      </c>
      <c r="V101" s="43">
        <v>104551033</v>
      </c>
      <c r="W101" s="46">
        <v>1909.96</v>
      </c>
      <c r="X101" s="43">
        <v>508702751</v>
      </c>
      <c r="Y101" s="47">
        <v>2056.8000000000002</v>
      </c>
      <c r="Z101" s="45">
        <v>275035199</v>
      </c>
      <c r="AA101" s="46">
        <v>273.83</v>
      </c>
      <c r="AB101" s="43">
        <v>167228434</v>
      </c>
      <c r="AC101" s="46">
        <v>385.44</v>
      </c>
      <c r="AD101" s="43">
        <v>442263633</v>
      </c>
      <c r="AE101" s="47">
        <v>307.5</v>
      </c>
      <c r="AF101" s="122">
        <f t="shared" si="161"/>
        <v>679186917</v>
      </c>
      <c r="AG101" s="128">
        <f t="shared" si="162"/>
        <v>271779467</v>
      </c>
      <c r="AH101" s="129">
        <f t="shared" si="163"/>
        <v>950966384</v>
      </c>
      <c r="AI101" s="32"/>
      <c r="AJ101" s="42">
        <v>127025983</v>
      </c>
      <c r="AK101" s="46">
        <v>2111.42</v>
      </c>
      <c r="AL101" s="43">
        <v>59470222</v>
      </c>
      <c r="AM101" s="46">
        <v>2452.89</v>
      </c>
      <c r="AN101" s="43">
        <v>186496205</v>
      </c>
      <c r="AO101" s="47">
        <v>2209.5</v>
      </c>
      <c r="AP101" s="45">
        <v>51647201</v>
      </c>
      <c r="AQ101" s="46">
        <v>330.5</v>
      </c>
      <c r="AR101" s="43">
        <v>83193358</v>
      </c>
      <c r="AS101" s="46">
        <v>552.82000000000005</v>
      </c>
      <c r="AT101" s="43">
        <v>134840559</v>
      </c>
      <c r="AU101" s="47">
        <v>439.57</v>
      </c>
      <c r="AV101" s="122">
        <f t="shared" si="164"/>
        <v>178673184</v>
      </c>
      <c r="AW101" s="128">
        <f t="shared" si="165"/>
        <v>142663580</v>
      </c>
      <c r="AX101" s="129">
        <f t="shared" si="166"/>
        <v>321336764</v>
      </c>
      <c r="AY101" s="32"/>
      <c r="AZ101" s="42">
        <v>228958978</v>
      </c>
      <c r="BA101" s="46">
        <v>2058.19</v>
      </c>
      <c r="BB101" s="43">
        <v>54811694</v>
      </c>
      <c r="BC101" s="46">
        <v>1751.12</v>
      </c>
      <c r="BD101" s="43">
        <v>283770672</v>
      </c>
      <c r="BE101" s="47">
        <v>1990.76</v>
      </c>
      <c r="BF101" s="45">
        <v>177052490</v>
      </c>
      <c r="BG101" s="46">
        <v>290.99</v>
      </c>
      <c r="BH101" s="43">
        <v>159177737</v>
      </c>
      <c r="BI101" s="46">
        <v>514.91</v>
      </c>
      <c r="BJ101" s="43">
        <v>336230227</v>
      </c>
      <c r="BK101" s="47">
        <v>366.43</v>
      </c>
      <c r="BL101" s="122">
        <f t="shared" si="167"/>
        <v>406011468</v>
      </c>
      <c r="BM101" s="128">
        <f t="shared" si="168"/>
        <v>213989431</v>
      </c>
      <c r="BN101" s="129">
        <f t="shared" si="169"/>
        <v>620000899</v>
      </c>
      <c r="BO101" s="32"/>
      <c r="BP101" s="42">
        <v>160976088</v>
      </c>
      <c r="BQ101" s="46">
        <v>1695.91</v>
      </c>
      <c r="BR101" s="43">
        <v>37994982</v>
      </c>
      <c r="BS101" s="46">
        <v>1762.62</v>
      </c>
      <c r="BT101" s="43">
        <v>198971069</v>
      </c>
      <c r="BU101" s="47">
        <v>1708.26</v>
      </c>
      <c r="BV101" s="45">
        <v>67117982</v>
      </c>
      <c r="BW101" s="46">
        <v>222.92</v>
      </c>
      <c r="BX101" s="43">
        <v>85985883</v>
      </c>
      <c r="BY101" s="46">
        <v>422.51</v>
      </c>
      <c r="BZ101" s="43">
        <v>153103865</v>
      </c>
      <c r="CA101" s="47">
        <v>303.42</v>
      </c>
      <c r="CB101" s="122">
        <f t="shared" si="170"/>
        <v>228094070</v>
      </c>
      <c r="CC101" s="128">
        <f t="shared" si="171"/>
        <v>123980865</v>
      </c>
      <c r="CD101" s="129">
        <f t="shared" si="172"/>
        <v>352074935</v>
      </c>
      <c r="CE101" s="32"/>
      <c r="CF101" s="42">
        <v>255910208</v>
      </c>
      <c r="CG101" s="46">
        <v>2054.5500000000002</v>
      </c>
      <c r="CH101" s="43">
        <v>55625064</v>
      </c>
      <c r="CI101" s="46">
        <v>2198.79</v>
      </c>
      <c r="CJ101" s="43">
        <v>311535272</v>
      </c>
      <c r="CK101" s="47">
        <v>2078.9</v>
      </c>
      <c r="CL101" s="45">
        <v>168525105</v>
      </c>
      <c r="CM101" s="46">
        <v>272.07</v>
      </c>
      <c r="CN101" s="43">
        <v>130743442</v>
      </c>
      <c r="CO101" s="46">
        <v>412.92</v>
      </c>
      <c r="CP101" s="43">
        <v>299268547</v>
      </c>
      <c r="CQ101" s="47">
        <v>319.72000000000003</v>
      </c>
      <c r="CR101" s="122">
        <f t="shared" si="173"/>
        <v>424435313</v>
      </c>
      <c r="CS101" s="128">
        <f t="shared" si="174"/>
        <v>186368506</v>
      </c>
      <c r="CT101" s="129">
        <f t="shared" si="175"/>
        <v>610803819</v>
      </c>
      <c r="CU101" s="32"/>
      <c r="CV101" s="54">
        <f>+CV63+CV96+CV98+CV99+CV100</f>
        <v>1414809354</v>
      </c>
      <c r="CW101" s="55">
        <f t="shared" si="123"/>
        <v>2041.0653546305966</v>
      </c>
      <c r="CX101" s="56">
        <f>+CX63+CX96+CX98+CX99+CX100</f>
        <v>383517018</v>
      </c>
      <c r="CY101" s="55">
        <f t="shared" si="176"/>
        <v>2078.0410279750972</v>
      </c>
      <c r="CZ101" s="56">
        <f>+CZ63+CZ96+CZ98+CZ99+CZ100</f>
        <v>1798326372</v>
      </c>
      <c r="DA101" s="47">
        <f t="shared" si="178"/>
        <v>2048.8400998485863</v>
      </c>
      <c r="DB101" s="45">
        <f>+DB63+DB96+DB98+DB99+DB100</f>
        <v>861439216</v>
      </c>
      <c r="DC101" s="46">
        <f t="shared" si="115"/>
        <v>283.88990424177592</v>
      </c>
      <c r="DD101" s="43">
        <f>+DD63+DD96+DD98+DD99+DD100</f>
        <v>800076468</v>
      </c>
      <c r="DE101" s="201">
        <f t="shared" si="181"/>
        <v>465.77328323644235</v>
      </c>
      <c r="DF101" s="56">
        <f>+DF63+DF96+DF98+DF99+DF100</f>
        <v>1661515684</v>
      </c>
      <c r="DG101" s="47">
        <f t="shared" si="183"/>
        <v>349.63444638017603</v>
      </c>
      <c r="DH101" s="153"/>
      <c r="DI101" s="161" t="s">
        <v>177</v>
      </c>
      <c r="DJ101" s="45">
        <f>+DJ63+DJ96+DJ98+DJ99+DJ100</f>
        <v>1798326372</v>
      </c>
      <c r="DK101" s="43">
        <f t="shared" ref="DK101:DL101" si="187">+DK63+DK96+DK98+DK99+DK100</f>
        <v>1661515684</v>
      </c>
      <c r="DL101" s="44">
        <f t="shared" si="187"/>
        <v>3459842056</v>
      </c>
      <c r="DM101"/>
      <c r="DN101" s="48">
        <f>+R102+AH102+AX102+BN102+CD102+CT102</f>
        <v>173096441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>
        <v>-6089807</v>
      </c>
      <c r="E102" s="58">
        <v>-55.51</v>
      </c>
      <c r="F102" s="61">
        <v>-7703465</v>
      </c>
      <c r="G102" s="58">
        <v>-280.97000000000003</v>
      </c>
      <c r="H102" s="61">
        <v>-13793272</v>
      </c>
      <c r="I102" s="60">
        <v>-100.59</v>
      </c>
      <c r="J102" s="59">
        <v>-2180191</v>
      </c>
      <c r="K102" s="58">
        <v>-6.32</v>
      </c>
      <c r="L102" s="61">
        <v>34141101</v>
      </c>
      <c r="M102" s="58">
        <v>112.27</v>
      </c>
      <c r="N102" s="61">
        <v>31960910</v>
      </c>
      <c r="O102" s="60">
        <v>49.25</v>
      </c>
      <c r="P102" s="96">
        <f t="shared" si="158"/>
        <v>-8269998</v>
      </c>
      <c r="Q102" s="97">
        <f t="shared" si="159"/>
        <v>26437636</v>
      </c>
      <c r="R102" s="98">
        <f t="shared" si="160"/>
        <v>18167638</v>
      </c>
      <c r="S102" s="32"/>
      <c r="T102" s="57">
        <v>17882896</v>
      </c>
      <c r="U102" s="58">
        <v>92.86</v>
      </c>
      <c r="V102" s="61">
        <v>11536834</v>
      </c>
      <c r="W102" s="58">
        <v>210.76</v>
      </c>
      <c r="X102" s="61">
        <v>29419730</v>
      </c>
      <c r="Y102" s="60">
        <v>118.95</v>
      </c>
      <c r="Z102" s="59">
        <v>-3977328</v>
      </c>
      <c r="AA102" s="58">
        <v>-3.96</v>
      </c>
      <c r="AB102" s="61">
        <v>33116061</v>
      </c>
      <c r="AC102" s="58">
        <v>76.33</v>
      </c>
      <c r="AD102" s="61">
        <v>29138733</v>
      </c>
      <c r="AE102" s="60">
        <v>20.260000000000002</v>
      </c>
      <c r="AF102" s="96">
        <f t="shared" si="161"/>
        <v>13905568</v>
      </c>
      <c r="AG102" s="97">
        <f t="shared" si="162"/>
        <v>44652895</v>
      </c>
      <c r="AH102" s="98">
        <f t="shared" si="163"/>
        <v>58558463</v>
      </c>
      <c r="AI102" s="32"/>
      <c r="AJ102" s="57">
        <v>8293737</v>
      </c>
      <c r="AK102" s="58">
        <v>137.86000000000001</v>
      </c>
      <c r="AL102" s="61">
        <v>-461143</v>
      </c>
      <c r="AM102" s="58">
        <v>-19.02</v>
      </c>
      <c r="AN102" s="61">
        <v>7832594</v>
      </c>
      <c r="AO102" s="60">
        <v>92.8</v>
      </c>
      <c r="AP102" s="59">
        <v>2373658</v>
      </c>
      <c r="AQ102" s="58">
        <v>15.19</v>
      </c>
      <c r="AR102" s="61">
        <v>1499888</v>
      </c>
      <c r="AS102" s="58">
        <v>9.9700000000000006</v>
      </c>
      <c r="AT102" s="61">
        <v>3873545</v>
      </c>
      <c r="AU102" s="60">
        <v>12.63</v>
      </c>
      <c r="AV102" s="96">
        <f t="shared" si="164"/>
        <v>10667395</v>
      </c>
      <c r="AW102" s="97">
        <f t="shared" si="165"/>
        <v>1038745</v>
      </c>
      <c r="AX102" s="98">
        <f>+AV102+AW102</f>
        <v>11706140</v>
      </c>
      <c r="AY102" s="32"/>
      <c r="AZ102" s="57">
        <v>15544997</v>
      </c>
      <c r="BA102" s="58">
        <v>139.74</v>
      </c>
      <c r="BB102" s="61">
        <v>7270954</v>
      </c>
      <c r="BC102" s="58">
        <v>232.29</v>
      </c>
      <c r="BD102" s="61">
        <v>22815952</v>
      </c>
      <c r="BE102" s="60">
        <v>160.06</v>
      </c>
      <c r="BF102" s="59">
        <v>1003227</v>
      </c>
      <c r="BG102" s="58">
        <v>1.65</v>
      </c>
      <c r="BH102" s="61">
        <v>19550751</v>
      </c>
      <c r="BI102" s="58">
        <v>63.24</v>
      </c>
      <c r="BJ102" s="61">
        <v>20553978</v>
      </c>
      <c r="BK102" s="60">
        <v>22.4</v>
      </c>
      <c r="BL102" s="96">
        <f t="shared" si="167"/>
        <v>16548224</v>
      </c>
      <c r="BM102" s="97">
        <f t="shared" si="168"/>
        <v>26821705</v>
      </c>
      <c r="BN102" s="98">
        <f>+BL102+BM102</f>
        <v>43369929</v>
      </c>
      <c r="BO102" s="32"/>
      <c r="BP102" s="57">
        <v>15263423</v>
      </c>
      <c r="BQ102" s="58">
        <v>160.80000000000001</v>
      </c>
      <c r="BR102" s="61">
        <v>6502346</v>
      </c>
      <c r="BS102" s="58">
        <v>301.64999999999998</v>
      </c>
      <c r="BT102" s="61">
        <v>21765769</v>
      </c>
      <c r="BU102" s="60">
        <v>186.87</v>
      </c>
      <c r="BV102" s="59">
        <v>-9365495</v>
      </c>
      <c r="BW102" s="58">
        <v>-31.11</v>
      </c>
      <c r="BX102" s="61">
        <v>4522683</v>
      </c>
      <c r="BY102" s="58">
        <v>22.22</v>
      </c>
      <c r="BZ102" s="61">
        <v>-4842812</v>
      </c>
      <c r="CA102" s="60">
        <v>-9.6</v>
      </c>
      <c r="CB102" s="96">
        <f>+BP102+BV102</f>
        <v>5897928</v>
      </c>
      <c r="CC102" s="97">
        <f t="shared" si="171"/>
        <v>11025029</v>
      </c>
      <c r="CD102" s="98">
        <f>+CB102+CC102</f>
        <v>16922957</v>
      </c>
      <c r="CE102" s="32"/>
      <c r="CF102" s="57">
        <v>10306795</v>
      </c>
      <c r="CG102" s="58">
        <v>82.75</v>
      </c>
      <c r="CH102" s="61">
        <v>-1818207</v>
      </c>
      <c r="CI102" s="58">
        <v>-71.87</v>
      </c>
      <c r="CJ102" s="61">
        <v>8488588</v>
      </c>
      <c r="CK102" s="60">
        <v>56.64</v>
      </c>
      <c r="CL102" s="59">
        <v>-2884081</v>
      </c>
      <c r="CM102" s="58">
        <v>-4.66</v>
      </c>
      <c r="CN102" s="61">
        <v>18766807</v>
      </c>
      <c r="CO102" s="58">
        <v>59.27</v>
      </c>
      <c r="CP102" s="61">
        <v>15882726</v>
      </c>
      <c r="CQ102" s="60">
        <v>16.97</v>
      </c>
      <c r="CR102" s="96">
        <f t="shared" si="173"/>
        <v>7422714</v>
      </c>
      <c r="CS102" s="97">
        <f t="shared" si="174"/>
        <v>16948600</v>
      </c>
      <c r="CT102" s="98">
        <f>+CR102+CS102</f>
        <v>24371314</v>
      </c>
      <c r="CU102" s="32"/>
      <c r="CV102" s="62">
        <f>+CV16-CV101</f>
        <v>61202039</v>
      </c>
      <c r="CW102" s="58">
        <f t="shared" si="123"/>
        <v>88.292716670609892</v>
      </c>
      <c r="CX102" s="62">
        <f>+CX16-CX101</f>
        <v>15327317</v>
      </c>
      <c r="CY102" s="63">
        <f t="shared" si="176"/>
        <v>83.049231402764462</v>
      </c>
      <c r="CZ102" s="62">
        <f>+CZ16-CZ101</f>
        <v>76529356</v>
      </c>
      <c r="DA102" s="64">
        <f t="shared" si="178"/>
        <v>87.190187404084867</v>
      </c>
      <c r="DB102" s="62">
        <f>+DB16-DB101</f>
        <v>-15030215</v>
      </c>
      <c r="DC102" s="58">
        <f t="shared" si="115"/>
        <v>-4.9532529026207044</v>
      </c>
      <c r="DD102" s="62">
        <f>+DD16-DD101</f>
        <v>111597298</v>
      </c>
      <c r="DE102" s="64">
        <f t="shared" si="181"/>
        <v>64.967589935135621</v>
      </c>
      <c r="DF102" s="62">
        <f>+DF16-DF101</f>
        <v>96567083</v>
      </c>
      <c r="DG102" s="64">
        <f t="shared" si="183"/>
        <v>20.320710137367268</v>
      </c>
      <c r="DH102" s="153"/>
      <c r="DI102" s="161" t="s">
        <v>178</v>
      </c>
      <c r="DJ102" s="62">
        <f>+DJ16-DJ101</f>
        <v>76529356</v>
      </c>
      <c r="DK102" s="62">
        <f t="shared" ref="DK102" si="188">+DK16-DK101</f>
        <v>96567083</v>
      </c>
      <c r="DL102" s="62">
        <f>+DL16-DL101</f>
        <v>173096439</v>
      </c>
      <c r="DM102"/>
      <c r="DN102" s="48">
        <f>+D102+F102+J102+L102+T102+V102+Z102+AB102++AJ102+AL102+AP102+AR102+AZ102+BB102+BF102+BH102+BP102+BR102+BV102+BX102+CF102+CH102+CL102+CN102</f>
        <v>173096441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5"/>
      <c r="U103" s="36"/>
      <c r="V103" s="36"/>
      <c r="W103" s="36"/>
      <c r="X103" s="36"/>
      <c r="Y103" s="37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6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8"/>
      <c r="U104" s="29"/>
      <c r="V104" s="29"/>
      <c r="W104" s="29"/>
      <c r="X104" s="29"/>
      <c r="Y104" s="30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29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>
        <v>16485199</v>
      </c>
      <c r="E105" s="36"/>
      <c r="F105" s="36">
        <v>8838585</v>
      </c>
      <c r="G105" s="36"/>
      <c r="H105" s="36">
        <v>25323784</v>
      </c>
      <c r="I105" s="37"/>
      <c r="J105" s="38">
        <v>20141531</v>
      </c>
      <c r="K105" s="36"/>
      <c r="L105" s="36">
        <v>36183356</v>
      </c>
      <c r="M105" s="36"/>
      <c r="N105" s="36">
        <v>56324888</v>
      </c>
      <c r="O105" s="37"/>
      <c r="P105" s="116">
        <f t="shared" ref="P105:P107" si="189">+D105+J105</f>
        <v>36626730</v>
      </c>
      <c r="Q105" s="117">
        <f t="shared" ref="Q105:Q107" si="190">+F105+L105</f>
        <v>45021941</v>
      </c>
      <c r="R105" s="118">
        <f t="shared" ref="R105:R107" si="191">+P105+Q105</f>
        <v>81648671</v>
      </c>
      <c r="S105" s="32"/>
      <c r="T105" s="35">
        <v>2478479</v>
      </c>
      <c r="U105" s="36"/>
      <c r="V105" s="36">
        <v>1755997</v>
      </c>
      <c r="W105" s="36"/>
      <c r="X105" s="36">
        <v>4234477</v>
      </c>
      <c r="Y105" s="37"/>
      <c r="Z105" s="38">
        <v>6095470</v>
      </c>
      <c r="AA105" s="36"/>
      <c r="AB105" s="36">
        <v>3861680</v>
      </c>
      <c r="AC105" s="36"/>
      <c r="AD105" s="36">
        <v>9957150</v>
      </c>
      <c r="AE105" s="37"/>
      <c r="AF105" s="116">
        <f t="shared" ref="AF105:AF107" si="192">+T105+Z105</f>
        <v>8573949</v>
      </c>
      <c r="AG105" s="117">
        <f t="shared" ref="AG105:AG107" si="193">+V105+AB105</f>
        <v>5617677</v>
      </c>
      <c r="AH105" s="118">
        <f t="shared" ref="AH105:AH107" si="194">+AF105+AG105</f>
        <v>14191626</v>
      </c>
      <c r="AI105" s="32"/>
      <c r="AJ105" s="35">
        <v>9396341</v>
      </c>
      <c r="AK105" s="36"/>
      <c r="AL105" s="36">
        <v>10874871</v>
      </c>
      <c r="AM105" s="36"/>
      <c r="AN105" s="36">
        <v>20271212</v>
      </c>
      <c r="AO105" s="37"/>
      <c r="AP105" s="38">
        <v>10270260</v>
      </c>
      <c r="AQ105" s="36"/>
      <c r="AR105" s="36">
        <v>18308870</v>
      </c>
      <c r="AS105" s="36"/>
      <c r="AT105" s="36">
        <v>28579130</v>
      </c>
      <c r="AU105" s="37"/>
      <c r="AV105" s="116">
        <f t="shared" ref="AV105:AV107" si="195">+AJ105+AP105</f>
        <v>19666601</v>
      </c>
      <c r="AW105" s="117">
        <f t="shared" ref="AW105:AW107" si="196">+AL105+AR105</f>
        <v>29183741</v>
      </c>
      <c r="AX105" s="118">
        <f t="shared" ref="AX105:AX107" si="197">+AV105+AW105</f>
        <v>48850342</v>
      </c>
      <c r="AY105" s="32"/>
      <c r="AZ105" s="35">
        <v>364100</v>
      </c>
      <c r="BA105" s="36"/>
      <c r="BB105" s="36">
        <v>137399</v>
      </c>
      <c r="BC105" s="36"/>
      <c r="BD105" s="36">
        <v>501498</v>
      </c>
      <c r="BE105" s="37"/>
      <c r="BF105" s="38">
        <v>276042</v>
      </c>
      <c r="BG105" s="36"/>
      <c r="BH105" s="36">
        <v>445125</v>
      </c>
      <c r="BI105" s="36"/>
      <c r="BJ105" s="36">
        <v>721167</v>
      </c>
      <c r="BK105" s="37"/>
      <c r="BL105" s="116">
        <f t="shared" ref="BL105:BL107" si="198">+AZ105+BF105</f>
        <v>640142</v>
      </c>
      <c r="BM105" s="117">
        <f t="shared" ref="BM105:BM107" si="199">+BB105+BH105</f>
        <v>582524</v>
      </c>
      <c r="BN105" s="118">
        <f t="shared" ref="BN105:BN107" si="200">+BL105+BM105</f>
        <v>1222666</v>
      </c>
      <c r="BO105" s="32"/>
      <c r="BP105" s="35">
        <v>1452774</v>
      </c>
      <c r="BQ105" s="36"/>
      <c r="BR105" s="36">
        <v>0</v>
      </c>
      <c r="BS105" s="36"/>
      <c r="BT105" s="36">
        <v>1452774</v>
      </c>
      <c r="BU105" s="37"/>
      <c r="BV105" s="38">
        <v>3974144</v>
      </c>
      <c r="BW105" s="36"/>
      <c r="BX105" s="36">
        <v>0</v>
      </c>
      <c r="BY105" s="36"/>
      <c r="BZ105" s="36">
        <v>3974144</v>
      </c>
      <c r="CA105" s="37"/>
      <c r="CB105" s="116">
        <f t="shared" ref="CB105:CB107" si="201">+BP105+BV105</f>
        <v>5426918</v>
      </c>
      <c r="CC105" s="117">
        <f t="shared" ref="CC105:CC107" si="202">+BR105+BX105</f>
        <v>0</v>
      </c>
      <c r="CD105" s="118">
        <f t="shared" ref="CD105:CD107" si="203">+CB105+CC105</f>
        <v>5426918</v>
      </c>
      <c r="CE105" s="32"/>
      <c r="CF105" s="35">
        <v>2378611</v>
      </c>
      <c r="CG105" s="36"/>
      <c r="CH105" s="36">
        <v>839236</v>
      </c>
      <c r="CI105" s="36"/>
      <c r="CJ105" s="36">
        <v>3217847</v>
      </c>
      <c r="CK105" s="37"/>
      <c r="CL105" s="38">
        <v>4189588</v>
      </c>
      <c r="CM105" s="36"/>
      <c r="CN105" s="36">
        <v>2640339</v>
      </c>
      <c r="CO105" s="36"/>
      <c r="CP105" s="36">
        <v>6829926</v>
      </c>
      <c r="CQ105" s="37"/>
      <c r="CR105" s="116">
        <f t="shared" ref="CR105:CR107" si="204">+CF105+CL105</f>
        <v>6568199</v>
      </c>
      <c r="CS105" s="117">
        <f t="shared" ref="CS105:CS107" si="205">+CH105+CN105</f>
        <v>3479575</v>
      </c>
      <c r="CT105" s="118">
        <f t="shared" ref="CT105:CT107" si="206">+CR105+CS105</f>
        <v>10047774</v>
      </c>
      <c r="CU105" s="32"/>
      <c r="CV105" s="38">
        <f>+D105+T105+AJ105+AZ105+BP105+CF105</f>
        <v>32555504</v>
      </c>
      <c r="CW105" s="39"/>
      <c r="CX105" s="36">
        <f>+F105+V105+AL105+BB105+BR105+CH105</f>
        <v>22446088</v>
      </c>
      <c r="CY105" s="39"/>
      <c r="CZ105" s="36">
        <f>+CV105+CX105</f>
        <v>55001592</v>
      </c>
      <c r="DA105" s="40"/>
      <c r="DB105" s="38">
        <f t="shared" ref="DB105:DB107" si="207">+J105+Z105+AP105+BF105+BV105+CL105</f>
        <v>44947035</v>
      </c>
      <c r="DC105" s="39"/>
      <c r="DD105" s="36">
        <f t="shared" ref="DD105:DD107" si="208">+L105+AB105+AR105+BH105+BX105+CN105</f>
        <v>61439370</v>
      </c>
      <c r="DE105" s="39"/>
      <c r="DF105" s="36">
        <f t="shared" ref="DF105:DF107" si="209">+DB105+DD105</f>
        <v>106386405</v>
      </c>
      <c r="DG105" s="40"/>
      <c r="DH105" s="152"/>
      <c r="DI105" s="163" t="s">
        <v>49</v>
      </c>
      <c r="DJ105" s="38">
        <f t="shared" ref="DJ105:DJ107" si="210">+CZ105</f>
        <v>55001592</v>
      </c>
      <c r="DK105" s="36">
        <f t="shared" ref="DK105:DK107" si="211">+DF105</f>
        <v>106386405</v>
      </c>
      <c r="DL105" s="37">
        <f t="shared" ref="DL105:DL107" si="212">+DJ105+DK105</f>
        <v>161387997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>
        <v>0</v>
      </c>
      <c r="E106" s="36"/>
      <c r="F106" s="36">
        <v>0</v>
      </c>
      <c r="G106" s="36"/>
      <c r="H106" s="36">
        <v>0</v>
      </c>
      <c r="I106" s="37"/>
      <c r="J106" s="38">
        <v>0</v>
      </c>
      <c r="K106" s="36"/>
      <c r="L106" s="36">
        <v>0</v>
      </c>
      <c r="M106" s="36"/>
      <c r="N106" s="36">
        <v>0</v>
      </c>
      <c r="O106" s="37"/>
      <c r="P106" s="116">
        <f t="shared" si="189"/>
        <v>0</v>
      </c>
      <c r="Q106" s="117">
        <f t="shared" si="190"/>
        <v>0</v>
      </c>
      <c r="R106" s="118">
        <f t="shared" si="191"/>
        <v>0</v>
      </c>
      <c r="S106" s="32"/>
      <c r="T106" s="35">
        <v>0</v>
      </c>
      <c r="U106" s="36"/>
      <c r="V106" s="36">
        <v>0</v>
      </c>
      <c r="W106" s="36"/>
      <c r="X106" s="36">
        <v>0</v>
      </c>
      <c r="Y106" s="37"/>
      <c r="Z106" s="38">
        <v>0</v>
      </c>
      <c r="AA106" s="36"/>
      <c r="AB106" s="36">
        <v>0</v>
      </c>
      <c r="AC106" s="36"/>
      <c r="AD106" s="36">
        <v>0</v>
      </c>
      <c r="AE106" s="37"/>
      <c r="AF106" s="116">
        <f t="shared" si="192"/>
        <v>0</v>
      </c>
      <c r="AG106" s="117">
        <f t="shared" si="193"/>
        <v>0</v>
      </c>
      <c r="AH106" s="118">
        <f t="shared" si="194"/>
        <v>0</v>
      </c>
      <c r="AI106" s="32"/>
      <c r="AJ106" s="35">
        <v>0</v>
      </c>
      <c r="AK106" s="36"/>
      <c r="AL106" s="36">
        <v>0</v>
      </c>
      <c r="AM106" s="36"/>
      <c r="AN106" s="36">
        <v>0</v>
      </c>
      <c r="AO106" s="37"/>
      <c r="AP106" s="38">
        <v>0</v>
      </c>
      <c r="AQ106" s="36"/>
      <c r="AR106" s="36">
        <v>0</v>
      </c>
      <c r="AS106" s="36"/>
      <c r="AT106" s="36">
        <v>0</v>
      </c>
      <c r="AU106" s="37"/>
      <c r="AV106" s="116">
        <f t="shared" si="195"/>
        <v>0</v>
      </c>
      <c r="AW106" s="117">
        <f t="shared" si="196"/>
        <v>0</v>
      </c>
      <c r="AX106" s="118">
        <f t="shared" si="197"/>
        <v>0</v>
      </c>
      <c r="AY106" s="32"/>
      <c r="AZ106" s="35">
        <v>0</v>
      </c>
      <c r="BA106" s="36"/>
      <c r="BB106" s="36">
        <v>0</v>
      </c>
      <c r="BC106" s="36"/>
      <c r="BD106" s="36">
        <v>0</v>
      </c>
      <c r="BE106" s="37"/>
      <c r="BF106" s="38">
        <v>0</v>
      </c>
      <c r="BG106" s="36"/>
      <c r="BH106" s="36">
        <v>0</v>
      </c>
      <c r="BI106" s="36"/>
      <c r="BJ106" s="36">
        <v>0</v>
      </c>
      <c r="BK106" s="37"/>
      <c r="BL106" s="116">
        <f t="shared" si="198"/>
        <v>0</v>
      </c>
      <c r="BM106" s="117">
        <f t="shared" si="199"/>
        <v>0</v>
      </c>
      <c r="BN106" s="118">
        <f t="shared" si="200"/>
        <v>0</v>
      </c>
      <c r="BO106" s="32"/>
      <c r="BP106" s="35">
        <v>0</v>
      </c>
      <c r="BQ106" s="36"/>
      <c r="BR106" s="36">
        <v>0</v>
      </c>
      <c r="BS106" s="36"/>
      <c r="BT106" s="36">
        <v>0</v>
      </c>
      <c r="BU106" s="37"/>
      <c r="BV106" s="38">
        <v>0</v>
      </c>
      <c r="BW106" s="36"/>
      <c r="BX106" s="36">
        <v>0</v>
      </c>
      <c r="BY106" s="36"/>
      <c r="BZ106" s="36">
        <v>0</v>
      </c>
      <c r="CA106" s="37"/>
      <c r="CB106" s="116">
        <f t="shared" si="201"/>
        <v>0</v>
      </c>
      <c r="CC106" s="117">
        <f t="shared" si="202"/>
        <v>0</v>
      </c>
      <c r="CD106" s="118">
        <f t="shared" si="203"/>
        <v>0</v>
      </c>
      <c r="CE106" s="32"/>
      <c r="CF106" s="35">
        <v>0</v>
      </c>
      <c r="CG106" s="36"/>
      <c r="CH106" s="36">
        <v>0</v>
      </c>
      <c r="CI106" s="36"/>
      <c r="CJ106" s="36">
        <v>0</v>
      </c>
      <c r="CK106" s="37"/>
      <c r="CL106" s="38">
        <v>0</v>
      </c>
      <c r="CM106" s="36"/>
      <c r="CN106" s="36">
        <v>0</v>
      </c>
      <c r="CO106" s="36"/>
      <c r="CP106" s="36">
        <v>0</v>
      </c>
      <c r="CQ106" s="37"/>
      <c r="CR106" s="116">
        <f t="shared" si="204"/>
        <v>0</v>
      </c>
      <c r="CS106" s="117">
        <f t="shared" si="205"/>
        <v>0</v>
      </c>
      <c r="CT106" s="118">
        <f t="shared" si="206"/>
        <v>0</v>
      </c>
      <c r="CU106" s="32"/>
      <c r="CV106" s="38">
        <f>+D106+T106+AJ106+AZ106+BP106+CF106</f>
        <v>0</v>
      </c>
      <c r="CW106" s="39"/>
      <c r="CX106" s="36">
        <f>+F106+V106+AL106+BB106+BR106+CH106</f>
        <v>0</v>
      </c>
      <c r="CY106" s="39"/>
      <c r="CZ106" s="36">
        <f t="shared" ref="CZ106:CZ107" si="213">+CV106+CX106</f>
        <v>0</v>
      </c>
      <c r="DA106" s="40"/>
      <c r="DB106" s="38">
        <f t="shared" si="207"/>
        <v>0</v>
      </c>
      <c r="DC106" s="39"/>
      <c r="DD106" s="36">
        <f t="shared" si="208"/>
        <v>0</v>
      </c>
      <c r="DE106" s="39"/>
      <c r="DF106" s="36">
        <f t="shared" si="209"/>
        <v>0</v>
      </c>
      <c r="DG106" s="40"/>
      <c r="DH106" s="152"/>
      <c r="DI106" s="163" t="s">
        <v>50</v>
      </c>
      <c r="DJ106" s="38">
        <f t="shared" si="210"/>
        <v>0</v>
      </c>
      <c r="DK106" s="36">
        <f t="shared" si="211"/>
        <v>0</v>
      </c>
      <c r="DL106" s="37">
        <f t="shared" si="212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>
        <v>264331</v>
      </c>
      <c r="E107" s="36"/>
      <c r="F107" s="36">
        <v>66596</v>
      </c>
      <c r="G107" s="36"/>
      <c r="H107" s="36">
        <v>330926</v>
      </c>
      <c r="I107" s="37"/>
      <c r="J107" s="38">
        <v>602212</v>
      </c>
      <c r="K107" s="36"/>
      <c r="L107" s="36">
        <v>521998</v>
      </c>
      <c r="M107" s="36"/>
      <c r="N107" s="36">
        <v>1124210</v>
      </c>
      <c r="O107" s="37"/>
      <c r="P107" s="116">
        <f t="shared" si="189"/>
        <v>866543</v>
      </c>
      <c r="Q107" s="117">
        <f t="shared" si="190"/>
        <v>588594</v>
      </c>
      <c r="R107" s="118">
        <f t="shared" si="191"/>
        <v>1455137</v>
      </c>
      <c r="S107" s="32"/>
      <c r="T107" s="35">
        <v>10071345</v>
      </c>
      <c r="U107" s="36"/>
      <c r="V107" s="36">
        <v>2858756</v>
      </c>
      <c r="W107" s="36"/>
      <c r="X107" s="36">
        <v>12930100</v>
      </c>
      <c r="Y107" s="37"/>
      <c r="Z107" s="38">
        <v>2795052</v>
      </c>
      <c r="AA107" s="36"/>
      <c r="AB107" s="36">
        <v>2609679</v>
      </c>
      <c r="AC107" s="36"/>
      <c r="AD107" s="36">
        <v>5404731</v>
      </c>
      <c r="AE107" s="37"/>
      <c r="AF107" s="116">
        <f t="shared" si="192"/>
        <v>12866397</v>
      </c>
      <c r="AG107" s="117">
        <f t="shared" si="193"/>
        <v>5468435</v>
      </c>
      <c r="AH107" s="118">
        <f t="shared" si="194"/>
        <v>18334832</v>
      </c>
      <c r="AI107" s="32"/>
      <c r="AJ107" s="35">
        <v>80109</v>
      </c>
      <c r="AK107" s="36"/>
      <c r="AL107" s="36">
        <v>51253</v>
      </c>
      <c r="AM107" s="36"/>
      <c r="AN107" s="36">
        <v>131362</v>
      </c>
      <c r="AO107" s="37"/>
      <c r="AP107" s="38">
        <v>142022</v>
      </c>
      <c r="AQ107" s="36"/>
      <c r="AR107" s="36">
        <v>178428</v>
      </c>
      <c r="AS107" s="36"/>
      <c r="AT107" s="36">
        <v>320449</v>
      </c>
      <c r="AU107" s="37"/>
      <c r="AV107" s="116">
        <f t="shared" si="195"/>
        <v>222131</v>
      </c>
      <c r="AW107" s="117">
        <f t="shared" si="196"/>
        <v>229681</v>
      </c>
      <c r="AX107" s="118">
        <f t="shared" si="197"/>
        <v>451812</v>
      </c>
      <c r="AY107" s="32"/>
      <c r="AZ107" s="35">
        <v>685137</v>
      </c>
      <c r="BA107" s="36"/>
      <c r="BB107" s="36">
        <v>164135</v>
      </c>
      <c r="BC107" s="36"/>
      <c r="BD107" s="36">
        <v>849272</v>
      </c>
      <c r="BE107" s="37"/>
      <c r="BF107" s="38">
        <v>627170</v>
      </c>
      <c r="BG107" s="36"/>
      <c r="BH107" s="36">
        <v>556501</v>
      </c>
      <c r="BI107" s="36"/>
      <c r="BJ107" s="36">
        <v>1183671</v>
      </c>
      <c r="BK107" s="37"/>
      <c r="BL107" s="116">
        <f t="shared" si="198"/>
        <v>1312307</v>
      </c>
      <c r="BM107" s="117">
        <f t="shared" si="199"/>
        <v>720636</v>
      </c>
      <c r="BN107" s="118">
        <f t="shared" si="200"/>
        <v>2032943</v>
      </c>
      <c r="BO107" s="32"/>
      <c r="BP107" s="35">
        <v>0</v>
      </c>
      <c r="BQ107" s="36"/>
      <c r="BR107" s="36">
        <v>0</v>
      </c>
      <c r="BS107" s="36"/>
      <c r="BT107" s="36">
        <v>0</v>
      </c>
      <c r="BU107" s="37"/>
      <c r="BV107" s="38">
        <v>0</v>
      </c>
      <c r="BW107" s="36"/>
      <c r="BX107" s="36">
        <v>0</v>
      </c>
      <c r="BY107" s="36"/>
      <c r="BZ107" s="36">
        <v>0</v>
      </c>
      <c r="CA107" s="37"/>
      <c r="CB107" s="116">
        <f t="shared" si="201"/>
        <v>0</v>
      </c>
      <c r="CC107" s="117">
        <f t="shared" si="202"/>
        <v>0</v>
      </c>
      <c r="CD107" s="118">
        <f t="shared" si="203"/>
        <v>0</v>
      </c>
      <c r="CE107" s="32"/>
      <c r="CF107" s="35">
        <v>0</v>
      </c>
      <c r="CG107" s="36"/>
      <c r="CH107" s="36">
        <v>0</v>
      </c>
      <c r="CI107" s="36"/>
      <c r="CJ107" s="36">
        <v>0</v>
      </c>
      <c r="CK107" s="37"/>
      <c r="CL107" s="38">
        <v>0</v>
      </c>
      <c r="CM107" s="36"/>
      <c r="CN107" s="36">
        <v>0</v>
      </c>
      <c r="CO107" s="36"/>
      <c r="CP107" s="36">
        <v>0</v>
      </c>
      <c r="CQ107" s="37"/>
      <c r="CR107" s="116">
        <f t="shared" si="204"/>
        <v>0</v>
      </c>
      <c r="CS107" s="117">
        <f t="shared" si="205"/>
        <v>0</v>
      </c>
      <c r="CT107" s="118">
        <f t="shared" si="206"/>
        <v>0</v>
      </c>
      <c r="CU107" s="32"/>
      <c r="CV107" s="38">
        <f>+D107+T107+AJ107+AZ107+BP107+CF107</f>
        <v>11100922</v>
      </c>
      <c r="CW107" s="36"/>
      <c r="CX107" s="36">
        <f>+F107+V107+AL107+BB107+BR107+CH107</f>
        <v>3140740</v>
      </c>
      <c r="CY107" s="39"/>
      <c r="CZ107" s="36">
        <f t="shared" si="213"/>
        <v>14241662</v>
      </c>
      <c r="DA107" s="40"/>
      <c r="DB107" s="38">
        <f t="shared" si="207"/>
        <v>4166456</v>
      </c>
      <c r="DC107" s="39"/>
      <c r="DD107" s="36">
        <f t="shared" si="208"/>
        <v>3866606</v>
      </c>
      <c r="DE107" s="39"/>
      <c r="DF107" s="36">
        <f t="shared" si="209"/>
        <v>8033062</v>
      </c>
      <c r="DG107" s="40"/>
      <c r="DH107" s="152"/>
      <c r="DI107" s="163" t="s">
        <v>48</v>
      </c>
      <c r="DJ107" s="38">
        <f t="shared" si="210"/>
        <v>14241662</v>
      </c>
      <c r="DK107" s="36">
        <f t="shared" si="211"/>
        <v>8033062</v>
      </c>
      <c r="DL107" s="37">
        <f t="shared" si="212"/>
        <v>22274724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8"/>
      <c r="U108" s="29"/>
      <c r="V108" s="29"/>
      <c r="W108" s="29"/>
      <c r="X108" s="29"/>
      <c r="Y108" s="30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8"/>
      <c r="U109" s="29"/>
      <c r="V109" s="29"/>
      <c r="W109" s="29"/>
      <c r="X109" s="29"/>
      <c r="Y109" s="30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>
        <v>36631</v>
      </c>
      <c r="E110" s="36"/>
      <c r="F110" s="72">
        <v>9348</v>
      </c>
      <c r="G110" s="36"/>
      <c r="H110" s="72">
        <v>45979</v>
      </c>
      <c r="I110" s="37"/>
      <c r="J110" s="72">
        <v>115687</v>
      </c>
      <c r="K110" s="72"/>
      <c r="L110" s="72">
        <v>102033</v>
      </c>
      <c r="M110" s="72"/>
      <c r="N110" s="72">
        <v>217720</v>
      </c>
      <c r="O110" s="37"/>
      <c r="P110" s="133">
        <f t="shared" ref="P110:P111" si="214">+D110+J110</f>
        <v>152318</v>
      </c>
      <c r="Q110" s="134">
        <f t="shared" ref="Q110:Q111" si="215">+F110+L110</f>
        <v>111381</v>
      </c>
      <c r="R110" s="135">
        <f t="shared" ref="R110:R111" si="216">+P110+Q110</f>
        <v>263699</v>
      </c>
      <c r="S110" s="32"/>
      <c r="T110" s="71">
        <v>66356</v>
      </c>
      <c r="U110" s="36"/>
      <c r="V110" s="72">
        <v>18683</v>
      </c>
      <c r="W110" s="36"/>
      <c r="X110" s="72">
        <v>85039</v>
      </c>
      <c r="Y110" s="37"/>
      <c r="Z110" s="72">
        <v>340229</v>
      </c>
      <c r="AA110" s="72"/>
      <c r="AB110" s="72">
        <v>144750</v>
      </c>
      <c r="AC110" s="72"/>
      <c r="AD110" s="72">
        <v>484979</v>
      </c>
      <c r="AE110" s="37"/>
      <c r="AF110" s="133">
        <f t="shared" ref="AF110:AF111" si="217">+T110+Z110</f>
        <v>406585</v>
      </c>
      <c r="AG110" s="134">
        <f t="shared" ref="AG110:AG111" si="218">+V110+AB110</f>
        <v>163433</v>
      </c>
      <c r="AH110" s="135">
        <f t="shared" ref="AH110:AH111" si="219">+AF110+AG110</f>
        <v>570018</v>
      </c>
      <c r="AI110" s="32"/>
      <c r="AJ110" s="71">
        <v>20376</v>
      </c>
      <c r="AK110" s="36"/>
      <c r="AL110" s="72">
        <v>8290</v>
      </c>
      <c r="AM110" s="36"/>
      <c r="AN110" s="72">
        <v>28666</v>
      </c>
      <c r="AO110" s="37"/>
      <c r="AP110" s="72">
        <v>52000</v>
      </c>
      <c r="AQ110" s="72"/>
      <c r="AR110" s="72">
        <v>50234</v>
      </c>
      <c r="AS110" s="72"/>
      <c r="AT110" s="72">
        <v>102234</v>
      </c>
      <c r="AU110" s="37"/>
      <c r="AV110" s="133">
        <f t="shared" ref="AV110:AV111" si="220">+AJ110+AP110</f>
        <v>72376</v>
      </c>
      <c r="AW110" s="134">
        <f t="shared" ref="AW110:AW111" si="221">+AL110+AR110</f>
        <v>58524</v>
      </c>
      <c r="AX110" s="135">
        <f t="shared" ref="AX110:AX111" si="222">+AV110+AW110</f>
        <v>130900</v>
      </c>
      <c r="AY110" s="32"/>
      <c r="AZ110" s="71">
        <v>35877</v>
      </c>
      <c r="BA110" s="36"/>
      <c r="BB110" s="72">
        <v>10839</v>
      </c>
      <c r="BC110" s="36"/>
      <c r="BD110" s="72">
        <v>46716</v>
      </c>
      <c r="BE110" s="37"/>
      <c r="BF110" s="72">
        <v>201826</v>
      </c>
      <c r="BG110" s="72"/>
      <c r="BH110" s="72">
        <v>102940</v>
      </c>
      <c r="BI110" s="72"/>
      <c r="BJ110" s="72">
        <v>304766</v>
      </c>
      <c r="BK110" s="37"/>
      <c r="BL110" s="133">
        <f t="shared" ref="BL110:BL111" si="223">+AZ110+BF110</f>
        <v>237703</v>
      </c>
      <c r="BM110" s="134">
        <f t="shared" ref="BM110:BM111" si="224">+BB110+BH110</f>
        <v>113779</v>
      </c>
      <c r="BN110" s="135">
        <f t="shared" ref="BN110:BN111" si="225">+BL110+BM110</f>
        <v>351482</v>
      </c>
      <c r="BO110" s="32"/>
      <c r="BP110" s="71">
        <v>32620</v>
      </c>
      <c r="BQ110" s="36"/>
      <c r="BR110" s="72">
        <v>7222</v>
      </c>
      <c r="BS110" s="36"/>
      <c r="BT110" s="72">
        <v>39842</v>
      </c>
      <c r="BU110" s="37"/>
      <c r="BV110" s="72">
        <v>102157</v>
      </c>
      <c r="BW110" s="72"/>
      <c r="BX110" s="72">
        <v>69526</v>
      </c>
      <c r="BY110" s="72"/>
      <c r="BZ110" s="72">
        <v>171683</v>
      </c>
      <c r="CA110" s="37"/>
      <c r="CB110" s="133">
        <f t="shared" ref="CB110:CB111" si="226">+BP110+BV110</f>
        <v>134777</v>
      </c>
      <c r="CC110" s="134">
        <f t="shared" ref="CC110:CC111" si="227">+BR110+BX110</f>
        <v>76748</v>
      </c>
      <c r="CD110" s="135">
        <f t="shared" ref="CD110:CD111" si="228">+CB110+CC110</f>
        <v>211525</v>
      </c>
      <c r="CE110" s="32"/>
      <c r="CF110" s="71">
        <v>41432</v>
      </c>
      <c r="CG110" s="36"/>
      <c r="CH110" s="72">
        <v>8454</v>
      </c>
      <c r="CI110" s="36"/>
      <c r="CJ110" s="72">
        <v>49886</v>
      </c>
      <c r="CK110" s="37"/>
      <c r="CL110" s="72">
        <v>205944</v>
      </c>
      <c r="CM110" s="72"/>
      <c r="CN110" s="72">
        <v>106749</v>
      </c>
      <c r="CO110" s="72"/>
      <c r="CP110" s="72">
        <v>312693</v>
      </c>
      <c r="CQ110" s="37"/>
      <c r="CR110" s="133">
        <f t="shared" ref="CR110:CR111" si="229">+CF110+CL110</f>
        <v>247376</v>
      </c>
      <c r="CS110" s="134">
        <f t="shared" ref="CS110:CS111" si="230">+CH110+CN110</f>
        <v>115203</v>
      </c>
      <c r="CT110" s="135">
        <f t="shared" ref="CT110:CT111" si="231">+CR110+CS110</f>
        <v>362579</v>
      </c>
      <c r="CU110" s="32"/>
      <c r="CV110" s="73">
        <f>+D110+T110+AJ110+AZ110+BP110+CF110</f>
        <v>233292</v>
      </c>
      <c r="CW110" s="72"/>
      <c r="CX110" s="72">
        <f>+F110+V110+AL110+BB110+BR110+CH110</f>
        <v>62836</v>
      </c>
      <c r="CY110" s="72"/>
      <c r="CZ110" s="72">
        <f t="shared" ref="CZ110:CZ111" si="232">+CV110+CX110</f>
        <v>296128</v>
      </c>
      <c r="DA110" s="74"/>
      <c r="DB110" s="73">
        <f t="shared" ref="DB110:DB111" si="233">+J110+Z110+AP110+BF110+BV110+CL110</f>
        <v>1017843</v>
      </c>
      <c r="DC110" s="72"/>
      <c r="DD110" s="72">
        <f t="shared" ref="DD110:DD111" si="234">+L110+AB110+AR110+BH110+BX110+CN110</f>
        <v>576232</v>
      </c>
      <c r="DE110" s="72"/>
      <c r="DF110" s="72">
        <f t="shared" ref="DF110:DF111" si="235">+DB110+DD110</f>
        <v>1594075</v>
      </c>
      <c r="DG110" s="74"/>
      <c r="DH110" s="155"/>
      <c r="DI110" s="161" t="s">
        <v>10</v>
      </c>
      <c r="DJ110" s="73">
        <f t="shared" ref="DJ110:DJ111" si="236">+CZ110</f>
        <v>296128</v>
      </c>
      <c r="DK110" s="72">
        <f t="shared" ref="DK110:DK111" si="237">+DF110</f>
        <v>1594075</v>
      </c>
      <c r="DL110" s="75">
        <f t="shared" ref="DL110:DL111" si="238">+DJ110+DK110</f>
        <v>1890203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>
        <v>109702</v>
      </c>
      <c r="E111" s="36"/>
      <c r="F111" s="72">
        <v>27417</v>
      </c>
      <c r="G111" s="36"/>
      <c r="H111" s="72">
        <v>137119</v>
      </c>
      <c r="I111" s="37"/>
      <c r="J111" s="72">
        <v>344818</v>
      </c>
      <c r="K111" s="72"/>
      <c r="L111" s="72">
        <v>304108</v>
      </c>
      <c r="M111" s="72"/>
      <c r="N111" s="72">
        <v>648926</v>
      </c>
      <c r="O111" s="37"/>
      <c r="P111" s="133">
        <f t="shared" si="214"/>
        <v>454520</v>
      </c>
      <c r="Q111" s="134">
        <f t="shared" si="215"/>
        <v>331525</v>
      </c>
      <c r="R111" s="135">
        <f t="shared" si="216"/>
        <v>786045</v>
      </c>
      <c r="S111" s="32"/>
      <c r="T111" s="71">
        <v>192587</v>
      </c>
      <c r="U111" s="36"/>
      <c r="V111" s="72">
        <v>54740</v>
      </c>
      <c r="W111" s="36"/>
      <c r="X111" s="72">
        <v>247327</v>
      </c>
      <c r="Y111" s="37"/>
      <c r="Z111" s="72">
        <v>1004384</v>
      </c>
      <c r="AA111" s="72"/>
      <c r="AB111" s="72">
        <v>433859</v>
      </c>
      <c r="AC111" s="72"/>
      <c r="AD111" s="72">
        <v>1438243</v>
      </c>
      <c r="AE111" s="37"/>
      <c r="AF111" s="133">
        <f t="shared" si="217"/>
        <v>1196971</v>
      </c>
      <c r="AG111" s="134">
        <f t="shared" si="218"/>
        <v>488599</v>
      </c>
      <c r="AH111" s="135">
        <f t="shared" si="219"/>
        <v>1685570</v>
      </c>
      <c r="AI111" s="32"/>
      <c r="AJ111" s="71">
        <v>60162</v>
      </c>
      <c r="AK111" s="36"/>
      <c r="AL111" s="72">
        <v>24245</v>
      </c>
      <c r="AM111" s="36"/>
      <c r="AN111" s="72">
        <v>84407</v>
      </c>
      <c r="AO111" s="37"/>
      <c r="AP111" s="72">
        <v>156269</v>
      </c>
      <c r="AQ111" s="72"/>
      <c r="AR111" s="72">
        <v>150488</v>
      </c>
      <c r="AS111" s="72"/>
      <c r="AT111" s="72">
        <v>306758</v>
      </c>
      <c r="AU111" s="37"/>
      <c r="AV111" s="133">
        <f t="shared" si="220"/>
        <v>216431</v>
      </c>
      <c r="AW111" s="134">
        <f t="shared" si="221"/>
        <v>174733</v>
      </c>
      <c r="AX111" s="135">
        <f t="shared" si="222"/>
        <v>391164</v>
      </c>
      <c r="AY111" s="32"/>
      <c r="AZ111" s="71">
        <v>111243</v>
      </c>
      <c r="BA111" s="36"/>
      <c r="BB111" s="72">
        <v>31301</v>
      </c>
      <c r="BC111" s="36"/>
      <c r="BD111" s="72">
        <v>142544</v>
      </c>
      <c r="BE111" s="37"/>
      <c r="BF111" s="72">
        <v>608447</v>
      </c>
      <c r="BG111" s="72"/>
      <c r="BH111" s="72">
        <v>309139</v>
      </c>
      <c r="BI111" s="72"/>
      <c r="BJ111" s="72">
        <v>917586</v>
      </c>
      <c r="BK111" s="37"/>
      <c r="BL111" s="133">
        <f t="shared" si="223"/>
        <v>719690</v>
      </c>
      <c r="BM111" s="134">
        <f t="shared" si="224"/>
        <v>340440</v>
      </c>
      <c r="BN111" s="135">
        <f t="shared" si="225"/>
        <v>1060130</v>
      </c>
      <c r="BO111" s="32"/>
      <c r="BP111" s="71">
        <v>94920</v>
      </c>
      <c r="BQ111" s="36"/>
      <c r="BR111" s="72">
        <v>21556</v>
      </c>
      <c r="BS111" s="36"/>
      <c r="BT111" s="72">
        <v>116476</v>
      </c>
      <c r="BU111" s="37"/>
      <c r="BV111" s="72">
        <v>301088</v>
      </c>
      <c r="BW111" s="72"/>
      <c r="BX111" s="72">
        <v>203510</v>
      </c>
      <c r="BY111" s="72"/>
      <c r="BZ111" s="72">
        <v>504598</v>
      </c>
      <c r="CA111" s="37"/>
      <c r="CB111" s="133">
        <f t="shared" si="226"/>
        <v>396008</v>
      </c>
      <c r="CC111" s="134">
        <f t="shared" si="227"/>
        <v>225066</v>
      </c>
      <c r="CD111" s="135">
        <f t="shared" si="228"/>
        <v>621074</v>
      </c>
      <c r="CE111" s="32"/>
      <c r="CF111" s="71">
        <v>124558</v>
      </c>
      <c r="CG111" s="36"/>
      <c r="CH111" s="72">
        <v>25298</v>
      </c>
      <c r="CI111" s="36"/>
      <c r="CJ111" s="72">
        <v>149856</v>
      </c>
      <c r="CK111" s="37"/>
      <c r="CL111" s="72">
        <v>619407</v>
      </c>
      <c r="CM111" s="72"/>
      <c r="CN111" s="72">
        <v>316634</v>
      </c>
      <c r="CO111" s="72"/>
      <c r="CP111" s="72">
        <v>936041</v>
      </c>
      <c r="CQ111" s="37"/>
      <c r="CR111" s="133">
        <f t="shared" si="229"/>
        <v>743965</v>
      </c>
      <c r="CS111" s="134">
        <f t="shared" si="230"/>
        <v>341932</v>
      </c>
      <c r="CT111" s="135">
        <f t="shared" si="231"/>
        <v>1085897</v>
      </c>
      <c r="CU111" s="32"/>
      <c r="CV111" s="73">
        <f>+D111+T111+AJ111+AZ111+BP111+CF111</f>
        <v>693172</v>
      </c>
      <c r="CW111" s="72"/>
      <c r="CX111" s="72">
        <f>+F111+V111+AL111+BB111+BR111+CH111</f>
        <v>184557</v>
      </c>
      <c r="CY111" s="72"/>
      <c r="CZ111" s="72">
        <f t="shared" si="232"/>
        <v>877729</v>
      </c>
      <c r="DA111" s="74"/>
      <c r="DB111" s="73">
        <f t="shared" si="233"/>
        <v>3034413</v>
      </c>
      <c r="DC111" s="72"/>
      <c r="DD111" s="72">
        <f t="shared" si="234"/>
        <v>1717738</v>
      </c>
      <c r="DE111" s="72"/>
      <c r="DF111" s="72">
        <f t="shared" si="235"/>
        <v>4752151</v>
      </c>
      <c r="DG111" s="74"/>
      <c r="DH111" s="155"/>
      <c r="DI111" s="161" t="s">
        <v>11</v>
      </c>
      <c r="DJ111" s="73">
        <f t="shared" si="236"/>
        <v>877729</v>
      </c>
      <c r="DK111" s="72">
        <f t="shared" si="237"/>
        <v>4752151</v>
      </c>
      <c r="DL111" s="75">
        <f t="shared" si="238"/>
        <v>5629880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>
        <v>2105.36</v>
      </c>
      <c r="E112" s="77"/>
      <c r="F112" s="78">
        <v>2340.21</v>
      </c>
      <c r="G112" s="78"/>
      <c r="H112" s="78">
        <v>2152.31</v>
      </c>
      <c r="I112" s="79"/>
      <c r="J112" s="80">
        <v>351.95</v>
      </c>
      <c r="K112" s="78"/>
      <c r="L112" s="78">
        <v>693.93</v>
      </c>
      <c r="M112" s="78"/>
      <c r="N112" s="78">
        <v>512.22</v>
      </c>
      <c r="O112" s="81"/>
      <c r="P112" s="136">
        <f>+P10/P111</f>
        <v>775.15180190090643</v>
      </c>
      <c r="Q112" s="136">
        <f t="shared" ref="Q112:R112" si="239">+Q10/Q111</f>
        <v>830.08101651459162</v>
      </c>
      <c r="R112" s="199">
        <f t="shared" si="239"/>
        <v>798.31893339439853</v>
      </c>
      <c r="S112" s="32"/>
      <c r="T112" s="76">
        <v>2292.1799999999998</v>
      </c>
      <c r="U112" s="77"/>
      <c r="V112" s="78">
        <v>2157.35</v>
      </c>
      <c r="W112" s="78"/>
      <c r="X112" s="78">
        <v>2262.34</v>
      </c>
      <c r="Y112" s="79"/>
      <c r="Z112" s="80">
        <v>279.8</v>
      </c>
      <c r="AA112" s="78"/>
      <c r="AB112" s="78">
        <v>504.77</v>
      </c>
      <c r="AC112" s="78"/>
      <c r="AD112" s="78">
        <v>347.66</v>
      </c>
      <c r="AE112" s="81"/>
      <c r="AF112" s="136">
        <f>+AF10/AF111</f>
        <v>603.58315364365558</v>
      </c>
      <c r="AG112" s="136">
        <f t="shared" ref="AG112:AH112" si="240">+AG10/AG111</f>
        <v>689.91502233938263</v>
      </c>
      <c r="AH112" s="199">
        <f t="shared" si="240"/>
        <v>628.60831706781687</v>
      </c>
      <c r="AI112" s="32"/>
      <c r="AJ112" s="76">
        <v>2114.89</v>
      </c>
      <c r="AK112" s="77"/>
      <c r="AL112" s="78">
        <v>2064.23</v>
      </c>
      <c r="AM112" s="78"/>
      <c r="AN112" s="78">
        <v>2100.34</v>
      </c>
      <c r="AO112" s="79"/>
      <c r="AP112" s="80">
        <v>299.86</v>
      </c>
      <c r="AQ112" s="78"/>
      <c r="AR112" s="78">
        <v>525.22</v>
      </c>
      <c r="AS112" s="78"/>
      <c r="AT112" s="78">
        <v>410.42</v>
      </c>
      <c r="AU112" s="81"/>
      <c r="AV112" s="136">
        <f>+AV10/AV111</f>
        <v>804.38469997366371</v>
      </c>
      <c r="AW112" s="137">
        <f t="shared" ref="AW112:AX112" si="241">+AW10/AW111</f>
        <v>738.76925938431782</v>
      </c>
      <c r="AX112" s="138">
        <f t="shared" si="241"/>
        <v>775.07427575134727</v>
      </c>
      <c r="AY112" s="32"/>
      <c r="AZ112" s="76">
        <v>2104.0100000000002</v>
      </c>
      <c r="BA112" s="77"/>
      <c r="BB112" s="78">
        <v>2237.89</v>
      </c>
      <c r="BC112" s="78"/>
      <c r="BD112" s="78">
        <v>2133.41</v>
      </c>
      <c r="BE112" s="79"/>
      <c r="BF112" s="80">
        <v>300.18</v>
      </c>
      <c r="BG112" s="78"/>
      <c r="BH112" s="78">
        <v>601.73</v>
      </c>
      <c r="BI112" s="78"/>
      <c r="BJ112" s="78">
        <v>401.78</v>
      </c>
      <c r="BK112" s="81"/>
      <c r="BL112" s="136">
        <f>+BL10/BL111</f>
        <v>579.00276230043494</v>
      </c>
      <c r="BM112" s="137">
        <f t="shared" ref="BM112:BN112" si="242">+BM10/BM111</f>
        <v>752.16733051345318</v>
      </c>
      <c r="BN112" s="138">
        <f t="shared" si="242"/>
        <v>634.61117410128952</v>
      </c>
      <c r="BO112" s="32"/>
      <c r="BP112" s="76">
        <v>1963.02</v>
      </c>
      <c r="BQ112" s="77"/>
      <c r="BR112" s="78">
        <v>2089.89</v>
      </c>
      <c r="BS112" s="78"/>
      <c r="BT112" s="78">
        <v>1986.5</v>
      </c>
      <c r="BU112" s="79"/>
      <c r="BV112" s="80">
        <v>252.73</v>
      </c>
      <c r="BW112" s="78"/>
      <c r="BX112" s="78">
        <v>503.87</v>
      </c>
      <c r="BY112" s="78"/>
      <c r="BZ112" s="78">
        <v>354.02</v>
      </c>
      <c r="CA112" s="81"/>
      <c r="CB112" s="136">
        <f>+CB10/CB111</f>
        <v>662.67258742247634</v>
      </c>
      <c r="CC112" s="137">
        <f t="shared" ref="CC112:CD112" si="243">+CC10/CC111</f>
        <v>655.77169363653331</v>
      </c>
      <c r="CD112" s="138">
        <f t="shared" si="243"/>
        <v>660.17182815574313</v>
      </c>
      <c r="CE112" s="32"/>
      <c r="CF112" s="76">
        <v>2118.16</v>
      </c>
      <c r="CG112" s="77"/>
      <c r="CH112" s="78">
        <v>2004.17</v>
      </c>
      <c r="CI112" s="78"/>
      <c r="CJ112" s="78">
        <v>2098.91</v>
      </c>
      <c r="CK112" s="79"/>
      <c r="CL112" s="80">
        <v>272.23</v>
      </c>
      <c r="CM112" s="78"/>
      <c r="CN112" s="78">
        <v>471.91</v>
      </c>
      <c r="CO112" s="78"/>
      <c r="CP112" s="78">
        <v>339.77</v>
      </c>
      <c r="CQ112" s="81"/>
      <c r="CR112" s="136">
        <f>+CR10/CR111</f>
        <v>581.28047421585688</v>
      </c>
      <c r="CS112" s="137">
        <f t="shared" ref="CS112:CT112" si="244">+CS10/CS111</f>
        <v>585.27533544681398</v>
      </c>
      <c r="CT112" s="138">
        <f t="shared" si="244"/>
        <v>582.53839360454992</v>
      </c>
      <c r="CU112" s="32"/>
      <c r="CV112" s="80">
        <f>+CV10/CV111</f>
        <v>2140.6808252497217</v>
      </c>
      <c r="CW112" s="78"/>
      <c r="CX112" s="78">
        <f>+CX10/CX111</f>
        <v>2157.0643757755056</v>
      </c>
      <c r="CY112" s="77"/>
      <c r="CZ112" s="78">
        <f>+CZ10/CZ111</f>
        <v>2144.1257369871564</v>
      </c>
      <c r="DA112" s="81"/>
      <c r="DB112" s="80">
        <f>+DB10/DB111</f>
        <v>288.88809005234293</v>
      </c>
      <c r="DC112" s="77"/>
      <c r="DD112" s="78">
        <f>+DD10/DD111</f>
        <v>551.3381912724758</v>
      </c>
      <c r="DE112" s="78"/>
      <c r="DF112" s="78">
        <f>+DF10/DF111</f>
        <v>383.7547119188763</v>
      </c>
      <c r="DG112" s="81"/>
      <c r="DH112" s="156"/>
      <c r="DI112" s="161" t="s">
        <v>12</v>
      </c>
      <c r="DJ112" s="80">
        <f>+DJ10/DJ111</f>
        <v>2144.1257369871564</v>
      </c>
      <c r="DK112" s="78">
        <f t="shared" ref="DK112:DL112" si="245">+DK10/DK111</f>
        <v>383.7547119188763</v>
      </c>
      <c r="DL112" s="79">
        <f t="shared" si="245"/>
        <v>658.20615661435056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>
        <v>-6089807</v>
      </c>
      <c r="E114" s="36"/>
      <c r="F114" s="72">
        <v>-7703465</v>
      </c>
      <c r="G114" s="36"/>
      <c r="H114" s="72">
        <v>-13793272</v>
      </c>
      <c r="I114" s="37"/>
      <c r="J114" s="72">
        <v>-2180191</v>
      </c>
      <c r="K114" s="36"/>
      <c r="L114" s="72">
        <v>34141101</v>
      </c>
      <c r="M114" s="36"/>
      <c r="N114" s="72">
        <v>31960910</v>
      </c>
      <c r="O114" s="37"/>
      <c r="P114" s="116">
        <f>+P16-P101</f>
        <v>-8269998</v>
      </c>
      <c r="Q114" s="140">
        <f>+Q16-Q101</f>
        <v>26437636</v>
      </c>
      <c r="R114" s="141">
        <f>+R16-R101</f>
        <v>18167638</v>
      </c>
      <c r="S114" s="32"/>
      <c r="T114" s="71">
        <v>17882896</v>
      </c>
      <c r="U114" s="36"/>
      <c r="V114" s="72">
        <v>11536834</v>
      </c>
      <c r="W114" s="36"/>
      <c r="X114" s="72">
        <v>29419730</v>
      </c>
      <c r="Y114" s="37"/>
      <c r="Z114" s="72">
        <v>-3977328</v>
      </c>
      <c r="AA114" s="36"/>
      <c r="AB114" s="72">
        <v>33116061</v>
      </c>
      <c r="AC114" s="36"/>
      <c r="AD114" s="72">
        <v>29138733</v>
      </c>
      <c r="AE114" s="37"/>
      <c r="AF114" s="116">
        <f>+AF16-AF101</f>
        <v>13905568</v>
      </c>
      <c r="AG114" s="140">
        <f>+AG16-AG101</f>
        <v>44652896</v>
      </c>
      <c r="AH114" s="141">
        <f>+AH16-AH101</f>
        <v>58558464</v>
      </c>
      <c r="AI114" s="32"/>
      <c r="AJ114" s="71">
        <v>8293737</v>
      </c>
      <c r="AK114" s="36"/>
      <c r="AL114" s="72">
        <v>-461143</v>
      </c>
      <c r="AM114" s="36"/>
      <c r="AN114" s="72">
        <v>7832594</v>
      </c>
      <c r="AO114" s="37"/>
      <c r="AP114" s="72">
        <v>2373658</v>
      </c>
      <c r="AQ114" s="36"/>
      <c r="AR114" s="72">
        <v>1499888</v>
      </c>
      <c r="AS114" s="36"/>
      <c r="AT114" s="72">
        <v>3873545</v>
      </c>
      <c r="AU114" s="37"/>
      <c r="AV114" s="116">
        <f>+AV16-AV101</f>
        <v>10667394</v>
      </c>
      <c r="AW114" s="140">
        <f>+AW16-AW101</f>
        <v>1038745</v>
      </c>
      <c r="AX114" s="118">
        <f>+AX16-AX101</f>
        <v>11706139</v>
      </c>
      <c r="AY114" s="32"/>
      <c r="AZ114" s="71">
        <v>15544997</v>
      </c>
      <c r="BA114" s="36"/>
      <c r="BB114" s="72">
        <v>7270954</v>
      </c>
      <c r="BC114" s="36"/>
      <c r="BD114" s="72">
        <v>22815952</v>
      </c>
      <c r="BE114" s="37"/>
      <c r="BF114" s="72">
        <v>1003227</v>
      </c>
      <c r="BG114" s="36"/>
      <c r="BH114" s="72">
        <v>19550751</v>
      </c>
      <c r="BI114" s="36"/>
      <c r="BJ114" s="72">
        <v>20553978</v>
      </c>
      <c r="BK114" s="37"/>
      <c r="BL114" s="116">
        <f>+BL16-BL101</f>
        <v>16548226</v>
      </c>
      <c r="BM114" s="140">
        <f>+BM16-BM101</f>
        <v>26821705</v>
      </c>
      <c r="BN114" s="141">
        <f>+BN16-BN101</f>
        <v>43369931</v>
      </c>
      <c r="BO114" s="32"/>
      <c r="BP114" s="35">
        <v>15263423</v>
      </c>
      <c r="BQ114" s="36"/>
      <c r="BR114" s="72">
        <v>6502346</v>
      </c>
      <c r="BS114" s="36"/>
      <c r="BT114" s="72">
        <v>21765769</v>
      </c>
      <c r="BU114" s="37"/>
      <c r="BV114" s="72">
        <v>-9365495</v>
      </c>
      <c r="BW114" s="36"/>
      <c r="BX114" s="72">
        <v>4522683</v>
      </c>
      <c r="BY114" s="36"/>
      <c r="BZ114" s="72">
        <v>-4842812</v>
      </c>
      <c r="CA114" s="37"/>
      <c r="CB114" s="116">
        <f>+CB16-CB101</f>
        <v>5897928</v>
      </c>
      <c r="CC114" s="140">
        <f>+CC16-CC101</f>
        <v>11025029</v>
      </c>
      <c r="CD114" s="141">
        <f>+CD16-CD101</f>
        <v>16922957</v>
      </c>
      <c r="CE114" s="32"/>
      <c r="CF114" s="35">
        <v>10306795</v>
      </c>
      <c r="CG114" s="36"/>
      <c r="CH114" s="72">
        <v>-1818207</v>
      </c>
      <c r="CI114" s="36"/>
      <c r="CJ114" s="72">
        <v>8488588</v>
      </c>
      <c r="CK114" s="37"/>
      <c r="CL114" s="72">
        <v>-2884081</v>
      </c>
      <c r="CM114" s="36"/>
      <c r="CN114" s="72">
        <v>18766807</v>
      </c>
      <c r="CO114" s="36"/>
      <c r="CP114" s="72">
        <v>15882726</v>
      </c>
      <c r="CQ114" s="37"/>
      <c r="CR114" s="116">
        <f>+CR16-CR101</f>
        <v>7422714</v>
      </c>
      <c r="CS114" s="140">
        <f>+CS16-CS101</f>
        <v>16948600</v>
      </c>
      <c r="CT114" s="141">
        <f>+CT16-CT101</f>
        <v>24371314</v>
      </c>
      <c r="CU114" s="32"/>
      <c r="CV114" s="73">
        <f>+CV102</f>
        <v>61202039</v>
      </c>
      <c r="CW114" s="72"/>
      <c r="CX114" s="72">
        <f>+CX102</f>
        <v>15327317</v>
      </c>
      <c r="CY114" s="72"/>
      <c r="CZ114" s="72">
        <f>+CZ102</f>
        <v>76529356</v>
      </c>
      <c r="DA114" s="74"/>
      <c r="DB114" s="73">
        <f>+DB102</f>
        <v>-15030215</v>
      </c>
      <c r="DC114" s="72"/>
      <c r="DD114" s="72">
        <f>+DD102</f>
        <v>111597298</v>
      </c>
      <c r="DE114" s="72"/>
      <c r="DF114" s="72">
        <f>+DF102</f>
        <v>96567083</v>
      </c>
      <c r="DG114" s="74"/>
      <c r="DH114" s="155"/>
      <c r="DI114" s="162" t="s">
        <v>95</v>
      </c>
      <c r="DJ114" s="73">
        <f>+DJ102</f>
        <v>76529356</v>
      </c>
      <c r="DK114" s="72">
        <f>+DK102</f>
        <v>96567083</v>
      </c>
      <c r="DL114" s="74">
        <f>+DL102</f>
        <v>173096439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>
        <v>-2.5999999999999999E-2</v>
      </c>
      <c r="E116" s="83"/>
      <c r="F116" s="84">
        <v>-0.122</v>
      </c>
      <c r="G116" s="83"/>
      <c r="H116" s="84">
        <v>-4.7E-2</v>
      </c>
      <c r="I116" s="85"/>
      <c r="J116" s="84">
        <v>-1.7999999999999999E-2</v>
      </c>
      <c r="K116" s="83"/>
      <c r="L116" s="84">
        <v>0.16400000000000001</v>
      </c>
      <c r="M116" s="83"/>
      <c r="N116" s="84">
        <v>9.8000000000000004E-2</v>
      </c>
      <c r="O116" s="85"/>
      <c r="P116" s="142">
        <f>+P102/P16</f>
        <v>-2.3522538878400136E-2</v>
      </c>
      <c r="Q116" s="143">
        <f>+Q102/Q16</f>
        <v>9.7466198241949978E-2</v>
      </c>
      <c r="R116" s="144">
        <f>+R102/R16</f>
        <v>2.9169642995294637E-2</v>
      </c>
      <c r="S116" s="32"/>
      <c r="T116" s="82">
        <v>4.2000000000000003E-2</v>
      </c>
      <c r="U116" s="83"/>
      <c r="V116" s="84">
        <v>9.9000000000000005E-2</v>
      </c>
      <c r="W116" s="83"/>
      <c r="X116" s="84">
        <v>5.5E-2</v>
      </c>
      <c r="Y116" s="85"/>
      <c r="Z116" s="84">
        <v>-1.4999999999999999E-2</v>
      </c>
      <c r="AA116" s="83"/>
      <c r="AB116" s="84">
        <v>0.16500000000000001</v>
      </c>
      <c r="AC116" s="83"/>
      <c r="AD116" s="84">
        <v>6.2E-2</v>
      </c>
      <c r="AE116" s="85"/>
      <c r="AF116" s="142">
        <f>+AF102/AF16</f>
        <v>2.0063077151961907E-2</v>
      </c>
      <c r="AG116" s="143">
        <f>+AG102/AG16</f>
        <v>0.14111355291430794</v>
      </c>
      <c r="AH116" s="144">
        <f>+AH102/AH16</f>
        <v>5.8005965000279019E-2</v>
      </c>
      <c r="AI116" s="32"/>
      <c r="AJ116" s="82">
        <v>6.0999999999999999E-2</v>
      </c>
      <c r="AK116" s="83"/>
      <c r="AL116" s="84">
        <v>-8.0000000000000002E-3</v>
      </c>
      <c r="AM116" s="83"/>
      <c r="AN116" s="84">
        <v>0.04</v>
      </c>
      <c r="AO116" s="85"/>
      <c r="AP116" s="84">
        <v>4.3999999999999997E-2</v>
      </c>
      <c r="AQ116" s="83"/>
      <c r="AR116" s="84">
        <v>1.7999999999999999E-2</v>
      </c>
      <c r="AS116" s="83"/>
      <c r="AT116" s="84">
        <v>2.8000000000000001E-2</v>
      </c>
      <c r="AU116" s="85"/>
      <c r="AV116" s="142">
        <f>+AV102/AV16</f>
        <v>5.6339719212222958E-2</v>
      </c>
      <c r="AW116" s="143">
        <f>+AW102/AW16</f>
        <v>7.2284495049053663E-3</v>
      </c>
      <c r="AX116" s="144">
        <f>+AX102/AX16</f>
        <v>3.5149045046607701E-2</v>
      </c>
      <c r="AY116" s="32"/>
      <c r="AZ116" s="82">
        <v>6.4000000000000001E-2</v>
      </c>
      <c r="BA116" s="83"/>
      <c r="BB116" s="84">
        <v>0.11700000000000001</v>
      </c>
      <c r="BC116" s="83"/>
      <c r="BD116" s="84">
        <v>7.3999999999999996E-2</v>
      </c>
      <c r="BE116" s="85"/>
      <c r="BF116" s="84">
        <v>6.0000000000000001E-3</v>
      </c>
      <c r="BG116" s="83"/>
      <c r="BH116" s="84">
        <v>0.109</v>
      </c>
      <c r="BI116" s="83"/>
      <c r="BJ116" s="84">
        <v>5.8000000000000003E-2</v>
      </c>
      <c r="BK116" s="85"/>
      <c r="BL116" s="142">
        <f>+BL102/BL16</f>
        <v>3.9161860998507825E-2</v>
      </c>
      <c r="BM116" s="143">
        <f>+BM102/BM16</f>
        <v>0.111380667212998</v>
      </c>
      <c r="BN116" s="144">
        <f>+BN102/BN16</f>
        <v>6.5378106842593611E-2</v>
      </c>
      <c r="BO116" s="32"/>
      <c r="BP116" s="218">
        <v>8.6999999999999994E-2</v>
      </c>
      <c r="BQ116" s="83"/>
      <c r="BR116" s="84">
        <v>0.14599999999999999</v>
      </c>
      <c r="BS116" s="83"/>
      <c r="BT116" s="84">
        <v>9.9000000000000005E-2</v>
      </c>
      <c r="BU116" s="85"/>
      <c r="BV116" s="84">
        <v>-0.16200000000000001</v>
      </c>
      <c r="BW116" s="83"/>
      <c r="BX116" s="84">
        <v>0.05</v>
      </c>
      <c r="BY116" s="83"/>
      <c r="BZ116" s="84">
        <v>-3.3000000000000002E-2</v>
      </c>
      <c r="CA116" s="85"/>
      <c r="CB116" s="142">
        <f>+CB102/CB16</f>
        <v>2.5205682460987405E-2</v>
      </c>
      <c r="CC116" s="143">
        <f>+CC102/CC16</f>
        <v>8.1663316121590959E-2</v>
      </c>
      <c r="CD116" s="144">
        <f>+CD102/CD16</f>
        <v>4.586193408389444E-2</v>
      </c>
      <c r="CE116" s="32"/>
      <c r="CF116" s="35">
        <v>3.9E-2</v>
      </c>
      <c r="CG116" s="83"/>
      <c r="CH116" s="84">
        <v>-3.4000000000000002E-2</v>
      </c>
      <c r="CI116" s="83"/>
      <c r="CJ116" s="84">
        <v>2.7E-2</v>
      </c>
      <c r="CK116" s="85"/>
      <c r="CL116" s="84">
        <v>-1.7000000000000001E-2</v>
      </c>
      <c r="CM116" s="83"/>
      <c r="CN116" s="84">
        <v>0.126</v>
      </c>
      <c r="CO116" s="83"/>
      <c r="CP116" s="84">
        <v>0.05</v>
      </c>
      <c r="CQ116" s="85"/>
      <c r="CR116" s="142">
        <f>+CR102/CR16</f>
        <v>1.7187856971337481E-2</v>
      </c>
      <c r="CS116" s="143">
        <f>+CS102/CS16</f>
        <v>8.3360423200200387E-2</v>
      </c>
      <c r="CT116" s="144">
        <f>+CT102/CT16</f>
        <v>3.8369439755759453E-2</v>
      </c>
      <c r="CU116" s="32"/>
      <c r="CV116" s="86">
        <f>+CV114/CV16</f>
        <v>4.1464476013024922E-2</v>
      </c>
      <c r="CW116" s="84"/>
      <c r="CX116" s="84">
        <f>+CX114/CX16</f>
        <v>3.842932105328762E-2</v>
      </c>
      <c r="CY116" s="84"/>
      <c r="CZ116" s="168">
        <f>+CZ114/CZ16</f>
        <v>4.0818797338415792E-2</v>
      </c>
      <c r="DA116" s="85"/>
      <c r="DB116" s="87">
        <f>+DB114/DB16</f>
        <v>-1.7757626611061998E-2</v>
      </c>
      <c r="DC116" s="83"/>
      <c r="DD116" s="83">
        <f>+DD114/DD16</f>
        <v>0.12240924567747187</v>
      </c>
      <c r="DE116" s="83"/>
      <c r="DF116" s="172">
        <f>+DF114/DF16</f>
        <v>5.4927495344705805E-2</v>
      </c>
      <c r="DG116" s="85"/>
      <c r="DH116" s="157"/>
      <c r="DI116" s="162" t="s">
        <v>97</v>
      </c>
      <c r="DJ116" s="179">
        <f>+DJ102/DJ16</f>
        <v>4.0818797338415792E-2</v>
      </c>
      <c r="DK116" s="172">
        <f>+DK102/DK16</f>
        <v>5.4927495344705805E-2</v>
      </c>
      <c r="DL116" s="180">
        <f>+DL102/DL16</f>
        <v>4.7646399529810923E-2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>
        <v>0.96799999999999997</v>
      </c>
      <c r="E118" s="83"/>
      <c r="F118" s="84">
        <v>1.071</v>
      </c>
      <c r="G118" s="83"/>
      <c r="H118" s="84">
        <v>0.99</v>
      </c>
      <c r="I118" s="85"/>
      <c r="J118" s="84">
        <v>0.96099999999999997</v>
      </c>
      <c r="K118" s="83"/>
      <c r="L118" s="84">
        <v>0.75800000000000001</v>
      </c>
      <c r="M118" s="83"/>
      <c r="N118" s="84">
        <v>0.83199999999999996</v>
      </c>
      <c r="O118" s="85"/>
      <c r="P118" s="142">
        <f>+P63/P16</f>
        <v>0.96564392425331069</v>
      </c>
      <c r="Q118" s="143">
        <f>+Q63/Q16</f>
        <v>0.83097712491984177</v>
      </c>
      <c r="R118" s="144">
        <f>+R63/R16</f>
        <v>0.90699476688778602</v>
      </c>
      <c r="S118" s="32"/>
      <c r="T118" s="82">
        <v>0.89900000000000002</v>
      </c>
      <c r="U118" s="83"/>
      <c r="V118" s="84">
        <v>0.84299999999999997</v>
      </c>
      <c r="W118" s="83"/>
      <c r="X118" s="84">
        <v>0.88700000000000001</v>
      </c>
      <c r="Y118" s="85"/>
      <c r="Z118" s="84">
        <v>0.90200000000000002</v>
      </c>
      <c r="AA118" s="83"/>
      <c r="AB118" s="84">
        <v>0.77500000000000002</v>
      </c>
      <c r="AC118" s="83"/>
      <c r="AD118" s="84">
        <v>0.84799999999999998</v>
      </c>
      <c r="AE118" s="85"/>
      <c r="AF118" s="142">
        <f>+AF63/AF16</f>
        <v>0.90029164578230858</v>
      </c>
      <c r="AG118" s="143">
        <f>+AG63/AG16</f>
        <v>0.79975346895854649</v>
      </c>
      <c r="AH118" s="144">
        <f>+AH63/AH16</f>
        <v>0.86877827300393506</v>
      </c>
      <c r="AI118" s="32"/>
      <c r="AJ118" s="82">
        <v>0.83899999999999997</v>
      </c>
      <c r="AK118" s="83"/>
      <c r="AL118" s="84">
        <v>0.91800000000000004</v>
      </c>
      <c r="AM118" s="83"/>
      <c r="AN118" s="84">
        <v>0.86299999999999999</v>
      </c>
      <c r="AO118" s="85"/>
      <c r="AP118" s="84">
        <v>0.88</v>
      </c>
      <c r="AQ118" s="83"/>
      <c r="AR118" s="84">
        <v>0.90300000000000002</v>
      </c>
      <c r="AS118" s="83"/>
      <c r="AT118" s="84">
        <v>0.89400000000000002</v>
      </c>
      <c r="AU118" s="85"/>
      <c r="AV118" s="142">
        <f>+AV63/AV16</f>
        <v>0.85052822644282833</v>
      </c>
      <c r="AW118" s="143">
        <f>+AW63/AW16</f>
        <v>0.90926053562459763</v>
      </c>
      <c r="AX118" s="144">
        <f>+AX63/AX16</f>
        <v>0.8758702148353541</v>
      </c>
      <c r="AY118" s="32"/>
      <c r="AZ118" s="82">
        <v>0.85399999999999998</v>
      </c>
      <c r="BA118" s="83"/>
      <c r="BB118" s="84">
        <v>0.80200000000000005</v>
      </c>
      <c r="BC118" s="83"/>
      <c r="BD118" s="84">
        <v>0.84399999999999997</v>
      </c>
      <c r="BE118" s="85"/>
      <c r="BF118" s="84">
        <v>0.88900000000000001</v>
      </c>
      <c r="BG118" s="83"/>
      <c r="BH118" s="84">
        <v>0.79100000000000004</v>
      </c>
      <c r="BI118" s="83"/>
      <c r="BJ118" s="84">
        <v>0.84</v>
      </c>
      <c r="BK118" s="85"/>
      <c r="BL118" s="142">
        <f>+BL63/BL16</f>
        <v>0.86914181881246821</v>
      </c>
      <c r="BM118" s="143">
        <f>+BM63/BM16</f>
        <v>0.79388498046867728</v>
      </c>
      <c r="BN118" s="144">
        <f>+BN63/BN16</f>
        <v>0.84182273284461417</v>
      </c>
      <c r="BO118" s="32"/>
      <c r="BP118" s="218">
        <v>0.84599999999999997</v>
      </c>
      <c r="BQ118" s="83"/>
      <c r="BR118" s="84">
        <v>0.78900000000000003</v>
      </c>
      <c r="BS118" s="83"/>
      <c r="BT118" s="84">
        <v>0.83499999999999996</v>
      </c>
      <c r="BU118" s="85"/>
      <c r="BV118" s="84">
        <v>1.0649999999999999</v>
      </c>
      <c r="BW118" s="83"/>
      <c r="BX118" s="84">
        <v>0.86099999999999999</v>
      </c>
      <c r="BY118" s="83"/>
      <c r="BZ118" s="84">
        <v>0.94099999999999995</v>
      </c>
      <c r="CA118" s="85"/>
      <c r="CB118" s="142">
        <f>+CB63/CB16</f>
        <v>0.90018966375080911</v>
      </c>
      <c r="CC118" s="143">
        <f>+CC63/CC16</f>
        <v>0.83733126495943944</v>
      </c>
      <c r="CD118" s="144">
        <f>+CD63/CD16</f>
        <v>0.87719155317017372</v>
      </c>
      <c r="CE118" s="32"/>
      <c r="CF118" s="35">
        <v>0.88200000000000001</v>
      </c>
      <c r="CG118" s="83"/>
      <c r="CH118" s="84">
        <v>0.95499999999999996</v>
      </c>
      <c r="CI118" s="83"/>
      <c r="CJ118" s="84">
        <v>0.89400000000000002</v>
      </c>
      <c r="CK118" s="85"/>
      <c r="CL118" s="84">
        <v>0.91300000000000003</v>
      </c>
      <c r="CM118" s="83"/>
      <c r="CN118" s="84">
        <v>0.77200000000000002</v>
      </c>
      <c r="CO118" s="83"/>
      <c r="CP118" s="84">
        <v>0.84599999999999997</v>
      </c>
      <c r="CQ118" s="85"/>
      <c r="CR118" s="142">
        <f>+CR63/CR16</f>
        <v>0.89389147558903659</v>
      </c>
      <c r="CS118" s="143">
        <f>+CS63/CS16</f>
        <v>0.81995718058272971</v>
      </c>
      <c r="CT118" s="144">
        <f>+CT63/CT16</f>
        <v>0.87022539341130034</v>
      </c>
      <c r="CU118" s="32"/>
      <c r="CV118" s="86">
        <f>+CV63/CV16</f>
        <v>0.88761239866662733</v>
      </c>
      <c r="CW118" s="84"/>
      <c r="CX118" s="84">
        <f>+CX63/CX16</f>
        <v>0.89308949568006279</v>
      </c>
      <c r="CY118" s="84"/>
      <c r="CZ118" s="84">
        <f>+CZ63/CZ16</f>
        <v>0.88877755984859441</v>
      </c>
      <c r="DA118" s="85"/>
      <c r="DB118" s="87">
        <f>+DB63/DB16</f>
        <v>0.91957121330282265</v>
      </c>
      <c r="DC118" s="83"/>
      <c r="DD118" s="83">
        <f>+DD63/DD16</f>
        <v>0.79399160203541497</v>
      </c>
      <c r="DE118" s="83"/>
      <c r="DF118" s="83">
        <f>+DF63/DF16</f>
        <v>0.85445048105633359</v>
      </c>
      <c r="DG118" s="85"/>
      <c r="DH118" s="157"/>
      <c r="DI118" s="162" t="s">
        <v>93</v>
      </c>
      <c r="DJ118" s="179">
        <f>+DJ63/DJ16</f>
        <v>0.88877755984859441</v>
      </c>
      <c r="DK118" s="172">
        <f>+DK63/DK16</f>
        <v>0.85445048105633359</v>
      </c>
      <c r="DL118" s="180">
        <f>+DL63/DL16</f>
        <v>0.87216570535417226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>
        <v>2.9000000000000001E-2</v>
      </c>
      <c r="E120" s="83"/>
      <c r="F120" s="84">
        <v>4.9000000000000002E-2</v>
      </c>
      <c r="G120" s="83"/>
      <c r="H120" s="84">
        <v>3.4000000000000002E-2</v>
      </c>
      <c r="I120" s="85"/>
      <c r="J120" s="84">
        <v>4.9000000000000002E-2</v>
      </c>
      <c r="K120" s="83"/>
      <c r="L120" s="84">
        <v>7.4999999999999997E-2</v>
      </c>
      <c r="M120" s="83"/>
      <c r="N120" s="84">
        <v>6.5000000000000002E-2</v>
      </c>
      <c r="O120" s="85"/>
      <c r="P120" s="142">
        <f>+P95/P16</f>
        <v>3.6065982700092876E-2</v>
      </c>
      <c r="Q120" s="143">
        <f>+Q95/Q16</f>
        <v>6.8645576012756879E-2</v>
      </c>
      <c r="R120" s="144">
        <f>+R95/R16</f>
        <v>5.0254822893492639E-2</v>
      </c>
      <c r="S120" s="32"/>
      <c r="T120" s="82">
        <v>0.03</v>
      </c>
      <c r="U120" s="83"/>
      <c r="V120" s="84">
        <v>2.9000000000000001E-2</v>
      </c>
      <c r="W120" s="83"/>
      <c r="X120" s="84">
        <v>0.03</v>
      </c>
      <c r="Y120" s="85"/>
      <c r="Z120" s="84">
        <v>7.2999999999999995E-2</v>
      </c>
      <c r="AA120" s="83"/>
      <c r="AB120" s="84">
        <v>4.8000000000000001E-2</v>
      </c>
      <c r="AC120" s="83"/>
      <c r="AD120" s="84">
        <v>6.3E-2</v>
      </c>
      <c r="AE120" s="85"/>
      <c r="AF120" s="142">
        <f>+AF95/AF16</f>
        <v>4.6848251427801878E-2</v>
      </c>
      <c r="AG120" s="143">
        <f>+AG95/AG16</f>
        <v>4.1306034174513305E-2</v>
      </c>
      <c r="AH120" s="144">
        <f>+AH95/AH16</f>
        <v>4.511106100084819E-2</v>
      </c>
      <c r="AI120" s="32"/>
      <c r="AJ120" s="82">
        <v>7.5999999999999998E-2</v>
      </c>
      <c r="AK120" s="83"/>
      <c r="AL120" s="84">
        <v>6.8000000000000005E-2</v>
      </c>
      <c r="AM120" s="83"/>
      <c r="AN120" s="84">
        <v>7.2999999999999995E-2</v>
      </c>
      <c r="AO120" s="85"/>
      <c r="AP120" s="84">
        <v>6.7000000000000004E-2</v>
      </c>
      <c r="AQ120" s="83"/>
      <c r="AR120" s="84">
        <v>6.9000000000000006E-2</v>
      </c>
      <c r="AS120" s="83"/>
      <c r="AT120" s="84">
        <v>6.8000000000000005E-2</v>
      </c>
      <c r="AU120" s="85"/>
      <c r="AV120" s="142">
        <f>+AV95/AV16</f>
        <v>7.3306990749758882E-2</v>
      </c>
      <c r="AW120" s="143">
        <f>+AW95/AW16</f>
        <v>6.8229083976198715E-2</v>
      </c>
      <c r="AX120" s="144">
        <f>+AX95/AX16</f>
        <v>7.111596069651123E-2</v>
      </c>
      <c r="AY120" s="32"/>
      <c r="AZ120" s="82">
        <v>5.3999999999999999E-2</v>
      </c>
      <c r="BA120" s="83"/>
      <c r="BB120" s="84">
        <v>5.2999999999999999E-2</v>
      </c>
      <c r="BC120" s="83"/>
      <c r="BD120" s="84">
        <v>5.3999999999999999E-2</v>
      </c>
      <c r="BE120" s="85"/>
      <c r="BF120" s="84">
        <v>7.1999999999999995E-2</v>
      </c>
      <c r="BG120" s="83"/>
      <c r="BH120" s="84">
        <v>7.1999999999999995E-2</v>
      </c>
      <c r="BI120" s="83"/>
      <c r="BJ120" s="84">
        <v>7.1999999999999995E-2</v>
      </c>
      <c r="BK120" s="85"/>
      <c r="BL120" s="142">
        <f>+BL95/BL16</f>
        <v>6.1286739761790908E-2</v>
      </c>
      <c r="BM120" s="143">
        <f>+BM95/BM16</f>
        <v>6.7359310160805846E-2</v>
      </c>
      <c r="BN120" s="144">
        <f>+BN95/BN16</f>
        <v>6.3491151698666037E-2</v>
      </c>
      <c r="BO120" s="32"/>
      <c r="BP120" s="218">
        <v>3.5999999999999997E-2</v>
      </c>
      <c r="BQ120" s="83"/>
      <c r="BR120" s="84">
        <v>3.4000000000000002E-2</v>
      </c>
      <c r="BS120" s="83"/>
      <c r="BT120" s="84">
        <v>3.5999999999999997E-2</v>
      </c>
      <c r="BU120" s="85"/>
      <c r="BV120" s="84">
        <v>7.3999999999999996E-2</v>
      </c>
      <c r="BW120" s="83"/>
      <c r="BX120" s="84">
        <v>6.9000000000000006E-2</v>
      </c>
      <c r="BY120" s="83"/>
      <c r="BZ120" s="84">
        <v>7.0999999999999994E-2</v>
      </c>
      <c r="CA120" s="85"/>
      <c r="CB120" s="142">
        <f>+CB95/CB16</f>
        <v>4.5812323035080885E-2</v>
      </c>
      <c r="CC120" s="143">
        <f>+CC95/CC16</f>
        <v>5.7348955446345176E-2</v>
      </c>
      <c r="CD120" s="144">
        <f>+CD95/CD16</f>
        <v>5.0033250596455983E-2</v>
      </c>
      <c r="CE120" s="32"/>
      <c r="CF120" s="35">
        <v>4.4999999999999998E-2</v>
      </c>
      <c r="CG120" s="83"/>
      <c r="CH120" s="84">
        <v>4.4999999999999998E-2</v>
      </c>
      <c r="CI120" s="83"/>
      <c r="CJ120" s="84">
        <v>4.4999999999999998E-2</v>
      </c>
      <c r="CK120" s="85"/>
      <c r="CL120" s="84">
        <v>8.1000000000000003E-2</v>
      </c>
      <c r="CM120" s="83"/>
      <c r="CN120" s="84">
        <v>7.9000000000000001E-2</v>
      </c>
      <c r="CO120" s="83"/>
      <c r="CP120" s="84">
        <v>0.08</v>
      </c>
      <c r="CQ120" s="85"/>
      <c r="CR120" s="142">
        <f>+CR95/CR16</f>
        <v>5.893136727547732E-2</v>
      </c>
      <c r="CS120" s="143">
        <f>+CS95/CS16</f>
        <v>7.0343461410472763E-2</v>
      </c>
      <c r="CT120" s="144">
        <f>+CT95/CT16</f>
        <v>6.2584334516131004E-2</v>
      </c>
      <c r="CU120" s="32"/>
      <c r="CV120" s="86">
        <f>+CV95/CV16</f>
        <v>4.1546843940926136E-2</v>
      </c>
      <c r="CW120" s="84"/>
      <c r="CX120" s="84">
        <f>+CX95/CX16</f>
        <v>4.4238284091461397E-2</v>
      </c>
      <c r="CY120" s="84"/>
      <c r="CZ120" s="84">
        <f>+CZ95/CZ16</f>
        <v>4.2119403013606178E-2</v>
      </c>
      <c r="DA120" s="85"/>
      <c r="DB120" s="87">
        <f>+DB95/DB16</f>
        <v>7.06201587286759E-2</v>
      </c>
      <c r="DC120" s="83"/>
      <c r="DD120" s="83">
        <f>+DD95/DD16</f>
        <v>6.8134529386030401E-2</v>
      </c>
      <c r="DE120" s="83"/>
      <c r="DF120" s="83">
        <f>+DF95/DF16</f>
        <v>6.933120743114593E-2</v>
      </c>
      <c r="DG120" s="85"/>
      <c r="DH120" s="157"/>
      <c r="DI120" s="162" t="s">
        <v>94</v>
      </c>
      <c r="DJ120" s="179">
        <f>+DJ95/DJ16</f>
        <v>4.2119403013606178E-2</v>
      </c>
      <c r="DK120" s="172">
        <f>+DK95/DK16</f>
        <v>6.933120743114593E-2</v>
      </c>
      <c r="DL120" s="180">
        <f>+DL95/DL16</f>
        <v>5.5287972883779853E-2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>
        <v>2.9000000000000001E-2</v>
      </c>
      <c r="E122" s="36"/>
      <c r="F122" s="84">
        <v>1E-3</v>
      </c>
      <c r="G122" s="36"/>
      <c r="H122" s="84">
        <v>2.3E-2</v>
      </c>
      <c r="I122" s="37"/>
      <c r="J122" s="84">
        <v>8.0000000000000002E-3</v>
      </c>
      <c r="K122" s="36"/>
      <c r="L122" s="84">
        <v>3.0000000000000001E-3</v>
      </c>
      <c r="M122" s="36"/>
      <c r="N122" s="84">
        <v>5.0000000000000001E-3</v>
      </c>
      <c r="O122" s="37"/>
      <c r="P122" s="142">
        <f>+P73/P16</f>
        <v>2.1812631924996589E-2</v>
      </c>
      <c r="Q122" s="143">
        <f>+Q73/Q16</f>
        <v>2.9111008254514106E-3</v>
      </c>
      <c r="R122" s="144">
        <f>+R73/R16</f>
        <v>1.3580767223426668E-2</v>
      </c>
      <c r="S122" s="32"/>
      <c r="T122" s="82">
        <v>2.8000000000000001E-2</v>
      </c>
      <c r="U122" s="36"/>
      <c r="V122" s="84">
        <v>2.8000000000000001E-2</v>
      </c>
      <c r="W122" s="36"/>
      <c r="X122" s="84">
        <v>2.8000000000000001E-2</v>
      </c>
      <c r="Y122" s="37"/>
      <c r="Z122" s="84">
        <v>1.7999999999999999E-2</v>
      </c>
      <c r="AA122" s="36"/>
      <c r="AB122" s="84">
        <v>0.01</v>
      </c>
      <c r="AC122" s="36"/>
      <c r="AD122" s="84">
        <v>1.4E-2</v>
      </c>
      <c r="AE122" s="37"/>
      <c r="AF122" s="142">
        <f>+AF73/AF16</f>
        <v>2.411582200317754E-2</v>
      </c>
      <c r="AG122" s="143">
        <f>+AG73/AG16</f>
        <v>1.6537256020175153E-2</v>
      </c>
      <c r="AH122" s="144">
        <f>+AH73/AH16</f>
        <v>2.1740344522951257E-2</v>
      </c>
      <c r="AI122" s="32"/>
      <c r="AJ122" s="82">
        <v>2.4E-2</v>
      </c>
      <c r="AK122" s="36"/>
      <c r="AL122" s="84">
        <v>2.3E-2</v>
      </c>
      <c r="AM122" s="36"/>
      <c r="AN122" s="84">
        <v>2.3E-2</v>
      </c>
      <c r="AO122" s="37"/>
      <c r="AP122" s="84">
        <v>0.01</v>
      </c>
      <c r="AQ122" s="36"/>
      <c r="AR122" s="84">
        <v>0.01</v>
      </c>
      <c r="AS122" s="36"/>
      <c r="AT122" s="84">
        <v>0.01</v>
      </c>
      <c r="AU122" s="37"/>
      <c r="AV122" s="142">
        <f>+AV73/AV16</f>
        <v>1.9825068876677877E-2</v>
      </c>
      <c r="AW122" s="143">
        <f>+AW73/AW16</f>
        <v>1.5281930894298336E-2</v>
      </c>
      <c r="AX122" s="144">
        <f>+AX73/AX16</f>
        <v>1.7864782424143116E-2</v>
      </c>
      <c r="AY122" s="32"/>
      <c r="AZ122" s="82">
        <v>2.7E-2</v>
      </c>
      <c r="BA122" s="36"/>
      <c r="BB122" s="84">
        <v>2.7E-2</v>
      </c>
      <c r="BC122" s="36"/>
      <c r="BD122" s="84">
        <v>2.7E-2</v>
      </c>
      <c r="BE122" s="37"/>
      <c r="BF122" s="84">
        <v>2.5000000000000001E-2</v>
      </c>
      <c r="BG122" s="36"/>
      <c r="BH122" s="84">
        <v>2.5000000000000001E-2</v>
      </c>
      <c r="BI122" s="36"/>
      <c r="BJ122" s="84">
        <v>2.5000000000000001E-2</v>
      </c>
      <c r="BK122" s="37"/>
      <c r="BL122" s="142">
        <f>+BL73/BL16</f>
        <v>2.6105355424646818E-2</v>
      </c>
      <c r="BM122" s="143">
        <f>+BM73/BM16</f>
        <v>2.5281654748723913E-2</v>
      </c>
      <c r="BN122" s="144">
        <f>+BN73/BN16</f>
        <v>2.5806342735932481E-2</v>
      </c>
      <c r="BO122" s="32"/>
      <c r="BP122" s="218">
        <v>3.1E-2</v>
      </c>
      <c r="BQ122" s="36"/>
      <c r="BR122" s="84">
        <v>3.1E-2</v>
      </c>
      <c r="BS122" s="36"/>
      <c r="BT122" s="84">
        <v>3.1E-2</v>
      </c>
      <c r="BU122" s="37"/>
      <c r="BV122" s="84">
        <v>2.1999999999999999E-2</v>
      </c>
      <c r="BW122" s="36"/>
      <c r="BX122" s="84">
        <v>0.02</v>
      </c>
      <c r="BY122" s="36"/>
      <c r="BZ122" s="84">
        <v>2.1000000000000001E-2</v>
      </c>
      <c r="CA122" s="37"/>
      <c r="CB122" s="142">
        <f>+CB73/CB16</f>
        <v>2.8792330753122593E-2</v>
      </c>
      <c r="CC122" s="143">
        <f>+CC73/CC16</f>
        <v>2.3656456065540368E-2</v>
      </c>
      <c r="CD122" s="144">
        <f>+CD73/CD16</f>
        <v>2.6913259439433328E-2</v>
      </c>
      <c r="CE122" s="32"/>
      <c r="CF122" s="35">
        <v>3.4000000000000002E-2</v>
      </c>
      <c r="CG122" s="36"/>
      <c r="CH122" s="84">
        <v>3.4000000000000002E-2</v>
      </c>
      <c r="CI122" s="36"/>
      <c r="CJ122" s="84">
        <v>3.4000000000000002E-2</v>
      </c>
      <c r="CK122" s="37"/>
      <c r="CL122" s="84">
        <v>2.4E-2</v>
      </c>
      <c r="CM122" s="36"/>
      <c r="CN122" s="84">
        <v>2.4E-2</v>
      </c>
      <c r="CO122" s="36"/>
      <c r="CP122" s="84">
        <v>2.4E-2</v>
      </c>
      <c r="CQ122" s="37"/>
      <c r="CR122" s="142">
        <f>+CR73/CR16</f>
        <v>2.9989300164148622E-2</v>
      </c>
      <c r="CS122" s="143">
        <f>+CS73/CS16</f>
        <v>2.6338934806597138E-2</v>
      </c>
      <c r="CT122" s="144">
        <f>+CT73/CT16</f>
        <v>2.8820832316809229E-2</v>
      </c>
      <c r="CU122" s="32"/>
      <c r="CV122" s="86">
        <f>+CV73/CV16</f>
        <v>2.9114550337349599E-2</v>
      </c>
      <c r="CW122" s="84"/>
      <c r="CX122" s="84">
        <f>+CX73/CX16</f>
        <v>2.3983231452942663E-2</v>
      </c>
      <c r="CY122" s="84"/>
      <c r="CZ122" s="84">
        <f>+CZ73/CZ16</f>
        <v>2.8022947694245195E-2</v>
      </c>
      <c r="DA122" s="74"/>
      <c r="DB122" s="87">
        <f>+DB73/DB16</f>
        <v>1.8765131255970659E-2</v>
      </c>
      <c r="DC122" s="83"/>
      <c r="DD122" s="83">
        <f>+DD73/DD16</f>
        <v>1.4577635658323857E-2</v>
      </c>
      <c r="DE122" s="83"/>
      <c r="DF122" s="83">
        <f>+DF73/DF16</f>
        <v>1.6593657902569042E-2</v>
      </c>
      <c r="DG122" s="74"/>
      <c r="DH122" s="155"/>
      <c r="DI122" s="162" t="s">
        <v>99</v>
      </c>
      <c r="DJ122" s="179">
        <f>+DJ73/DJ16</f>
        <v>2.8022947694245195E-2</v>
      </c>
      <c r="DK122" s="172">
        <f>+DK73/DK16</f>
        <v>1.6593657902569042E-2</v>
      </c>
      <c r="DL122" s="180">
        <f>+DL73/DL16</f>
        <v>2.2491987715305375E-2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>
        <v>5.8000000000000003E-2</v>
      </c>
      <c r="E124" s="215"/>
      <c r="F124" s="215">
        <v>0.05</v>
      </c>
      <c r="G124" s="215"/>
      <c r="H124" s="215">
        <v>5.7000000000000002E-2</v>
      </c>
      <c r="I124" s="215"/>
      <c r="J124" s="215">
        <v>5.7000000000000002E-2</v>
      </c>
      <c r="K124" s="215"/>
      <c r="L124" s="215">
        <v>7.8E-2</v>
      </c>
      <c r="M124" s="215"/>
      <c r="N124" s="215">
        <v>7.0000000000000007E-2</v>
      </c>
      <c r="O124" s="215"/>
      <c r="P124" s="215">
        <f>+P96/P16</f>
        <v>5.7878614625089461E-2</v>
      </c>
      <c r="Q124" s="215">
        <f>+Q96/Q16</f>
        <v>7.1556676838208294E-2</v>
      </c>
      <c r="R124" s="215">
        <f>+R96/R16</f>
        <v>6.3835590116919305E-2</v>
      </c>
      <c r="S124" s="215"/>
      <c r="T124" s="215">
        <v>5.8000000000000003E-2</v>
      </c>
      <c r="U124" s="215"/>
      <c r="V124" s="215">
        <v>5.7000000000000002E-2</v>
      </c>
      <c r="W124" s="215"/>
      <c r="X124" s="215">
        <v>5.8000000000000003E-2</v>
      </c>
      <c r="Y124" s="215"/>
      <c r="Z124" s="215">
        <v>9.0999999999999998E-2</v>
      </c>
      <c r="AA124" s="215"/>
      <c r="AB124" s="215">
        <v>5.8000000000000003E-2</v>
      </c>
      <c r="AC124" s="215"/>
      <c r="AD124" s="215">
        <v>7.6999999999999999E-2</v>
      </c>
      <c r="AE124" s="215"/>
      <c r="AF124" s="215">
        <f>+AF96/AF16</f>
        <v>7.0964073430979421E-2</v>
      </c>
      <c r="AG124" s="215">
        <f>+AG96/AG16</f>
        <v>5.7843287034455446E-2</v>
      </c>
      <c r="AH124" s="215">
        <f>+AH96/AH16</f>
        <v>6.6851404533234432E-2</v>
      </c>
      <c r="AI124" s="216"/>
      <c r="AJ124" s="215">
        <v>0.1</v>
      </c>
      <c r="AK124" s="215"/>
      <c r="AL124" s="215">
        <v>0.09</v>
      </c>
      <c r="AM124" s="215"/>
      <c r="AN124" s="215">
        <v>9.7000000000000003E-2</v>
      </c>
      <c r="AO124" s="215"/>
      <c r="AP124" s="215">
        <v>7.5999999999999998E-2</v>
      </c>
      <c r="AQ124" s="215"/>
      <c r="AR124" s="215">
        <v>7.9000000000000001E-2</v>
      </c>
      <c r="AS124" s="215"/>
      <c r="AT124" s="215">
        <v>7.8E-2</v>
      </c>
      <c r="AU124" s="215"/>
      <c r="AV124" s="215">
        <f>+AV96/AV16</f>
        <v>9.3132059626436753E-2</v>
      </c>
      <c r="AW124" s="215">
        <f>+AW96/AW16</f>
        <v>8.3511021829326695E-2</v>
      </c>
      <c r="AX124" s="215">
        <f>+AX96/AX16</f>
        <v>8.898074612327049E-2</v>
      </c>
      <c r="AY124" s="215"/>
      <c r="AZ124" s="215">
        <v>8.1000000000000003E-2</v>
      </c>
      <c r="BA124" s="215"/>
      <c r="BB124" s="215">
        <v>0.08</v>
      </c>
      <c r="BC124" s="215"/>
      <c r="BD124" s="215">
        <v>8.1000000000000003E-2</v>
      </c>
      <c r="BE124" s="215"/>
      <c r="BF124" s="215">
        <v>9.6000000000000002E-2</v>
      </c>
      <c r="BG124" s="215"/>
      <c r="BH124" s="215">
        <v>9.7000000000000003E-2</v>
      </c>
      <c r="BI124" s="215"/>
      <c r="BJ124" s="215">
        <v>9.7000000000000003E-2</v>
      </c>
      <c r="BK124" s="215"/>
      <c r="BL124" s="215">
        <f>+BL96/BL16</f>
        <v>8.7392095186437729E-2</v>
      </c>
      <c r="BM124" s="215">
        <f>+BM96/BM16</f>
        <v>9.2640960756897886E-2</v>
      </c>
      <c r="BN124" s="215">
        <f>+BN96/BN16</f>
        <v>8.9297492927146047E-2</v>
      </c>
      <c r="BO124" s="215"/>
      <c r="BP124" s="215">
        <v>6.7000000000000004E-2</v>
      </c>
      <c r="BQ124" s="215"/>
      <c r="BR124" s="215">
        <v>6.5000000000000002E-2</v>
      </c>
      <c r="BS124" s="215"/>
      <c r="BT124" s="215">
        <v>6.7000000000000004E-2</v>
      </c>
      <c r="BU124" s="215"/>
      <c r="BV124" s="215">
        <v>9.7000000000000003E-2</v>
      </c>
      <c r="BW124" s="215"/>
      <c r="BX124" s="215">
        <v>8.8999999999999996E-2</v>
      </c>
      <c r="BY124" s="215"/>
      <c r="BZ124" s="215">
        <v>9.1999999999999998E-2</v>
      </c>
      <c r="CA124" s="215"/>
      <c r="CB124" s="215">
        <f>+CB96/CB16</f>
        <v>7.4604653788203482E-2</v>
      </c>
      <c r="CC124" s="215">
        <f>+CC96/CC16</f>
        <v>8.1005411511885547E-2</v>
      </c>
      <c r="CD124" s="215">
        <f>+CD96/CD16</f>
        <v>7.6946510035889315E-2</v>
      </c>
      <c r="CE124" s="215"/>
      <c r="CF124" s="215">
        <v>7.9000000000000001E-2</v>
      </c>
      <c r="CG124" s="215"/>
      <c r="CH124" s="215">
        <v>7.9000000000000001E-2</v>
      </c>
      <c r="CI124" s="215"/>
      <c r="CJ124" s="215">
        <v>7.9000000000000001E-2</v>
      </c>
      <c r="CK124" s="215"/>
      <c r="CL124" s="215">
        <v>0.104</v>
      </c>
      <c r="CM124" s="215"/>
      <c r="CN124" s="215">
        <v>0.10299999999999999</v>
      </c>
      <c r="CO124" s="215"/>
      <c r="CP124" s="215">
        <v>0.104</v>
      </c>
      <c r="CQ124" s="215"/>
      <c r="CR124" s="215">
        <f>+CR96/CR16</f>
        <v>8.8920667439625942E-2</v>
      </c>
      <c r="CS124" s="215">
        <f>+CS96/CS16</f>
        <v>9.6682396217069907E-2</v>
      </c>
      <c r="CT124" s="215">
        <f>+CT96/CT16</f>
        <v>9.1405166832940227E-2</v>
      </c>
      <c r="CU124" s="215"/>
      <c r="CV124" s="215">
        <f>+CV120+CV122</f>
        <v>7.0661394278275738E-2</v>
      </c>
      <c r="CW124" s="215"/>
      <c r="CX124" s="215">
        <f>+CX120+CX122</f>
        <v>6.822151554440406E-2</v>
      </c>
      <c r="CY124" s="215"/>
      <c r="CZ124" s="215">
        <f>+CZ120+CZ122</f>
        <v>7.0142350707851381E-2</v>
      </c>
      <c r="DA124" s="215"/>
      <c r="DB124" s="215">
        <f>+DB120+DB122</f>
        <v>8.9385289984646565E-2</v>
      </c>
      <c r="DC124" s="215"/>
      <c r="DD124" s="215">
        <f>+DD120+DD122</f>
        <v>8.2712165044354261E-2</v>
      </c>
      <c r="DE124" s="215"/>
      <c r="DF124" s="215">
        <f>+DF120+DF122</f>
        <v>8.5924865333714975E-2</v>
      </c>
      <c r="DG124" s="217"/>
      <c r="DI124" s="240"/>
      <c r="DJ124" s="222"/>
      <c r="DK124" s="222"/>
      <c r="DL124" s="241"/>
    </row>
    <row r="125" spans="1:117" ht="15.6" x14ac:dyDescent="0.3">
      <c r="B125" s="356"/>
      <c r="D125" s="357"/>
      <c r="E125" s="357"/>
      <c r="F125" s="357"/>
      <c r="G125" s="357"/>
      <c r="H125" s="357"/>
      <c r="I125" s="357"/>
      <c r="J125" s="357"/>
      <c r="K125" s="357"/>
      <c r="L125" s="357"/>
      <c r="M125" s="357"/>
      <c r="N125" s="357"/>
      <c r="O125" s="357"/>
      <c r="P125" s="357"/>
      <c r="Q125" s="357"/>
      <c r="R125" s="357"/>
      <c r="S125" s="357"/>
      <c r="T125" s="357"/>
      <c r="U125" s="357"/>
      <c r="V125" s="357"/>
      <c r="W125" s="357"/>
      <c r="X125" s="357"/>
      <c r="Y125" s="357"/>
      <c r="Z125" s="357"/>
      <c r="AA125" s="357"/>
      <c r="AB125" s="357"/>
      <c r="AC125" s="357"/>
      <c r="AD125" s="357"/>
      <c r="AE125" s="357"/>
      <c r="AF125" s="357"/>
      <c r="AG125" s="357"/>
      <c r="AH125" s="357"/>
      <c r="AI125" s="358"/>
      <c r="AJ125" s="357"/>
      <c r="AK125" s="357"/>
      <c r="AL125" s="357"/>
      <c r="AM125" s="357"/>
      <c r="AN125" s="357"/>
      <c r="AO125" s="357"/>
      <c r="AP125" s="357"/>
      <c r="AQ125" s="357"/>
      <c r="AR125" s="357"/>
      <c r="AS125" s="357"/>
      <c r="AT125" s="357"/>
      <c r="AU125" s="357"/>
      <c r="AV125" s="357"/>
      <c r="AW125" s="357"/>
      <c r="AX125" s="357"/>
      <c r="AY125" s="357"/>
      <c r="AZ125" s="357"/>
      <c r="BA125" s="357"/>
      <c r="BB125" s="357"/>
      <c r="BC125" s="357"/>
      <c r="BD125" s="357"/>
      <c r="BE125" s="357"/>
      <c r="BF125" s="357"/>
      <c r="BG125" s="357"/>
      <c r="BH125" s="357"/>
      <c r="BI125" s="357"/>
      <c r="BJ125" s="357"/>
      <c r="BK125" s="357"/>
      <c r="BL125" s="357"/>
      <c r="BM125" s="357"/>
      <c r="BN125" s="357"/>
      <c r="BO125" s="357"/>
      <c r="BP125" s="357"/>
      <c r="BQ125" s="357"/>
      <c r="BR125" s="357"/>
      <c r="BS125" s="357"/>
      <c r="BT125" s="357"/>
      <c r="BU125" s="357"/>
      <c r="BV125" s="357"/>
      <c r="BW125" s="357"/>
      <c r="BX125" s="357"/>
      <c r="BY125" s="357"/>
      <c r="BZ125" s="357"/>
      <c r="CA125" s="357"/>
      <c r="CB125" s="357"/>
      <c r="CC125" s="357"/>
      <c r="CD125" s="357"/>
      <c r="CE125" s="357"/>
      <c r="CF125" s="357"/>
      <c r="CG125" s="357"/>
      <c r="CH125" s="357"/>
      <c r="CI125" s="357"/>
      <c r="CJ125" s="357"/>
      <c r="CK125" s="357"/>
      <c r="CL125" s="357"/>
      <c r="CM125" s="357"/>
      <c r="CN125" s="357"/>
      <c r="CO125" s="357"/>
      <c r="CP125" s="357"/>
      <c r="CQ125" s="357"/>
      <c r="CR125" s="357"/>
      <c r="CS125" s="357"/>
      <c r="CT125" s="357"/>
      <c r="CU125" s="357"/>
      <c r="CV125" s="357"/>
      <c r="CW125" s="357"/>
      <c r="CX125" s="357"/>
      <c r="CY125" s="357"/>
      <c r="CZ125" s="357"/>
      <c r="DA125" s="357"/>
      <c r="DB125" s="357"/>
      <c r="DC125" s="357"/>
      <c r="DD125" s="357"/>
      <c r="DE125" s="357"/>
      <c r="DF125" s="357"/>
      <c r="DG125" s="357"/>
      <c r="DI125" s="359"/>
      <c r="DJ125" s="360"/>
      <c r="DK125" s="360"/>
      <c r="DL125" s="361"/>
    </row>
    <row r="126" spans="1:117" x14ac:dyDescent="0.25">
      <c r="A126" s="17" t="s">
        <v>206</v>
      </c>
      <c r="C126"/>
      <c r="AI126" s="15"/>
      <c r="DI126" s="166" t="s">
        <v>95</v>
      </c>
      <c r="DJ126" s="169">
        <f>+DJ102</f>
        <v>76529356</v>
      </c>
      <c r="DK126" s="169">
        <f>+DK102</f>
        <v>96567083</v>
      </c>
      <c r="DL126" s="170">
        <f>+DL102</f>
        <v>173096439</v>
      </c>
    </row>
    <row r="127" spans="1:117" ht="15.75" customHeight="1" x14ac:dyDescent="0.3">
      <c r="C127"/>
      <c r="DI127" s="161" t="s">
        <v>125</v>
      </c>
      <c r="DJ127" s="173">
        <f>+H114</f>
        <v>-13793272</v>
      </c>
      <c r="DK127" s="173">
        <f>+N114</f>
        <v>31960910</v>
      </c>
      <c r="DL127" s="174">
        <f>+DJ127+DK127</f>
        <v>18167638</v>
      </c>
    </row>
    <row r="128" spans="1:117" ht="15.75" customHeight="1" x14ac:dyDescent="0.3">
      <c r="A128" s="261" t="s">
        <v>207</v>
      </c>
      <c r="B128" s="262"/>
      <c r="C128"/>
      <c r="D128" s="262"/>
      <c r="E128"/>
      <c r="F128"/>
      <c r="G128"/>
      <c r="H128" s="336"/>
      <c r="J128" s="262"/>
      <c r="T128" s="262"/>
      <c r="Z128" s="262"/>
      <c r="AJ128" s="262"/>
      <c r="AP128" s="262"/>
      <c r="AZ128" s="262"/>
      <c r="BF128" s="262"/>
      <c r="BP128" s="262"/>
      <c r="BV128" s="262"/>
      <c r="CF128" s="262"/>
      <c r="CL128" s="262"/>
      <c r="DF128" s="200"/>
      <c r="DI128" s="161" t="s">
        <v>131</v>
      </c>
      <c r="DJ128" s="173">
        <f>+X114</f>
        <v>29419730</v>
      </c>
      <c r="DK128" s="173">
        <f>+AD114</f>
        <v>29138733</v>
      </c>
      <c r="DL128" s="174">
        <f t="shared" ref="DL128:DL132" si="246">+DJ128+DK128</f>
        <v>58558463</v>
      </c>
    </row>
    <row r="129" spans="1:116" ht="15.75" customHeight="1" x14ac:dyDescent="0.3">
      <c r="A129" s="263">
        <v>1.1000000000000001</v>
      </c>
      <c r="B129" s="264" t="s">
        <v>208</v>
      </c>
      <c r="C129"/>
      <c r="D129" s="265">
        <f>+D63*4</f>
        <v>897016176</v>
      </c>
      <c r="E129" s="266"/>
      <c r="F129" s="266"/>
      <c r="G129" s="266"/>
      <c r="H129" s="266"/>
      <c r="J129" s="265">
        <f>+J63*4</f>
        <v>460978956</v>
      </c>
      <c r="T129" s="265">
        <f>+T63*4</f>
        <v>1518173320</v>
      </c>
      <c r="Z129" s="265">
        <f>+Z63*4</f>
        <v>977768176</v>
      </c>
      <c r="AJ129" s="265">
        <f>+AJ63*4</f>
        <v>454084080</v>
      </c>
      <c r="AP129" s="265">
        <f>+AP63*4</f>
        <v>190073944</v>
      </c>
      <c r="AZ129" s="265">
        <f>+AZ63*4</f>
        <v>835578668</v>
      </c>
      <c r="BF129" s="265">
        <f>+BF63*4</f>
        <v>633478536</v>
      </c>
      <c r="BP129" s="265">
        <f>+BP63*4</f>
        <v>596409624</v>
      </c>
      <c r="BV129" s="265">
        <f>+BV63*4</f>
        <v>246139088</v>
      </c>
      <c r="CF129" s="265">
        <f>+CF63*4</f>
        <v>939242164</v>
      </c>
      <c r="CL129" s="265">
        <f>+CL63*4</f>
        <v>604894672</v>
      </c>
      <c r="CN129" s="346"/>
      <c r="DI129" s="161" t="s">
        <v>203</v>
      </c>
      <c r="DJ129" s="173">
        <f>+AN114</f>
        <v>7832594</v>
      </c>
      <c r="DK129" s="173">
        <f>+AT114</f>
        <v>3873545</v>
      </c>
      <c r="DL129" s="174">
        <f t="shared" si="246"/>
        <v>11706139</v>
      </c>
    </row>
    <row r="130" spans="1:116" ht="15" customHeight="1" x14ac:dyDescent="0.45">
      <c r="A130" s="263">
        <v>1.2</v>
      </c>
      <c r="B130" s="264" t="s">
        <v>209</v>
      </c>
      <c r="C130"/>
      <c r="D130" s="267">
        <f>+D73*4</f>
        <v>26820972</v>
      </c>
      <c r="E130" s="266"/>
      <c r="F130" s="268"/>
      <c r="G130" s="266"/>
      <c r="H130" s="268"/>
      <c r="J130" s="267">
        <f>+J73*4</f>
        <v>3854360</v>
      </c>
      <c r="T130" s="267">
        <f>+T73*4</f>
        <v>47650252</v>
      </c>
      <c r="U130"/>
      <c r="V130"/>
      <c r="W130"/>
      <c r="X130"/>
      <c r="Y130"/>
      <c r="Z130" s="267">
        <f>+Z73*4</f>
        <v>19207728</v>
      </c>
      <c r="AA130"/>
      <c r="AB130"/>
      <c r="AC130"/>
      <c r="AD130"/>
      <c r="AE130"/>
      <c r="AF130"/>
      <c r="AG130"/>
      <c r="AH130"/>
      <c r="AI130"/>
      <c r="AJ130" s="267">
        <f>+AJ73*4</f>
        <v>12881012</v>
      </c>
      <c r="AK130"/>
      <c r="AL130"/>
      <c r="AM130"/>
      <c r="AN130"/>
      <c r="AO130"/>
      <c r="AP130" s="267">
        <f>+AP73*4</f>
        <v>2133748</v>
      </c>
      <c r="AQ130"/>
      <c r="AR130"/>
      <c r="AS130"/>
      <c r="AT130"/>
      <c r="AU130"/>
      <c r="AV130"/>
      <c r="AW130"/>
      <c r="AX130"/>
      <c r="AY130"/>
      <c r="AZ130" s="267">
        <f>+AZ73*4</f>
        <v>26589544</v>
      </c>
      <c r="BA130"/>
      <c r="BB130"/>
      <c r="BC130"/>
      <c r="BD130"/>
      <c r="BE130"/>
      <c r="BF130" s="267">
        <f>+BF73*4</f>
        <v>17534740</v>
      </c>
      <c r="BG130"/>
      <c r="BH130"/>
      <c r="BI130"/>
      <c r="BJ130"/>
      <c r="BK130"/>
      <c r="BL130"/>
      <c r="BM130"/>
      <c r="BN130"/>
      <c r="BO130"/>
      <c r="BP130" s="267">
        <f>+BP73*4</f>
        <v>21779192</v>
      </c>
      <c r="BQ130"/>
      <c r="BR130"/>
      <c r="BS130"/>
      <c r="BT130"/>
      <c r="BU130"/>
      <c r="BV130" s="267">
        <f>+BV73*4</f>
        <v>5169508</v>
      </c>
      <c r="BW130"/>
      <c r="BX130"/>
      <c r="BY130"/>
      <c r="BZ130"/>
      <c r="CA130"/>
      <c r="CB130"/>
      <c r="CC130"/>
      <c r="CD130"/>
      <c r="CE130"/>
      <c r="CF130" s="267">
        <f>+CF73*4</f>
        <v>36172656</v>
      </c>
      <c r="CL130" s="267">
        <f>+CL73*4</f>
        <v>15631824</v>
      </c>
      <c r="DI130" s="161" t="s">
        <v>164</v>
      </c>
      <c r="DJ130" s="173">
        <f>+BD114</f>
        <v>22815952</v>
      </c>
      <c r="DK130" s="173">
        <f>+BJ114</f>
        <v>20553978</v>
      </c>
      <c r="DL130" s="174">
        <f t="shared" si="246"/>
        <v>43369930</v>
      </c>
    </row>
    <row r="131" spans="1:116" ht="15" customHeight="1" x14ac:dyDescent="0.3">
      <c r="A131" s="263">
        <v>1.3</v>
      </c>
      <c r="B131" s="264" t="s">
        <v>210</v>
      </c>
      <c r="C131"/>
      <c r="D131" s="265">
        <f>+D129+D130</f>
        <v>923837148</v>
      </c>
      <c r="E131" s="266"/>
      <c r="F131" s="269"/>
      <c r="G131" s="269"/>
      <c r="H131" s="266"/>
      <c r="J131" s="265">
        <f>+J129+J130</f>
        <v>464833316</v>
      </c>
      <c r="T131" s="265">
        <f>+T129+T130</f>
        <v>1565823572</v>
      </c>
      <c r="U131"/>
      <c r="V131"/>
      <c r="W131"/>
      <c r="X131"/>
      <c r="Y131"/>
      <c r="Z131" s="265">
        <f>+Z129+Z130</f>
        <v>996975904</v>
      </c>
      <c r="AA131"/>
      <c r="AB131"/>
      <c r="AC131"/>
      <c r="AD131"/>
      <c r="AE131"/>
      <c r="AF131"/>
      <c r="AG131"/>
      <c r="AH131"/>
      <c r="AI131"/>
      <c r="AJ131" s="265">
        <f>+AJ129+AJ130</f>
        <v>466965092</v>
      </c>
      <c r="AK131"/>
      <c r="AL131"/>
      <c r="AM131"/>
      <c r="AN131"/>
      <c r="AO131"/>
      <c r="AP131" s="265">
        <f>+AP129+AP130</f>
        <v>192207692</v>
      </c>
      <c r="AQ131"/>
      <c r="AR131"/>
      <c r="AS131"/>
      <c r="AT131"/>
      <c r="AU131"/>
      <c r="AV131"/>
      <c r="AW131"/>
      <c r="AX131"/>
      <c r="AY131"/>
      <c r="AZ131" s="265">
        <f>+AZ129+AZ130</f>
        <v>862168212</v>
      </c>
      <c r="BA131"/>
      <c r="BB131"/>
      <c r="BC131"/>
      <c r="BD131"/>
      <c r="BE131"/>
      <c r="BF131" s="265">
        <f>+BF129+BF130</f>
        <v>651013276</v>
      </c>
      <c r="BG131"/>
      <c r="BH131"/>
      <c r="BI131"/>
      <c r="BJ131"/>
      <c r="BK131"/>
      <c r="BL131"/>
      <c r="BM131"/>
      <c r="BN131"/>
      <c r="BO131"/>
      <c r="BP131" s="265">
        <f>+BP129+BP130</f>
        <v>618188816</v>
      </c>
      <c r="BQ131"/>
      <c r="BR131"/>
      <c r="BS131"/>
      <c r="BT131"/>
      <c r="BU131"/>
      <c r="BV131" s="265">
        <f>+BV129+BV130</f>
        <v>251308596</v>
      </c>
      <c r="BW131"/>
      <c r="BX131"/>
      <c r="BY131"/>
      <c r="BZ131"/>
      <c r="CA131"/>
      <c r="CB131"/>
      <c r="CC131"/>
      <c r="CD131"/>
      <c r="CE131"/>
      <c r="CF131" s="265">
        <f>+CF129+CF130</f>
        <v>975414820</v>
      </c>
      <c r="CL131" s="265">
        <f>+CL129+CL130</f>
        <v>620526496</v>
      </c>
      <c r="DI131" s="161" t="s">
        <v>166</v>
      </c>
      <c r="DJ131" s="173">
        <f>+BT114</f>
        <v>21765769</v>
      </c>
      <c r="DK131" s="173">
        <f>+BZ114</f>
        <v>-4842812</v>
      </c>
      <c r="DL131" s="174">
        <f t="shared" si="246"/>
        <v>16922957</v>
      </c>
    </row>
    <row r="132" spans="1:116" ht="15" customHeight="1" x14ac:dyDescent="0.3">
      <c r="A132" s="263"/>
      <c r="B132" s="264" t="s">
        <v>211</v>
      </c>
      <c r="C132"/>
      <c r="D132" s="265"/>
      <c r="E132" s="266"/>
      <c r="F132"/>
      <c r="G132"/>
      <c r="H132" s="266"/>
      <c r="J132" s="265"/>
      <c r="T132" s="265"/>
      <c r="U132"/>
      <c r="V132"/>
      <c r="W132"/>
      <c r="X132"/>
      <c r="Y132"/>
      <c r="Z132" s="265"/>
      <c r="AA132"/>
      <c r="AB132"/>
      <c r="AC132"/>
      <c r="AD132"/>
      <c r="AE132"/>
      <c r="AF132"/>
      <c r="AG132"/>
      <c r="AH132"/>
      <c r="AI132"/>
      <c r="AJ132" s="265"/>
      <c r="AK132"/>
      <c r="AL132"/>
      <c r="AM132"/>
      <c r="AN132"/>
      <c r="AO132"/>
      <c r="AP132" s="265"/>
      <c r="AQ132"/>
      <c r="AR132"/>
      <c r="AS132"/>
      <c r="AT132"/>
      <c r="AU132"/>
      <c r="AV132"/>
      <c r="AW132"/>
      <c r="AX132"/>
      <c r="AY132"/>
      <c r="AZ132" s="265"/>
      <c r="BA132"/>
      <c r="BB132"/>
      <c r="BC132"/>
      <c r="BD132"/>
      <c r="BE132"/>
      <c r="BF132" s="265"/>
      <c r="BG132"/>
      <c r="BH132"/>
      <c r="BI132"/>
      <c r="BJ132"/>
      <c r="BK132"/>
      <c r="BL132"/>
      <c r="BM132"/>
      <c r="BN132"/>
      <c r="BO132"/>
      <c r="BP132" s="265"/>
      <c r="BQ132"/>
      <c r="BR132"/>
      <c r="BS132"/>
      <c r="BT132"/>
      <c r="BU132"/>
      <c r="BV132" s="265"/>
      <c r="BW132"/>
      <c r="BX132"/>
      <c r="BY132"/>
      <c r="BZ132"/>
      <c r="CA132"/>
      <c r="CB132"/>
      <c r="CC132"/>
      <c r="CD132"/>
      <c r="CE132"/>
      <c r="CF132" s="265"/>
      <c r="CL132" s="265"/>
      <c r="DI132" s="161" t="s">
        <v>165</v>
      </c>
      <c r="DJ132" s="173">
        <f>+CJ114</f>
        <v>8488588</v>
      </c>
      <c r="DK132" s="173">
        <f>+CP114</f>
        <v>15882726</v>
      </c>
      <c r="DL132" s="174">
        <f t="shared" si="246"/>
        <v>24371314</v>
      </c>
    </row>
    <row r="133" spans="1:116" ht="4.95" customHeight="1" x14ac:dyDescent="0.3">
      <c r="A133" s="270" t="s">
        <v>212</v>
      </c>
      <c r="B133" s="264"/>
      <c r="C133"/>
      <c r="D133" s="265"/>
      <c r="E133" s="266"/>
      <c r="F133"/>
      <c r="G133"/>
      <c r="H133" s="266"/>
      <c r="J133" s="265"/>
      <c r="T133" s="265"/>
      <c r="U133"/>
      <c r="V133"/>
      <c r="W133"/>
      <c r="X133"/>
      <c r="Y133"/>
      <c r="Z133" s="265"/>
      <c r="AA133"/>
      <c r="AB133"/>
      <c r="AC133"/>
      <c r="AD133"/>
      <c r="AE133"/>
      <c r="AF133"/>
      <c r="AG133"/>
      <c r="AH133"/>
      <c r="AI133"/>
      <c r="AJ133" s="265"/>
      <c r="AK133"/>
      <c r="AL133"/>
      <c r="AM133"/>
      <c r="AN133"/>
      <c r="AO133"/>
      <c r="AP133" s="265"/>
      <c r="AQ133"/>
      <c r="AR133"/>
      <c r="AS133"/>
      <c r="AT133"/>
      <c r="AU133"/>
      <c r="AV133"/>
      <c r="AW133"/>
      <c r="AX133"/>
      <c r="AY133"/>
      <c r="AZ133" s="265"/>
      <c r="BA133"/>
      <c r="BB133"/>
      <c r="BC133"/>
      <c r="BD133"/>
      <c r="BE133"/>
      <c r="BF133" s="265"/>
      <c r="BG133"/>
      <c r="BH133"/>
      <c r="BI133"/>
      <c r="BJ133"/>
      <c r="BK133"/>
      <c r="BL133"/>
      <c r="BM133"/>
      <c r="BN133"/>
      <c r="BO133"/>
      <c r="BP133" s="265"/>
      <c r="BQ133"/>
      <c r="BR133"/>
      <c r="BS133"/>
      <c r="BT133"/>
      <c r="BU133"/>
      <c r="BV133" s="265"/>
      <c r="BW133"/>
      <c r="BX133"/>
      <c r="BY133"/>
      <c r="BZ133"/>
      <c r="CA133"/>
      <c r="CB133"/>
      <c r="CC133"/>
      <c r="CD133"/>
      <c r="CE133"/>
      <c r="CF133" s="265"/>
      <c r="CL133" s="265"/>
      <c r="DI133" s="148"/>
      <c r="DJ133" s="219"/>
      <c r="DK133" s="219"/>
      <c r="DL133" s="220"/>
    </row>
    <row r="134" spans="1:116" ht="14.4" x14ac:dyDescent="0.25">
      <c r="A134" s="263">
        <v>2.1</v>
      </c>
      <c r="B134" s="264" t="s">
        <v>51</v>
      </c>
      <c r="C134"/>
      <c r="D134" s="265">
        <f>4*(+D10+D14+D15)</f>
        <v>923846900</v>
      </c>
      <c r="E134" s="266"/>
      <c r="F134" s="266"/>
      <c r="G134" s="266"/>
      <c r="H134" s="266"/>
      <c r="J134" s="265">
        <f>4*(+J10+J14+J15)</f>
        <v>485441088</v>
      </c>
      <c r="T134" s="265">
        <f>4*(+T10+T14+T15)</f>
        <v>1765775536</v>
      </c>
      <c r="U134"/>
      <c r="V134"/>
      <c r="W134"/>
      <c r="X134"/>
      <c r="Y134"/>
      <c r="Z134" s="265">
        <f>4*(+Z10+Z14+Z15)</f>
        <v>1124110588</v>
      </c>
      <c r="AA134"/>
      <c r="AB134"/>
      <c r="AC134"/>
      <c r="AD134"/>
      <c r="AE134"/>
      <c r="AF134"/>
      <c r="AG134"/>
      <c r="AH134"/>
      <c r="AI134"/>
      <c r="AJ134" s="265">
        <f>4*(+AJ10+AJ14+AJ15)</f>
        <v>546593072</v>
      </c>
      <c r="AK134"/>
      <c r="AL134"/>
      <c r="AM134"/>
      <c r="AN134"/>
      <c r="AO134"/>
      <c r="AP134" s="265">
        <f>4*(+AP10+AP14+AP15)</f>
        <v>228672972</v>
      </c>
      <c r="AQ134"/>
      <c r="AR134"/>
      <c r="AS134"/>
      <c r="AT134"/>
      <c r="AU134"/>
      <c r="AV134"/>
      <c r="AW134"/>
      <c r="AX134"/>
      <c r="AY134"/>
      <c r="AZ134" s="265">
        <f>4*(+AZ10+AZ14+AZ15)</f>
        <v>936225532</v>
      </c>
      <c r="BA134"/>
      <c r="BB134"/>
      <c r="BC134"/>
      <c r="BD134"/>
      <c r="BE134"/>
      <c r="BF134" s="265">
        <f>4*(+BF10+BF14+BF15)</f>
        <v>730584460</v>
      </c>
      <c r="BG134"/>
      <c r="BH134"/>
      <c r="BI134"/>
      <c r="BJ134"/>
      <c r="BK134"/>
      <c r="BL134"/>
      <c r="BM134"/>
      <c r="BN134"/>
      <c r="BO134"/>
      <c r="BP134" s="265">
        <f>4*(+BP10+BP14+BP15)</f>
        <v>745318588</v>
      </c>
      <c r="BQ134"/>
      <c r="BR134"/>
      <c r="BS134"/>
      <c r="BT134"/>
      <c r="BU134"/>
      <c r="BV134" s="265">
        <f>4*(+BV10+BV14+BV15)</f>
        <v>304376520</v>
      </c>
      <c r="BW134"/>
      <c r="BX134"/>
      <c r="BY134"/>
      <c r="BZ134"/>
      <c r="CA134"/>
      <c r="CB134"/>
      <c r="CC134"/>
      <c r="CD134"/>
      <c r="CE134"/>
      <c r="CF134" s="265">
        <f>4*(+CF10+CF14+CF15)</f>
        <v>1055333036</v>
      </c>
      <c r="CL134" s="265">
        <f>4*(+CL10+CL14+CL15)</f>
        <v>674476276</v>
      </c>
      <c r="DI134" s="167" t="s">
        <v>97</v>
      </c>
      <c r="DJ134" s="171">
        <f>+DJ126/DJ16</f>
        <v>4.0818797338415792E-2</v>
      </c>
      <c r="DK134" s="171">
        <f>+DK126/DK16</f>
        <v>5.4927495344705805E-2</v>
      </c>
      <c r="DL134" s="181">
        <f>+DL126/DL16</f>
        <v>4.7646399529810923E-2</v>
      </c>
    </row>
    <row r="135" spans="1:116" ht="16.5" customHeight="1" x14ac:dyDescent="0.45">
      <c r="A135" s="263">
        <v>2.2000000000000002</v>
      </c>
      <c r="B135" s="264" t="s">
        <v>213</v>
      </c>
      <c r="C135"/>
      <c r="D135" s="267">
        <f>(0.27*MAX((D102),0))*4</f>
        <v>0</v>
      </c>
      <c r="E135" s="266"/>
      <c r="F135" s="271"/>
      <c r="G135" s="269"/>
      <c r="H135" s="268"/>
      <c r="J135" s="267">
        <f>(0.27*MAX((J102),0))*4</f>
        <v>0</v>
      </c>
      <c r="T135" s="267">
        <f>(0.27*MAX((T102),0))*4</f>
        <v>19313527.68</v>
      </c>
      <c r="Z135" s="267">
        <f>(0.27*MAX((Z102),0))*4</f>
        <v>0</v>
      </c>
      <c r="AJ135" s="267">
        <f>(0.27*MAX((AJ102),0))*4</f>
        <v>8957235.9600000009</v>
      </c>
      <c r="AP135" s="267">
        <f>(0.27*MAX((AP102),0))*4</f>
        <v>2563550.64</v>
      </c>
      <c r="AZ135" s="267"/>
      <c r="BF135" s="267"/>
      <c r="BP135" s="267">
        <f>(0.27*MAX((BP102),0))*4</f>
        <v>16484496.840000002</v>
      </c>
      <c r="BV135" s="267">
        <f>(0.27*MAX((BV102),0))*4</f>
        <v>0</v>
      </c>
      <c r="CF135" s="267">
        <v>0</v>
      </c>
      <c r="CL135" s="267">
        <v>0</v>
      </c>
      <c r="DI135" s="161" t="s">
        <v>125</v>
      </c>
      <c r="DJ135" s="189">
        <f>+H116</f>
        <v>-4.7E-2</v>
      </c>
      <c r="DK135" s="189">
        <f>+N116</f>
        <v>9.8000000000000004E-2</v>
      </c>
      <c r="DL135" s="190">
        <f>+R116</f>
        <v>2.9169642995294637E-2</v>
      </c>
    </row>
    <row r="136" spans="1:116" ht="16.5" customHeight="1" x14ac:dyDescent="0.3">
      <c r="A136" s="263">
        <v>2.2999999999999998</v>
      </c>
      <c r="B136" s="264" t="s">
        <v>214</v>
      </c>
      <c r="C136"/>
      <c r="D136" s="265">
        <f>+D134-D135</f>
        <v>923846900</v>
      </c>
      <c r="E136" s="266"/>
      <c r="F136" s="266"/>
      <c r="G136" s="269"/>
      <c r="H136" s="266"/>
      <c r="J136" s="265">
        <f>+J134-J135</f>
        <v>485441088</v>
      </c>
      <c r="T136" s="265">
        <f>+T134-T135</f>
        <v>1746462008.3199999</v>
      </c>
      <c r="Z136" s="265">
        <f>+Z134-Z135</f>
        <v>1124110588</v>
      </c>
      <c r="AJ136" s="265">
        <f>+AJ134-AJ135</f>
        <v>537635836.03999996</v>
      </c>
      <c r="AP136" s="265">
        <f>+AP134-AP135</f>
        <v>226109421.36000001</v>
      </c>
      <c r="AZ136" s="265">
        <f>+AZ134-AZ135</f>
        <v>936225532</v>
      </c>
      <c r="BF136" s="265">
        <f>+BF134-BF135</f>
        <v>730584460</v>
      </c>
      <c r="BP136" s="265">
        <f>+BP134-BP135</f>
        <v>728834091.15999997</v>
      </c>
      <c r="BV136" s="265">
        <f>+BV134-BV135</f>
        <v>304376520</v>
      </c>
      <c r="CF136" s="265">
        <f>+CF134-CF135</f>
        <v>1055333036</v>
      </c>
      <c r="CL136" s="265">
        <f>+CL134-CL135</f>
        <v>674476276</v>
      </c>
      <c r="DI136" s="161" t="s">
        <v>131</v>
      </c>
      <c r="DJ136" s="189">
        <f>+X116</f>
        <v>5.5E-2</v>
      </c>
      <c r="DK136" s="189">
        <f>+AD116</f>
        <v>6.2E-2</v>
      </c>
      <c r="DL136" s="190">
        <f>+AH116</f>
        <v>5.8005965000279019E-2</v>
      </c>
    </row>
    <row r="137" spans="1:116" ht="16.5" customHeight="1" x14ac:dyDescent="0.3">
      <c r="A137" s="263"/>
      <c r="B137" s="264"/>
      <c r="C137"/>
      <c r="D137" s="272"/>
      <c r="E137" s="266"/>
      <c r="F137"/>
      <c r="G137"/>
      <c r="H137"/>
      <c r="J137" s="272"/>
      <c r="T137" s="272"/>
      <c r="Z137" s="272"/>
      <c r="AJ137" s="272"/>
      <c r="AP137" s="272"/>
      <c r="AZ137" s="272"/>
      <c r="BF137" s="272"/>
      <c r="BP137" s="272"/>
      <c r="BV137" s="272"/>
      <c r="CF137" s="272"/>
      <c r="CL137" s="272"/>
      <c r="DI137" s="161" t="s">
        <v>203</v>
      </c>
      <c r="DJ137" s="189">
        <f>+AN116</f>
        <v>0.04</v>
      </c>
      <c r="DK137" s="189">
        <f>+AT116</f>
        <v>2.8000000000000001E-2</v>
      </c>
      <c r="DL137" s="190">
        <f>+AX116</f>
        <v>3.5149045046607701E-2</v>
      </c>
    </row>
    <row r="138" spans="1:116" ht="16.5" customHeight="1" x14ac:dyDescent="0.3">
      <c r="A138" s="264" t="s">
        <v>215</v>
      </c>
      <c r="B138" s="262"/>
      <c r="C138"/>
      <c r="D138" s="272"/>
      <c r="E138" s="266"/>
      <c r="F138"/>
      <c r="G138"/>
      <c r="H138"/>
      <c r="J138" s="272"/>
      <c r="T138" s="272"/>
      <c r="Z138" s="272"/>
      <c r="AJ138" s="272"/>
      <c r="AP138" s="272"/>
      <c r="AZ138" s="272"/>
      <c r="BF138" s="272"/>
      <c r="BP138" s="272"/>
      <c r="BV138" s="272"/>
      <c r="CF138" s="272"/>
      <c r="CL138" s="272"/>
      <c r="DI138" s="161" t="s">
        <v>164</v>
      </c>
      <c r="DJ138" s="189">
        <f>+BD116</f>
        <v>7.3999999999999996E-2</v>
      </c>
      <c r="DK138" s="189">
        <f>+BJ116</f>
        <v>5.8000000000000003E-2</v>
      </c>
      <c r="DL138" s="190">
        <f>+BN116</f>
        <v>6.5378106842593611E-2</v>
      </c>
    </row>
    <row r="139" spans="1:116" ht="16.5" customHeight="1" x14ac:dyDescent="0.3">
      <c r="A139" s="263">
        <v>3.1</v>
      </c>
      <c r="B139" s="264" t="s">
        <v>216</v>
      </c>
      <c r="C139"/>
      <c r="D139" s="273">
        <f>+D111*4</f>
        <v>438808</v>
      </c>
      <c r="E139" s="266"/>
      <c r="F139" s="274"/>
      <c r="G139" s="275"/>
      <c r="H139" s="274"/>
      <c r="J139" s="273">
        <f>+J111*4</f>
        <v>1379272</v>
      </c>
      <c r="T139" s="273">
        <f>+T111*4</f>
        <v>770348</v>
      </c>
      <c r="Z139" s="273">
        <f>+Z111*4</f>
        <v>4017536</v>
      </c>
      <c r="AJ139" s="273">
        <f>+AJ111*4</f>
        <v>240648</v>
      </c>
      <c r="AP139" s="273">
        <f>+AP111*4</f>
        <v>625076</v>
      </c>
      <c r="AZ139" s="273">
        <f>+AZ111*4</f>
        <v>444972</v>
      </c>
      <c r="BF139" s="273">
        <f>+BF111*4</f>
        <v>2433788</v>
      </c>
      <c r="BP139" s="273">
        <f>+BP111*4</f>
        <v>379680</v>
      </c>
      <c r="BV139" s="273">
        <f>+BV111*4</f>
        <v>1204352</v>
      </c>
      <c r="CF139" s="273">
        <f>+CF111*4</f>
        <v>498232</v>
      </c>
      <c r="CL139" s="273">
        <f>+CL111*4</f>
        <v>2477628</v>
      </c>
      <c r="DI139" s="161" t="s">
        <v>166</v>
      </c>
      <c r="DJ139" s="189">
        <f>+BT116</f>
        <v>9.9000000000000005E-2</v>
      </c>
      <c r="DK139" s="189">
        <f>+BZ116</f>
        <v>-3.3000000000000002E-2</v>
      </c>
      <c r="DL139" s="190">
        <f>+CD116</f>
        <v>4.586193408389444E-2</v>
      </c>
    </row>
    <row r="140" spans="1:116" ht="16.5" customHeight="1" x14ac:dyDescent="0.3">
      <c r="A140" s="263">
        <v>3.2</v>
      </c>
      <c r="B140" s="264" t="s">
        <v>217</v>
      </c>
      <c r="C140"/>
      <c r="D140" s="276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277"/>
      <c r="F140" s="277"/>
      <c r="G140" s="278"/>
      <c r="H140" s="277"/>
      <c r="J140" s="276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276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276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276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1.4E-2</v>
      </c>
      <c r="AP140" s="276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276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276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276">
        <f>IF(BP148="Yes",IF(BP139&lt;$J$194,ROUND(VLOOKUP(BP139,$G$188:$J$194,3)+((VLOOKUP(BP139,$G$188:$J$194,4)-BP139)/(VLOOKUP(BP139,$G$188:$J$194,4)-VLOOKUP(BP139,$G$188:$J$194,1)))*(VLOOKUP(BP139,$G$188:$J$194,2)-VLOOKUP(BP139,$G$188:$J$194,3)),3),0),0)</f>
        <v>0.01</v>
      </c>
      <c r="BV140" s="276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276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276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61" t="s">
        <v>165</v>
      </c>
      <c r="DJ140" s="189">
        <f>+CJ116</f>
        <v>2.7E-2</v>
      </c>
      <c r="DK140" s="189">
        <f>+CP116</f>
        <v>0.05</v>
      </c>
      <c r="DL140" s="190">
        <f>+CT116</f>
        <v>3.8369439755759453E-2</v>
      </c>
    </row>
    <row r="141" spans="1:116" ht="4.95" customHeight="1" x14ac:dyDescent="0.3">
      <c r="A141" s="279"/>
      <c r="B141" s="264"/>
      <c r="C141"/>
      <c r="D141" s="280"/>
      <c r="E141" s="275"/>
      <c r="F141" s="275"/>
      <c r="G141" s="275"/>
      <c r="H141" s="275"/>
      <c r="J141" s="280"/>
      <c r="T141" s="280"/>
      <c r="Z141" s="280"/>
      <c r="AJ141" s="280"/>
      <c r="AP141" s="280"/>
      <c r="AZ141" s="280"/>
      <c r="BF141" s="280"/>
      <c r="BP141" s="280"/>
      <c r="BV141" s="280"/>
      <c r="CF141" s="280"/>
      <c r="CL141" s="280"/>
      <c r="DI141" s="148"/>
      <c r="DJ141" s="219"/>
      <c r="DK141" s="219"/>
      <c r="DL141" s="220"/>
    </row>
    <row r="142" spans="1:116" ht="14.4" x14ac:dyDescent="0.25">
      <c r="A142" s="264" t="s">
        <v>218</v>
      </c>
      <c r="B142" s="281"/>
      <c r="C142"/>
      <c r="D142" s="272"/>
      <c r="E142"/>
      <c r="F142"/>
      <c r="G142"/>
      <c r="H142"/>
      <c r="J142" s="272"/>
      <c r="T142" s="272"/>
      <c r="Z142" s="272"/>
      <c r="AJ142" s="272"/>
      <c r="AP142" s="272"/>
      <c r="AZ142" s="272"/>
      <c r="BF142" s="272"/>
      <c r="BP142" s="272"/>
      <c r="BV142" s="272"/>
      <c r="CF142" s="272"/>
      <c r="CL142" s="272"/>
      <c r="DI142" s="167" t="s">
        <v>167</v>
      </c>
      <c r="DJ142" s="191">
        <f>+DJ63/DJ16</f>
        <v>0.88877755984859441</v>
      </c>
      <c r="DK142" s="191">
        <f t="shared" ref="DK142:DL142" si="247">+DK63/DK16</f>
        <v>0.85445048105633359</v>
      </c>
      <c r="DL142" s="192">
        <f t="shared" si="247"/>
        <v>0.87216570535417226</v>
      </c>
    </row>
    <row r="143" spans="1:116" ht="15" customHeight="1" x14ac:dyDescent="0.3">
      <c r="A143" s="282">
        <v>4.0999999999999996</v>
      </c>
      <c r="B143" s="264" t="s">
        <v>219</v>
      </c>
      <c r="C143"/>
      <c r="D143" s="283">
        <f>IFERROR(D131/D136,"")</f>
        <v>0.99998944413841728</v>
      </c>
      <c r="E143" s="284"/>
      <c r="F143" s="284"/>
      <c r="G143" s="278"/>
      <c r="H143" s="284"/>
      <c r="J143" s="283">
        <f>IFERROR(J131/J136,"")</f>
        <v>0.9575483565165378</v>
      </c>
      <c r="T143" s="283">
        <f>IFERROR(T131/T136,"")</f>
        <v>0.89656892880609285</v>
      </c>
      <c r="Z143" s="283">
        <f>IFERROR(Z131/Z136,"")</f>
        <v>0.88690197801072579</v>
      </c>
      <c r="AJ143" s="283">
        <f>IFERROR(AJ131/AJ136,"")</f>
        <v>0.86855276508253054</v>
      </c>
      <c r="AP143" s="283">
        <f>IFERROR(AP131/AP136,"")</f>
        <v>0.85006494131872823</v>
      </c>
      <c r="AZ143" s="283">
        <f>IFERROR(AZ131/AZ136,"")</f>
        <v>0.92089799148951212</v>
      </c>
      <c r="BF143" s="283">
        <f>IFERROR(BF131/BF136,"")</f>
        <v>0.89108557825059675</v>
      </c>
      <c r="BP143" s="283">
        <f>IFERROR(BP131/BP136,"")</f>
        <v>0.84818866666363146</v>
      </c>
      <c r="BV143" s="283">
        <f>IFERROR(BV131/BV136,"")</f>
        <v>0.8256504016801296</v>
      </c>
      <c r="CF143" s="283">
        <f>IFERROR(CF131/CF136,"")</f>
        <v>0.92427204183533207</v>
      </c>
      <c r="CL143" s="283">
        <f>IFERROR(CL131/CL136,"")</f>
        <v>0.92001233858075682</v>
      </c>
      <c r="DI143" s="161" t="s">
        <v>125</v>
      </c>
      <c r="DJ143" s="189">
        <f>+H118</f>
        <v>0.99</v>
      </c>
      <c r="DK143" s="189">
        <f>+N118</f>
        <v>0.83199999999999996</v>
      </c>
      <c r="DL143" s="190">
        <f>+R118</f>
        <v>0.90699476688778602</v>
      </c>
    </row>
    <row r="144" spans="1:116" ht="15" customHeight="1" x14ac:dyDescent="0.3">
      <c r="A144" s="282">
        <v>4.2</v>
      </c>
      <c r="B144" s="264" t="s">
        <v>217</v>
      </c>
      <c r="C144"/>
      <c r="D144" s="285">
        <f>+D140</f>
        <v>0</v>
      </c>
      <c r="E144" s="286"/>
      <c r="F144" s="286"/>
      <c r="G144" s="278"/>
      <c r="H144" s="286"/>
      <c r="J144" s="285">
        <f>+J140</f>
        <v>0</v>
      </c>
      <c r="T144" s="285">
        <f>+T140</f>
        <v>0</v>
      </c>
      <c r="Z144" s="285">
        <f>+Z140</f>
        <v>0</v>
      </c>
      <c r="AJ144" s="285">
        <f>+AJ140</f>
        <v>1.4E-2</v>
      </c>
      <c r="AP144" s="285">
        <f>+AP140</f>
        <v>0</v>
      </c>
      <c r="AZ144" s="285">
        <f>+AZ140</f>
        <v>0</v>
      </c>
      <c r="BF144" s="285">
        <f>+BF140</f>
        <v>0</v>
      </c>
      <c r="BP144" s="285">
        <f>+BP140</f>
        <v>0.01</v>
      </c>
      <c r="BV144" s="285">
        <f>+BV140</f>
        <v>0</v>
      </c>
      <c r="CF144" s="285">
        <f>+CF140</f>
        <v>0</v>
      </c>
      <c r="CL144" s="285">
        <f>+CL140</f>
        <v>0</v>
      </c>
      <c r="DI144" s="161" t="s">
        <v>131</v>
      </c>
      <c r="DJ144" s="189">
        <f>+X118</f>
        <v>0.88700000000000001</v>
      </c>
      <c r="DK144" s="189">
        <f>+AD118</f>
        <v>0.84799999999999998</v>
      </c>
      <c r="DL144" s="190">
        <f>+AH118</f>
        <v>0.86877827300393506</v>
      </c>
    </row>
    <row r="145" spans="1:116" ht="15" customHeight="1" x14ac:dyDescent="0.3">
      <c r="A145" s="282">
        <v>4.3</v>
      </c>
      <c r="B145" s="264" t="s">
        <v>254</v>
      </c>
      <c r="C145"/>
      <c r="D145" s="287">
        <f>IFERROR(D143+D144,"")</f>
        <v>0.99998944413841728</v>
      </c>
      <c r="E145" s="278"/>
      <c r="F145" s="278"/>
      <c r="G145" s="278"/>
      <c r="H145" s="278"/>
      <c r="I145" s="288"/>
      <c r="J145" s="287">
        <f>IFERROR(J143+J144,"")</f>
        <v>0.9575483565165378</v>
      </c>
      <c r="T145" s="287">
        <f>IFERROR(T143+T144,"")</f>
        <v>0.89656892880609285</v>
      </c>
      <c r="Z145" s="287">
        <f>IFERROR(Z143+Z144,"")</f>
        <v>0.88690197801072579</v>
      </c>
      <c r="AJ145" s="287">
        <f>IFERROR(AJ143+AJ144,"")</f>
        <v>0.88255276508253055</v>
      </c>
      <c r="AP145" s="287">
        <f>IFERROR(AP143+AP144,"")</f>
        <v>0.85006494131872823</v>
      </c>
      <c r="AZ145" s="287">
        <f>IFERROR(AZ143+AZ144,"")</f>
        <v>0.92089799148951212</v>
      </c>
      <c r="BF145" s="287">
        <f>IFERROR(BF143+BF144,"")</f>
        <v>0.89108557825059675</v>
      </c>
      <c r="BP145" s="287">
        <f>IFERROR(BP143+BP144,"")</f>
        <v>0.85818866666363147</v>
      </c>
      <c r="BV145" s="287">
        <f>IFERROR(BV143+BV144,"")</f>
        <v>0.8256504016801296</v>
      </c>
      <c r="CF145" s="287">
        <f>IFERROR(CF143+CF144,"")</f>
        <v>0.92427204183533207</v>
      </c>
      <c r="CL145" s="287">
        <f>IFERROR(CL143+CL144,"")</f>
        <v>0.92001233858075682</v>
      </c>
      <c r="DI145" s="161" t="s">
        <v>203</v>
      </c>
      <c r="DJ145" s="189">
        <f>+AN118</f>
        <v>0.86299999999999999</v>
      </c>
      <c r="DK145" s="189">
        <f>+AT118</f>
        <v>0.89400000000000002</v>
      </c>
      <c r="DL145" s="190">
        <f>+AX118</f>
        <v>0.8758702148353541</v>
      </c>
    </row>
    <row r="146" spans="1:116" ht="15" customHeight="1" x14ac:dyDescent="0.3">
      <c r="A146" s="263"/>
      <c r="B146" s="264"/>
      <c r="C146"/>
      <c r="D146" s="272"/>
      <c r="E146"/>
      <c r="F146"/>
      <c r="G146"/>
      <c r="H146"/>
      <c r="J146" s="272"/>
      <c r="T146" s="272"/>
      <c r="Z146" s="272"/>
      <c r="AJ146" s="272"/>
      <c r="AP146" s="272"/>
      <c r="AZ146" s="272"/>
      <c r="BF146" s="272"/>
      <c r="BP146" s="272"/>
      <c r="BV146" s="272"/>
      <c r="CF146" s="272"/>
      <c r="CL146" s="272"/>
      <c r="DI146" s="161" t="s">
        <v>164</v>
      </c>
      <c r="DJ146" s="189">
        <f>+BD118</f>
        <v>0.84399999999999997</v>
      </c>
      <c r="DK146" s="189">
        <f>+BJ118</f>
        <v>0.84</v>
      </c>
      <c r="DL146" s="190">
        <f>+BN118</f>
        <v>0.84182273284461417</v>
      </c>
    </row>
    <row r="147" spans="1:116" ht="15" customHeight="1" x14ac:dyDescent="0.3">
      <c r="A147" s="270" t="s">
        <v>221</v>
      </c>
      <c r="B147" s="262"/>
      <c r="C147"/>
      <c r="D147" s="272"/>
      <c r="E147"/>
      <c r="F147"/>
      <c r="G147"/>
      <c r="H147"/>
      <c r="J147" s="272"/>
      <c r="T147" s="272"/>
      <c r="Z147" s="272"/>
      <c r="AJ147" s="272"/>
      <c r="AP147" s="272"/>
      <c r="AZ147" s="272"/>
      <c r="BF147" s="272"/>
      <c r="BP147" s="272"/>
      <c r="BV147" s="272"/>
      <c r="CF147" s="272"/>
      <c r="CL147" s="272"/>
      <c r="DI147" s="161" t="s">
        <v>166</v>
      </c>
      <c r="DJ147" s="189">
        <f>+BT118</f>
        <v>0.83499999999999996</v>
      </c>
      <c r="DK147" s="189">
        <f>+BZ118</f>
        <v>0.94099999999999995</v>
      </c>
      <c r="DL147" s="190">
        <f>+CD118</f>
        <v>0.87719155317017372</v>
      </c>
    </row>
    <row r="148" spans="1:116" ht="15" customHeight="1" x14ac:dyDescent="0.3">
      <c r="A148" s="263">
        <v>5.0999999999999996</v>
      </c>
      <c r="B148" s="289" t="s">
        <v>222</v>
      </c>
      <c r="C148"/>
      <c r="D148" s="290" t="str">
        <f>+IF(D139&lt;$H$186,"No","Yes")</f>
        <v>Yes</v>
      </c>
      <c r="E148" s="291"/>
      <c r="F148" s="291"/>
      <c r="G148"/>
      <c r="H148" s="291"/>
      <c r="J148" s="290" t="str">
        <f>+IF(J139&lt;$H$186,"No","Yes")</f>
        <v>Yes</v>
      </c>
      <c r="T148" s="290" t="str">
        <f>+IF(T139&lt;$H$186,"No","Yes")</f>
        <v>Yes</v>
      </c>
      <c r="Z148" s="290" t="str">
        <f>+IF(Z139&lt;$H$186,"No","Yes")</f>
        <v>Yes</v>
      </c>
      <c r="AJ148" s="290" t="str">
        <f>+IF(AJ139&lt;$H$186,"No","Yes")</f>
        <v>Yes</v>
      </c>
      <c r="AP148" s="290" t="str">
        <f>+IF(AP139&lt;$H$186,"No","Yes")</f>
        <v>Yes</v>
      </c>
      <c r="AZ148" s="290" t="str">
        <f>+IF(AZ139&lt;$H$186,"No","Yes")</f>
        <v>Yes</v>
      </c>
      <c r="BF148" s="290" t="str">
        <f>+IF(BF139&lt;$H$186,"No","Yes")</f>
        <v>Yes</v>
      </c>
      <c r="BP148" s="290" t="str">
        <f>+IF(BP139&lt;$H$186,"No","Yes")</f>
        <v>Yes</v>
      </c>
      <c r="BV148" s="290" t="str">
        <f>+IF(BV139&lt;$H$186,"No","Yes")</f>
        <v>Yes</v>
      </c>
      <c r="CF148" s="290" t="str">
        <f>+IF(CF139&lt;$H$186,"No","Yes")</f>
        <v>Yes</v>
      </c>
      <c r="CL148" s="290" t="str">
        <f>+IF(CL139&lt;$H$186,"No","Yes")</f>
        <v>Yes</v>
      </c>
      <c r="DI148" s="161" t="s">
        <v>165</v>
      </c>
      <c r="DJ148" s="189">
        <f>+CJ118</f>
        <v>0.89400000000000002</v>
      </c>
      <c r="DK148" s="189">
        <f>+CP118</f>
        <v>0.84599999999999997</v>
      </c>
      <c r="DL148" s="190">
        <f>+CT118</f>
        <v>0.87022539341130034</v>
      </c>
    </row>
    <row r="149" spans="1:116" ht="18" customHeight="1" x14ac:dyDescent="0.3">
      <c r="A149" s="263">
        <v>5.2</v>
      </c>
      <c r="B149" s="264" t="s">
        <v>223</v>
      </c>
      <c r="C149"/>
      <c r="D149" s="287">
        <f>IF(D148="No","NA",0.85)</f>
        <v>0.85</v>
      </c>
      <c r="E149" s="278"/>
      <c r="F149" s="278"/>
      <c r="G149" s="278"/>
      <c r="H149" s="278"/>
      <c r="J149" s="287">
        <f>IF(J148="No","NA",0.85)</f>
        <v>0.85</v>
      </c>
      <c r="T149" s="287">
        <f>IF(T148="No","NA",0.85)</f>
        <v>0.85</v>
      </c>
      <c r="Z149" s="287">
        <f>IF(Z148="No","NA",0.85)</f>
        <v>0.85</v>
      </c>
      <c r="AJ149" s="287">
        <f>IF(AJ148="No","NA",0.85)</f>
        <v>0.85</v>
      </c>
      <c r="AP149" s="287">
        <f>IF(AP148="No","NA",0.85)</f>
        <v>0.85</v>
      </c>
      <c r="AZ149" s="287">
        <f>IF(AZ148="No","NA",0.85)</f>
        <v>0.85</v>
      </c>
      <c r="BF149" s="287">
        <f>IF(BF148="No","NA",0.85)</f>
        <v>0.85</v>
      </c>
      <c r="BP149" s="287">
        <f>IF(BP148="No","NA",0.85)</f>
        <v>0.85</v>
      </c>
      <c r="BV149" s="287">
        <f>IF(BV148="No","NA",0.85)</f>
        <v>0.85</v>
      </c>
      <c r="CF149" s="287">
        <f>IF(CF148="No","NA",0.85)</f>
        <v>0.85</v>
      </c>
      <c r="CL149" s="287">
        <f>IF(CL148="No","NA",0.85)</f>
        <v>0.85</v>
      </c>
      <c r="DI149" s="148"/>
      <c r="DJ149" s="219"/>
      <c r="DK149" s="219"/>
      <c r="DL149" s="220"/>
    </row>
    <row r="150" spans="1:116" ht="14.4" x14ac:dyDescent="0.25">
      <c r="A150" s="263">
        <v>5.3</v>
      </c>
      <c r="B150" s="264" t="s">
        <v>220</v>
      </c>
      <c r="C150"/>
      <c r="D150" s="283">
        <f>IF(D148="No","",ROUND(D145,3))</f>
        <v>1</v>
      </c>
      <c r="E150" s="284"/>
      <c r="F150" s="284"/>
      <c r="G150" s="278"/>
      <c r="H150" s="284"/>
      <c r="J150" s="283">
        <f>IF(J148="No","",ROUND(J145,3))</f>
        <v>0.95799999999999996</v>
      </c>
      <c r="T150" s="283">
        <f>IF(T148="No","",ROUND(T145,3))</f>
        <v>0.89700000000000002</v>
      </c>
      <c r="Z150" s="283">
        <f>IF(Z148="No","",ROUND(Z145,3))</f>
        <v>0.88700000000000001</v>
      </c>
      <c r="AJ150" s="283">
        <f>IF(AJ148="No","",ROUND(AJ145,3))</f>
        <v>0.88300000000000001</v>
      </c>
      <c r="AP150" s="283">
        <f>IF(AP148="No","",ROUND(AP145,3))</f>
        <v>0.85</v>
      </c>
      <c r="AZ150" s="283">
        <f>IF(AZ148="No","",ROUND(AZ145,3))</f>
        <v>0.92100000000000004</v>
      </c>
      <c r="BF150" s="283">
        <f>IF(BF148="No","",ROUND(BF145,3))</f>
        <v>0.89100000000000001</v>
      </c>
      <c r="BP150" s="283">
        <f>IF(BP148="No","",ROUND(BP145,3))</f>
        <v>0.85799999999999998</v>
      </c>
      <c r="BV150" s="283">
        <f>IF(BV148="No","",ROUND(BV145,3))</f>
        <v>0.82599999999999996</v>
      </c>
      <c r="CF150" s="283">
        <f>IF(CF148="No","",ROUND(CF145,3))</f>
        <v>0.92400000000000004</v>
      </c>
      <c r="CL150" s="283">
        <f>IF(CL148="No","",ROUND(CL145,3))</f>
        <v>0.92</v>
      </c>
      <c r="DI150" s="167" t="s">
        <v>94</v>
      </c>
      <c r="DJ150" s="191">
        <f>+DJ95/DJ16</f>
        <v>4.2119403013606178E-2</v>
      </c>
      <c r="DK150" s="191">
        <f t="shared" ref="DK150:DL150" si="248">+DK95/DK16</f>
        <v>6.933120743114593E-2</v>
      </c>
      <c r="DL150" s="192">
        <f t="shared" si="248"/>
        <v>5.5287972883779853E-2</v>
      </c>
    </row>
    <row r="151" spans="1:116" ht="15.75" customHeight="1" x14ac:dyDescent="0.3">
      <c r="A151" s="263">
        <v>5.4</v>
      </c>
      <c r="B151" s="264" t="s">
        <v>214</v>
      </c>
      <c r="C151"/>
      <c r="D151" s="292">
        <f>+D136</f>
        <v>923846900</v>
      </c>
      <c r="E151" s="293"/>
      <c r="F151" s="293"/>
      <c r="G151" s="266"/>
      <c r="H151" s="293"/>
      <c r="J151" s="292">
        <f>+J136</f>
        <v>485441088</v>
      </c>
      <c r="T151" s="292">
        <f>+T136</f>
        <v>1746462008.3199999</v>
      </c>
      <c r="Z151" s="292">
        <f>+Z136</f>
        <v>1124110588</v>
      </c>
      <c r="AJ151" s="292">
        <f>+AJ136</f>
        <v>537635836.03999996</v>
      </c>
      <c r="AP151" s="292">
        <f>+AP136</f>
        <v>226109421.36000001</v>
      </c>
      <c r="AZ151" s="292">
        <f>+AZ136</f>
        <v>936225532</v>
      </c>
      <c r="BF151" s="292">
        <f>+BF136</f>
        <v>730584460</v>
      </c>
      <c r="BP151" s="292">
        <f>+BP136</f>
        <v>728834091.15999997</v>
      </c>
      <c r="BV151" s="292">
        <f>+BV136</f>
        <v>304376520</v>
      </c>
      <c r="CF151" s="292">
        <f>+CF136</f>
        <v>1055333036</v>
      </c>
      <c r="CL151" s="292">
        <f>+CL136</f>
        <v>674476276</v>
      </c>
      <c r="DI151" s="161" t="s">
        <v>125</v>
      </c>
      <c r="DJ151" s="189">
        <f>+H120</f>
        <v>3.4000000000000002E-2</v>
      </c>
      <c r="DK151" s="189">
        <f>+N120</f>
        <v>6.5000000000000002E-2</v>
      </c>
      <c r="DL151" s="190">
        <f>+R120</f>
        <v>5.0254822893492639E-2</v>
      </c>
    </row>
    <row r="152" spans="1:116" ht="15.75" customHeight="1" thickBot="1" x14ac:dyDescent="0.35">
      <c r="A152" s="294">
        <v>5.5</v>
      </c>
      <c r="B152" s="295" t="s">
        <v>224</v>
      </c>
      <c r="C152"/>
      <c r="D152" s="362">
        <f>IF(OR(D150&gt;=D149,D148="No"),0,(D149-D150)*D151)</f>
        <v>0</v>
      </c>
      <c r="E152" s="293"/>
      <c r="F152" s="293"/>
      <c r="G152" s="266"/>
      <c r="H152" s="293"/>
      <c r="J152" s="362">
        <f>IF(OR(J150&gt;=J149,J148="No"),0,(J149-J150)*J151)</f>
        <v>0</v>
      </c>
      <c r="T152" s="362">
        <f>IF(OR(T150&gt;=T149,T148="No"),0,(T149-T150)*T151)</f>
        <v>0</v>
      </c>
      <c r="Z152" s="362">
        <f>IF(OR(Z150&gt;=Z149,Z148="No"),0,(Z149-Z150)*Z151)</f>
        <v>0</v>
      </c>
      <c r="AJ152" s="362">
        <f>IF(OR(AJ150&gt;=AJ149,AJ148="No"),0,(AJ149-AJ150)*AJ151)</f>
        <v>0</v>
      </c>
      <c r="AP152" s="362">
        <f>IF(OR(AP150&gt;=AP149,AP148="No"),0,(AP149-AP150)*AP151)</f>
        <v>0</v>
      </c>
      <c r="AZ152" s="362">
        <f>IF(OR(AZ150&gt;=AZ149,AZ148="No"),0,(AZ149-AZ150)*AZ151)</f>
        <v>0</v>
      </c>
      <c r="BF152" s="362">
        <f>IF(OR(BF150&gt;=BF149,BF148="No"),0,(BF149-BF150)*BF151)</f>
        <v>0</v>
      </c>
      <c r="BP152" s="362">
        <f>IF(OR(BP150&gt;=BP149,BP148="No"),0,(BP149-BP150)*BP151)</f>
        <v>0</v>
      </c>
      <c r="BV152" s="362">
        <f>IF(OR(BV150&gt;=BV149,BV148="No"),0,(BV149-BV150)*BV151)</f>
        <v>7305036.480000006</v>
      </c>
      <c r="CF152" s="362">
        <f>IF(OR(CF150&gt;=CF149,CF148="No"),0,(CF149-CF150)*CF151)</f>
        <v>0</v>
      </c>
      <c r="CL152" s="362">
        <f>IF(OR(CL150&gt;=CL149,CL148="No"),0,(CL149-CL150)*CL151)</f>
        <v>0</v>
      </c>
      <c r="DI152" s="161" t="s">
        <v>131</v>
      </c>
      <c r="DJ152" s="189">
        <f>+X120</f>
        <v>0.03</v>
      </c>
      <c r="DK152" s="189">
        <f>+AD120</f>
        <v>6.3E-2</v>
      </c>
      <c r="DL152" s="190">
        <f>+AH120</f>
        <v>4.511106100084819E-2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J153"/>
      <c r="T153"/>
      <c r="Z153"/>
      <c r="AJ153"/>
      <c r="AP153"/>
      <c r="AZ153"/>
      <c r="BF153"/>
      <c r="BP153"/>
      <c r="BV153"/>
      <c r="CF153"/>
      <c r="CL153"/>
      <c r="DI153" s="161" t="s">
        <v>203</v>
      </c>
      <c r="DJ153" s="189">
        <f>+AN120</f>
        <v>7.2999999999999995E-2</v>
      </c>
      <c r="DK153" s="189">
        <f>+AT120</f>
        <v>6.8000000000000005E-2</v>
      </c>
      <c r="DL153" s="190">
        <f>+AX120</f>
        <v>7.111596069651123E-2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J154"/>
      <c r="T154"/>
      <c r="Z154"/>
      <c r="AJ154"/>
      <c r="AP154"/>
      <c r="AZ154"/>
      <c r="BF154"/>
      <c r="BP154"/>
      <c r="BV154"/>
      <c r="CF154"/>
      <c r="CL154"/>
      <c r="DI154" s="161" t="s">
        <v>164</v>
      </c>
      <c r="DJ154" s="189">
        <f>+BD120</f>
        <v>5.3999999999999999E-2</v>
      </c>
      <c r="DK154" s="189">
        <f>+BJ120</f>
        <v>7.1999999999999995E-2</v>
      </c>
      <c r="DL154" s="190">
        <f>+BN120</f>
        <v>6.3491151698666037E-2</v>
      </c>
    </row>
    <row r="155" spans="1:116" ht="15.75" customHeight="1" thickBot="1" x14ac:dyDescent="0.35">
      <c r="A155" s="297" t="s">
        <v>212</v>
      </c>
      <c r="B155" s="298"/>
      <c r="C155"/>
      <c r="DI155" s="161" t="s">
        <v>166</v>
      </c>
      <c r="DJ155" s="189">
        <f>+BT120</f>
        <v>3.5999999999999997E-2</v>
      </c>
      <c r="DK155" s="189">
        <f>+BZ120</f>
        <v>7.0999999999999994E-2</v>
      </c>
      <c r="DL155" s="190">
        <f>+CD120</f>
        <v>5.0033250596455983E-2</v>
      </c>
    </row>
    <row r="156" spans="1:116" ht="15.75" customHeight="1" thickTop="1" x14ac:dyDescent="0.3">
      <c r="A156" s="299">
        <v>1.1000000000000001</v>
      </c>
      <c r="B156" s="298" t="s">
        <v>51</v>
      </c>
      <c r="C156"/>
      <c r="D156" s="300">
        <f>+D134</f>
        <v>923846900</v>
      </c>
      <c r="H156" s="337"/>
      <c r="J156" s="300">
        <f>+J134</f>
        <v>485441088</v>
      </c>
      <c r="T156" s="300">
        <f>+T134</f>
        <v>1765775536</v>
      </c>
      <c r="Z156" s="300">
        <f>+Z134</f>
        <v>1124110588</v>
      </c>
      <c r="AJ156" s="300">
        <f>+AJ134</f>
        <v>546593072</v>
      </c>
      <c r="AP156" s="300">
        <f>+AP134</f>
        <v>228672972</v>
      </c>
      <c r="AZ156" s="300">
        <f>+AZ134</f>
        <v>936225532</v>
      </c>
      <c r="BF156" s="300">
        <f>+BF134</f>
        <v>730584460</v>
      </c>
      <c r="BP156" s="300">
        <f>+BP134</f>
        <v>745318588</v>
      </c>
      <c r="BV156" s="300">
        <f>+BV134</f>
        <v>304376520</v>
      </c>
      <c r="CF156" s="300">
        <f>+CF134</f>
        <v>1055333036</v>
      </c>
      <c r="CL156" s="300">
        <f>+CL134</f>
        <v>674476276</v>
      </c>
      <c r="DI156" s="161" t="s">
        <v>165</v>
      </c>
      <c r="DJ156" s="189">
        <f>+CJ120</f>
        <v>4.4999999999999998E-2</v>
      </c>
      <c r="DK156" s="189">
        <f>+CP120</f>
        <v>0.08</v>
      </c>
      <c r="DL156" s="190">
        <f>+CT120</f>
        <v>6.2584334516131004E-2</v>
      </c>
    </row>
    <row r="157" spans="1:116" ht="15" customHeight="1" x14ac:dyDescent="0.4">
      <c r="A157" s="299">
        <v>1.3</v>
      </c>
      <c r="B157" s="298" t="s">
        <v>213</v>
      </c>
      <c r="C157"/>
      <c r="D157" s="301">
        <f>+D135</f>
        <v>0</v>
      </c>
      <c r="H157" s="338"/>
      <c r="J157" s="301">
        <f>+J135</f>
        <v>0</v>
      </c>
      <c r="T157" s="301">
        <f>+T135</f>
        <v>19313527.68</v>
      </c>
      <c r="Z157" s="301">
        <f>+Z135</f>
        <v>0</v>
      </c>
      <c r="AJ157" s="301">
        <f>+AJ135</f>
        <v>8957235.9600000009</v>
      </c>
      <c r="AP157" s="301">
        <f>+AP135</f>
        <v>2563550.64</v>
      </c>
      <c r="AZ157" s="301">
        <f>+AZ135</f>
        <v>0</v>
      </c>
      <c r="BF157" s="301">
        <f>+BF135</f>
        <v>0</v>
      </c>
      <c r="BP157" s="301">
        <f>+BP135</f>
        <v>16484496.840000002</v>
      </c>
      <c r="BV157" s="301">
        <f>+BV135</f>
        <v>0</v>
      </c>
      <c r="CF157" s="301">
        <f>+CF135</f>
        <v>0</v>
      </c>
      <c r="CL157" s="301">
        <f>+CL135</f>
        <v>0</v>
      </c>
      <c r="DI157" s="148"/>
      <c r="DJ157" s="219"/>
      <c r="DK157" s="219"/>
      <c r="DL157" s="220"/>
    </row>
    <row r="158" spans="1:116" x14ac:dyDescent="0.25">
      <c r="A158" s="299">
        <v>1.4</v>
      </c>
      <c r="B158" s="298" t="s">
        <v>225</v>
      </c>
      <c r="C158"/>
      <c r="D158" s="302">
        <f>D156-D157</f>
        <v>923846900</v>
      </c>
      <c r="H158" s="337"/>
      <c r="J158" s="302">
        <f>J156-J157</f>
        <v>485441088</v>
      </c>
      <c r="T158" s="302">
        <f>T156-T157</f>
        <v>1746462008.3199999</v>
      </c>
      <c r="Z158" s="302">
        <f>Z156-Z157</f>
        <v>1124110588</v>
      </c>
      <c r="AJ158" s="302">
        <f>AJ156-AJ157</f>
        <v>537635836.03999996</v>
      </c>
      <c r="AP158" s="302">
        <f>AP156-AP157</f>
        <v>226109421.36000001</v>
      </c>
      <c r="AZ158" s="302">
        <f>AZ156-AZ157</f>
        <v>936225532</v>
      </c>
      <c r="BF158" s="302">
        <f>BF156-BF157</f>
        <v>730584460</v>
      </c>
      <c r="BP158" s="302">
        <f>BP156-BP157</f>
        <v>728834091.15999997</v>
      </c>
      <c r="BV158" s="302">
        <f>BV156-BV157</f>
        <v>304376520</v>
      </c>
      <c r="CF158" s="302">
        <f>CF156-CF157</f>
        <v>1055333036</v>
      </c>
      <c r="CL158" s="302">
        <f>CL156-CL157</f>
        <v>674476276</v>
      </c>
      <c r="DI158" s="167" t="s">
        <v>168</v>
      </c>
      <c r="DJ158" s="191">
        <f>+DJ73/DJ16</f>
        <v>2.8022947694245195E-2</v>
      </c>
      <c r="DK158" s="191">
        <f>+DK73/DK16</f>
        <v>1.6593657902569042E-2</v>
      </c>
      <c r="DL158" s="192">
        <f>+DL73/DL16</f>
        <v>2.2491987715305375E-2</v>
      </c>
    </row>
    <row r="159" spans="1:116" ht="15.75" customHeight="1" x14ac:dyDescent="0.3">
      <c r="A159" s="299"/>
      <c r="B159" s="298"/>
      <c r="C159"/>
      <c r="D159" s="302"/>
      <c r="H159" s="337"/>
      <c r="J159" s="302"/>
      <c r="T159" s="302"/>
      <c r="Z159" s="302"/>
      <c r="AJ159" s="302"/>
      <c r="AP159" s="302"/>
      <c r="AZ159" s="302"/>
      <c r="BF159" s="302"/>
      <c r="BP159" s="302"/>
      <c r="BV159" s="302"/>
      <c r="CF159" s="302"/>
      <c r="CL159" s="302"/>
      <c r="DI159" s="161" t="s">
        <v>125</v>
      </c>
      <c r="DJ159" s="189">
        <f>+H122</f>
        <v>2.3E-2</v>
      </c>
      <c r="DK159" s="189">
        <f>+N122</f>
        <v>5.0000000000000001E-3</v>
      </c>
      <c r="DL159" s="190">
        <f>+R122</f>
        <v>1.3580767223426668E-2</v>
      </c>
    </row>
    <row r="160" spans="1:116" ht="15.75" customHeight="1" x14ac:dyDescent="0.3">
      <c r="A160" s="303" t="s">
        <v>226</v>
      </c>
      <c r="B160" s="304"/>
      <c r="C160"/>
      <c r="D160" s="302"/>
      <c r="H160" s="337"/>
      <c r="J160" s="302"/>
      <c r="T160" s="302"/>
      <c r="Z160" s="302"/>
      <c r="AJ160" s="302"/>
      <c r="AP160" s="302"/>
      <c r="AZ160" s="302"/>
      <c r="BF160" s="302"/>
      <c r="BP160" s="302"/>
      <c r="BV160" s="302"/>
      <c r="CF160" s="302"/>
      <c r="CL160" s="302"/>
      <c r="DI160" s="161" t="s">
        <v>131</v>
      </c>
      <c r="DJ160" s="189">
        <f>+X122</f>
        <v>2.8000000000000001E-2</v>
      </c>
      <c r="DK160" s="189">
        <f>+AD122</f>
        <v>1.4E-2</v>
      </c>
      <c r="DL160" s="190">
        <f>+AH122</f>
        <v>2.1740344522951257E-2</v>
      </c>
    </row>
    <row r="161" spans="1:116" ht="15.75" customHeight="1" x14ac:dyDescent="0.3">
      <c r="A161" s="299">
        <v>2.1</v>
      </c>
      <c r="B161" s="298" t="s">
        <v>208</v>
      </c>
      <c r="C161"/>
      <c r="D161" s="302">
        <f>+D129</f>
        <v>897016176</v>
      </c>
      <c r="H161" s="337"/>
      <c r="J161" s="302">
        <f>+J129</f>
        <v>460978956</v>
      </c>
      <c r="T161" s="302">
        <f>+T129</f>
        <v>1518173320</v>
      </c>
      <c r="Z161" s="302">
        <f>+Z129</f>
        <v>977768176</v>
      </c>
      <c r="AJ161" s="302">
        <f>+AJ129</f>
        <v>454084080</v>
      </c>
      <c r="AP161" s="302">
        <f>+AP129</f>
        <v>190073944</v>
      </c>
      <c r="AZ161" s="302">
        <f>+AZ129</f>
        <v>835578668</v>
      </c>
      <c r="BF161" s="302">
        <f>+BF129</f>
        <v>633478536</v>
      </c>
      <c r="BP161" s="302">
        <f>+BP129</f>
        <v>596409624</v>
      </c>
      <c r="BV161" s="302">
        <f>+BV129</f>
        <v>246139088</v>
      </c>
      <c r="CF161" s="302">
        <f>+CF129</f>
        <v>939242164</v>
      </c>
      <c r="CL161" s="302">
        <f>+CL129</f>
        <v>604894672</v>
      </c>
      <c r="DI161" s="161" t="s">
        <v>203</v>
      </c>
      <c r="DJ161" s="189">
        <f>+AN122</f>
        <v>2.3E-2</v>
      </c>
      <c r="DK161" s="189">
        <f>+AT122</f>
        <v>0.01</v>
      </c>
      <c r="DL161" s="190">
        <f>+AX122</f>
        <v>1.7864782424143116E-2</v>
      </c>
    </row>
    <row r="162" spans="1:116" ht="15.75" customHeight="1" x14ac:dyDescent="0.4">
      <c r="A162" s="299">
        <f>+A161+0.1</f>
        <v>2.2000000000000002</v>
      </c>
      <c r="B162" s="298" t="s">
        <v>209</v>
      </c>
      <c r="C162"/>
      <c r="D162" s="301">
        <f>+D130</f>
        <v>26820972</v>
      </c>
      <c r="H162" s="338"/>
      <c r="J162" s="301">
        <f>+J130</f>
        <v>3854360</v>
      </c>
      <c r="T162" s="301">
        <f>+T130</f>
        <v>47650252</v>
      </c>
      <c r="Z162" s="301">
        <f>+Z130</f>
        <v>19207728</v>
      </c>
      <c r="AJ162" s="301">
        <f>+AJ130</f>
        <v>12881012</v>
      </c>
      <c r="AP162" s="301">
        <f>+AP130</f>
        <v>2133748</v>
      </c>
      <c r="AZ162" s="301">
        <f>+AZ130</f>
        <v>26589544</v>
      </c>
      <c r="BF162" s="301">
        <f>+BF130</f>
        <v>17534740</v>
      </c>
      <c r="BP162" s="301">
        <f>+BP130</f>
        <v>21779192</v>
      </c>
      <c r="BV162" s="301">
        <f>+BV130</f>
        <v>5169508</v>
      </c>
      <c r="CF162" s="301">
        <f>+CF130</f>
        <v>36172656</v>
      </c>
      <c r="CL162" s="301">
        <f>+CL130</f>
        <v>15631824</v>
      </c>
      <c r="DI162" s="161" t="s">
        <v>164</v>
      </c>
      <c r="DJ162" s="189">
        <f>+BD122</f>
        <v>2.7E-2</v>
      </c>
      <c r="DK162" s="189">
        <f>+BJ122</f>
        <v>2.5000000000000001E-2</v>
      </c>
      <c r="DL162" s="190">
        <f>+BN122</f>
        <v>2.5806342735932481E-2</v>
      </c>
    </row>
    <row r="163" spans="1:116" ht="15.75" customHeight="1" x14ac:dyDescent="0.3">
      <c r="A163" s="299">
        <f>+A162+0.1</f>
        <v>2.3000000000000003</v>
      </c>
      <c r="B163" s="298" t="s">
        <v>227</v>
      </c>
      <c r="C163"/>
      <c r="D163" s="302">
        <f>+D161+D162</f>
        <v>923837148</v>
      </c>
      <c r="H163" s="337"/>
      <c r="J163" s="302">
        <f>+J161+J162</f>
        <v>464833316</v>
      </c>
      <c r="T163" s="302">
        <f>+T161+T162</f>
        <v>1565823572</v>
      </c>
      <c r="Z163" s="302">
        <f>+Z161+Z162</f>
        <v>996975904</v>
      </c>
      <c r="AJ163" s="302">
        <f>+AJ161+AJ162</f>
        <v>466965092</v>
      </c>
      <c r="AP163" s="302">
        <f>+AP161+AP162</f>
        <v>192207692</v>
      </c>
      <c r="AZ163" s="302">
        <f>+AZ161+AZ162</f>
        <v>862168212</v>
      </c>
      <c r="BF163" s="302">
        <f>+BF161+BF162</f>
        <v>651013276</v>
      </c>
      <c r="BP163" s="302">
        <f>+BP161+BP162</f>
        <v>618188816</v>
      </c>
      <c r="BV163" s="302">
        <f>+BV161+BV162</f>
        <v>251308596</v>
      </c>
      <c r="CF163" s="302">
        <f>+CF161+CF162</f>
        <v>975414820</v>
      </c>
      <c r="CL163" s="302">
        <f>+CL161+CL162</f>
        <v>620526496</v>
      </c>
      <c r="DI163" s="161" t="s">
        <v>166</v>
      </c>
      <c r="DJ163" s="189">
        <f>+BT122</f>
        <v>3.1E-2</v>
      </c>
      <c r="DK163" s="189">
        <f>+BZ122</f>
        <v>2.1000000000000001E-2</v>
      </c>
      <c r="DL163" s="190">
        <f>+CD122</f>
        <v>2.6913259439433328E-2</v>
      </c>
    </row>
    <row r="164" spans="1:116" ht="15.75" customHeight="1" thickBot="1" x14ac:dyDescent="0.35">
      <c r="A164" s="299"/>
      <c r="B164" s="298"/>
      <c r="C164"/>
      <c r="D164" s="302"/>
      <c r="H164" s="337"/>
      <c r="J164" s="302"/>
      <c r="T164" s="302"/>
      <c r="Z164" s="302"/>
      <c r="AJ164" s="302"/>
      <c r="AP164" s="302"/>
      <c r="AZ164" s="302"/>
      <c r="BF164" s="302"/>
      <c r="BP164" s="302"/>
      <c r="BV164" s="302"/>
      <c r="CF164" s="302"/>
      <c r="CL164" s="302"/>
      <c r="DI164" s="165" t="s">
        <v>165</v>
      </c>
      <c r="DJ164" s="196">
        <f>+CJ122</f>
        <v>3.4000000000000002E-2</v>
      </c>
      <c r="DK164" s="196">
        <f>+CP122</f>
        <v>2.4E-2</v>
      </c>
      <c r="DL164" s="197">
        <f>+CT122</f>
        <v>2.8820832316809229E-2</v>
      </c>
    </row>
    <row r="165" spans="1:116" x14ac:dyDescent="0.25">
      <c r="A165" s="299" t="s">
        <v>228</v>
      </c>
      <c r="B165" s="298"/>
      <c r="C165"/>
      <c r="D165" s="302"/>
      <c r="H165" s="337"/>
      <c r="J165" s="302"/>
      <c r="T165" s="302"/>
      <c r="Z165" s="302"/>
      <c r="AJ165" s="302"/>
      <c r="AP165" s="302"/>
      <c r="AZ165" s="302"/>
      <c r="BF165" s="302"/>
      <c r="BP165" s="302"/>
      <c r="BV165" s="302"/>
      <c r="CF165" s="302"/>
      <c r="CL165" s="302"/>
    </row>
    <row r="166" spans="1:116" ht="15.6" x14ac:dyDescent="0.3">
      <c r="A166" s="299">
        <v>3.1</v>
      </c>
      <c r="B166" s="298" t="s">
        <v>229</v>
      </c>
      <c r="C166"/>
      <c r="D166" s="302">
        <f>+D95*4</f>
        <v>27308356</v>
      </c>
      <c r="H166" s="337"/>
      <c r="J166" s="302">
        <f>+J95*4</f>
        <v>23411612</v>
      </c>
      <c r="T166" s="302">
        <f>+T95*4</f>
        <v>50319104</v>
      </c>
      <c r="Z166" s="302">
        <f>+Z95*4</f>
        <v>79561580</v>
      </c>
      <c r="AJ166" s="302">
        <f>+AJ95*4</f>
        <v>41138840</v>
      </c>
      <c r="AP166" s="302">
        <f>+AP95*4</f>
        <v>14381112</v>
      </c>
      <c r="AZ166" s="302">
        <f>+AZ95*4</f>
        <v>52586624</v>
      </c>
      <c r="BF166" s="302">
        <f>+BF95*4</f>
        <v>51002600</v>
      </c>
      <c r="BP166" s="302">
        <f>+BP95*4</f>
        <v>25715536</v>
      </c>
      <c r="BV166" s="302">
        <f>+BV95*4</f>
        <v>17163332</v>
      </c>
      <c r="CF166" s="302">
        <f>+CF95*4</f>
        <v>48226012</v>
      </c>
      <c r="CL166" s="302">
        <f>+CL95*4</f>
        <v>53573924</v>
      </c>
      <c r="DI166" s="19" t="s">
        <v>282</v>
      </c>
      <c r="DJ166" s="346">
        <f>+D152+J152+T152+Z152+AJ152+AP152+AZ152+BF152+BP152+BV152+CF152+CL152</f>
        <v>7305036.480000006</v>
      </c>
    </row>
    <row r="167" spans="1:116" ht="16.8" x14ac:dyDescent="0.4">
      <c r="A167" s="299">
        <f>+A166+0.1</f>
        <v>3.2</v>
      </c>
      <c r="B167" s="298" t="s">
        <v>230</v>
      </c>
      <c r="C167"/>
      <c r="D167" s="301">
        <v>0</v>
      </c>
      <c r="H167" s="338"/>
      <c r="J167" s="301">
        <v>0</v>
      </c>
      <c r="T167" s="301">
        <v>0</v>
      </c>
      <c r="Z167" s="301">
        <v>0</v>
      </c>
      <c r="AJ167" s="301">
        <v>0</v>
      </c>
      <c r="AP167" s="301">
        <v>0</v>
      </c>
      <c r="AZ167" s="301">
        <v>0</v>
      </c>
      <c r="BF167" s="301">
        <v>0</v>
      </c>
      <c r="BP167" s="301">
        <v>0</v>
      </c>
      <c r="BV167" s="301">
        <v>0</v>
      </c>
      <c r="CF167" s="301">
        <v>0</v>
      </c>
      <c r="CL167" s="301">
        <v>0</v>
      </c>
      <c r="DI167" s="19" t="s">
        <v>283</v>
      </c>
      <c r="DJ167" s="374">
        <f>+D180+J180+T180+Z180+AJ180+AP180+AZ180+BF180+BP180+BV180+CF180+CL180</f>
        <v>109588995.80879992</v>
      </c>
    </row>
    <row r="168" spans="1:116" x14ac:dyDescent="0.25">
      <c r="A168" s="299">
        <f>+A167+0.1</f>
        <v>3.3000000000000003</v>
      </c>
      <c r="B168" s="298" t="s">
        <v>231</v>
      </c>
      <c r="C168"/>
      <c r="D168" s="302">
        <f>+D166+D167</f>
        <v>27308356</v>
      </c>
      <c r="H168" s="337"/>
      <c r="J168" s="302">
        <f>+J166+J167</f>
        <v>23411612</v>
      </c>
      <c r="T168" s="302">
        <f>+T166+T167</f>
        <v>50319104</v>
      </c>
      <c r="Z168" s="302">
        <f>+Z166+Z167</f>
        <v>79561580</v>
      </c>
      <c r="AJ168" s="302">
        <f>+AJ166+AJ167</f>
        <v>41138840</v>
      </c>
      <c r="AP168" s="302">
        <f>+AP166+AP167</f>
        <v>14381112</v>
      </c>
      <c r="AZ168" s="302">
        <f>+AZ166+AZ167</f>
        <v>52586624</v>
      </c>
      <c r="BF168" s="302">
        <f>+BF166+BF167</f>
        <v>51002600</v>
      </c>
      <c r="BP168" s="302">
        <f>+BP166+BP167</f>
        <v>25715536</v>
      </c>
      <c r="BV168" s="302">
        <f>+BV166+BV167</f>
        <v>17163332</v>
      </c>
      <c r="CF168" s="302">
        <f>+CF166+CF167</f>
        <v>48226012</v>
      </c>
      <c r="CL168" s="302">
        <f>+CL166+CL167</f>
        <v>53573924</v>
      </c>
      <c r="DJ168" s="346">
        <f>SUM(DJ166:DJ167)</f>
        <v>116894032.28879993</v>
      </c>
    </row>
    <row r="169" spans="1:116" x14ac:dyDescent="0.25">
      <c r="A169" s="299"/>
      <c r="B169" s="298"/>
      <c r="C169"/>
      <c r="D169" s="302"/>
      <c r="H169" s="337"/>
      <c r="J169" s="302"/>
      <c r="L169" s="346"/>
      <c r="T169" s="302"/>
      <c r="Z169" s="302"/>
      <c r="AJ169" s="302"/>
      <c r="AP169" s="302"/>
      <c r="AZ169" s="302"/>
      <c r="BF169" s="302"/>
      <c r="BP169" s="302"/>
      <c r="BV169" s="302"/>
      <c r="CF169" s="302"/>
      <c r="CL169" s="302"/>
    </row>
    <row r="170" spans="1:116" x14ac:dyDescent="0.25">
      <c r="A170" s="299" t="s">
        <v>232</v>
      </c>
      <c r="B170" s="298"/>
      <c r="C170"/>
      <c r="D170" s="302"/>
      <c r="H170" s="337"/>
      <c r="J170" s="302"/>
      <c r="T170" s="302"/>
      <c r="Z170" s="302"/>
      <c r="AJ170" s="302"/>
      <c r="AP170" s="302"/>
      <c r="AZ170" s="302"/>
      <c r="BF170" s="302"/>
      <c r="BP170" s="302"/>
      <c r="BV170" s="302"/>
      <c r="CF170" s="302"/>
      <c r="CL170" s="302"/>
      <c r="DJ170" s="346"/>
    </row>
    <row r="171" spans="1:116" x14ac:dyDescent="0.25">
      <c r="A171" s="299">
        <v>4.0999999999999996</v>
      </c>
      <c r="B171" s="298" t="s">
        <v>233</v>
      </c>
      <c r="C171"/>
      <c r="D171" s="305">
        <f>+D158-D163-D168</f>
        <v>-27298604</v>
      </c>
      <c r="H171" s="339"/>
      <c r="J171" s="305">
        <f>+J158-J163-J168</f>
        <v>-2803840</v>
      </c>
      <c r="T171" s="305">
        <f>+T158-T163-T168</f>
        <v>130319332.31999993</v>
      </c>
      <c r="Z171" s="305">
        <f>+Z158-Z163-Z168</f>
        <v>47573104</v>
      </c>
      <c r="AJ171" s="305">
        <f>+AJ158-AJ163-AJ168</f>
        <v>29531904.039999962</v>
      </c>
      <c r="AP171" s="305">
        <f>+AP158-AP163-AP168</f>
        <v>19520617.360000014</v>
      </c>
      <c r="AZ171" s="305">
        <f>+AZ158-AZ163-AZ168</f>
        <v>21470696</v>
      </c>
      <c r="BF171" s="305">
        <f>+BF158-BF163-BF168</f>
        <v>28568584</v>
      </c>
      <c r="BP171" s="305">
        <f>+BP158-BP163-BP168</f>
        <v>84929739.159999967</v>
      </c>
      <c r="BV171" s="305">
        <f>+BV158-BV163-BV168</f>
        <v>35904592</v>
      </c>
      <c r="CF171" s="305">
        <f>+CF158-CF163-CF168</f>
        <v>31692204</v>
      </c>
      <c r="CL171" s="305">
        <f>+CL158-CL163-CL168</f>
        <v>375856</v>
      </c>
      <c r="DJ171" s="346"/>
    </row>
    <row r="172" spans="1:116" x14ac:dyDescent="0.25">
      <c r="A172" s="299">
        <f>+A171+0.1</f>
        <v>4.1999999999999993</v>
      </c>
      <c r="B172" s="298" t="s">
        <v>234</v>
      </c>
      <c r="C172"/>
      <c r="D172" s="302">
        <f>-D152</f>
        <v>0</v>
      </c>
      <c r="H172" s="337"/>
      <c r="J172" s="302">
        <f>-J152</f>
        <v>0</v>
      </c>
      <c r="T172" s="302">
        <f>-T152</f>
        <v>0</v>
      </c>
      <c r="Z172" s="302">
        <f>-Z152</f>
        <v>0</v>
      </c>
      <c r="AJ172" s="302">
        <f>-AJ152</f>
        <v>0</v>
      </c>
      <c r="AP172" s="302">
        <f>-AP152</f>
        <v>0</v>
      </c>
      <c r="AZ172" s="302">
        <f>-AZ152</f>
        <v>0</v>
      </c>
      <c r="BF172" s="302">
        <f>-BF152</f>
        <v>0</v>
      </c>
      <c r="BP172" s="302">
        <f>-BP152</f>
        <v>0</v>
      </c>
      <c r="BV172" s="302">
        <f>-BV152</f>
        <v>-7305036.480000006</v>
      </c>
      <c r="CF172" s="302">
        <f>-CF152</f>
        <v>0</v>
      </c>
      <c r="CL172" s="302">
        <f>-CL152</f>
        <v>0</v>
      </c>
    </row>
    <row r="173" spans="1:116" ht="13.8" thickBot="1" x14ac:dyDescent="0.3">
      <c r="A173" s="299">
        <f>+A172+0.1</f>
        <v>4.2999999999999989</v>
      </c>
      <c r="B173" s="298" t="s">
        <v>235</v>
      </c>
      <c r="C173"/>
      <c r="D173" s="302">
        <f>SUM(D171+D172)</f>
        <v>-27298604</v>
      </c>
      <c r="H173" s="337"/>
      <c r="J173" s="302">
        <f>SUM(J171+J172)</f>
        <v>-2803840</v>
      </c>
      <c r="T173" s="302">
        <f>SUM(T171+T172)</f>
        <v>130319332.31999993</v>
      </c>
      <c r="Z173" s="302">
        <f>SUM(Z171+Z172)</f>
        <v>47573104</v>
      </c>
      <c r="AJ173" s="302">
        <f>SUM(AJ171+AJ172)</f>
        <v>29531904.039999962</v>
      </c>
      <c r="AP173" s="302">
        <f>SUM(AP171+AP172)</f>
        <v>19520617.360000014</v>
      </c>
      <c r="AZ173" s="302">
        <f>SUM(AZ171+AZ172)</f>
        <v>21470696</v>
      </c>
      <c r="BF173" s="302">
        <f>SUM(BF171+BF172)</f>
        <v>28568584</v>
      </c>
      <c r="BP173" s="302">
        <f>SUM(BP171+BP172)</f>
        <v>84929739.159999967</v>
      </c>
      <c r="BV173" s="302">
        <f>SUM(BV171+BV172)</f>
        <v>28599555.519999996</v>
      </c>
      <c r="CF173" s="302">
        <f>SUM(CF171+CF172)</f>
        <v>31692204</v>
      </c>
      <c r="CL173" s="302">
        <f>SUM(CL171+CL172)</f>
        <v>375856</v>
      </c>
    </row>
    <row r="174" spans="1:116" ht="14.4" thickTop="1" thickBot="1" x14ac:dyDescent="0.3">
      <c r="A174" s="299">
        <f>+A173+0.1</f>
        <v>4.3999999999999986</v>
      </c>
      <c r="B174" s="298" t="s">
        <v>236</v>
      </c>
      <c r="C174"/>
      <c r="D174" s="306">
        <f>+D173/MAX(D158,1)</f>
        <v>-2.9548839748231012E-2</v>
      </c>
      <c r="E174" s="307"/>
      <c r="H174" s="340"/>
      <c r="J174" s="306">
        <f>+J173/MAX(J158,1)</f>
        <v>-5.775860489172272E-3</v>
      </c>
      <c r="T174" s="306">
        <f>+T173/MAX(T158,1)</f>
        <v>7.4619047937584365E-2</v>
      </c>
      <c r="Z174" s="306">
        <f>+Z173/MAX(Z158,1)</f>
        <v>4.2320661781721426E-2</v>
      </c>
      <c r="AJ174" s="306">
        <f>+AJ173/MAX(AJ158,1)</f>
        <v>5.4929195675495847E-2</v>
      </c>
      <c r="AP174" s="306">
        <f>+AP173/MAX(AP158,1)</f>
        <v>8.633261384062485E-2</v>
      </c>
      <c r="AZ174" s="306">
        <f>+AZ173/MAX(AZ158,1)</f>
        <v>2.2933251942118579E-2</v>
      </c>
      <c r="BF174" s="306">
        <f>+BF173/MAX(BF158,1)</f>
        <v>3.9103738943475477E-2</v>
      </c>
      <c r="BP174" s="306">
        <f>+BP173/MAX(BP158,1)</f>
        <v>0.11652821978295121</v>
      </c>
      <c r="BV174" s="306">
        <f>+BV173/MAX(BV158,1)</f>
        <v>9.3961109483740715E-2</v>
      </c>
      <c r="CF174" s="306">
        <f>+CF173/MAX(CF158,1)</f>
        <v>3.0030523937848184E-2</v>
      </c>
      <c r="CL174" s="306">
        <f>+CL173/MAX(CL158,1)</f>
        <v>5.5725607167241562E-4</v>
      </c>
    </row>
    <row r="175" spans="1:116" ht="13.8" thickTop="1" x14ac:dyDescent="0.25">
      <c r="A175" s="299"/>
      <c r="B175" s="298"/>
      <c r="C175"/>
      <c r="D175" s="308"/>
      <c r="E175" s="309"/>
      <c r="H175" s="341"/>
      <c r="J175" s="308"/>
      <c r="T175" s="308"/>
      <c r="Z175" s="308"/>
      <c r="AJ175" s="308"/>
      <c r="AP175" s="308"/>
      <c r="AZ175" s="308"/>
      <c r="BF175" s="308"/>
      <c r="BP175" s="308"/>
      <c r="BV175" s="308"/>
      <c r="CF175" s="308"/>
      <c r="CL175" s="308"/>
    </row>
    <row r="176" spans="1:116" x14ac:dyDescent="0.25">
      <c r="A176" s="299" t="s">
        <v>237</v>
      </c>
      <c r="B176" s="298"/>
      <c r="C176"/>
      <c r="D176" s="310"/>
      <c r="H176" s="342"/>
      <c r="J176" s="310"/>
      <c r="T176" s="310"/>
      <c r="Z176" s="310"/>
      <c r="AJ176" s="310"/>
      <c r="AP176" s="310"/>
      <c r="AZ176" s="310"/>
      <c r="BF176" s="310"/>
      <c r="BP176" s="310"/>
      <c r="BV176" s="310"/>
      <c r="CF176" s="310"/>
      <c r="CL176" s="310"/>
    </row>
    <row r="177" spans="1:90" x14ac:dyDescent="0.25">
      <c r="A177" s="299">
        <v>4.0999999999999996</v>
      </c>
      <c r="B177" s="298" t="s">
        <v>238</v>
      </c>
      <c r="C177"/>
      <c r="D177" s="311" t="str">
        <f>IF(D139&gt;119999,"Y","N")</f>
        <v>Y</v>
      </c>
      <c r="H177" s="343"/>
      <c r="J177" s="311" t="str">
        <f>IF(J139&gt;119999,"Y","N")</f>
        <v>Y</v>
      </c>
      <c r="T177" s="311" t="str">
        <f>IF(T139&gt;119999,"Y","N")</f>
        <v>Y</v>
      </c>
      <c r="Z177" s="311" t="str">
        <f>IF(Z139&gt;119999,"Y","N")</f>
        <v>Y</v>
      </c>
      <c r="AJ177" s="311" t="str">
        <f>IF(AJ139&gt;119999,"Y","N")</f>
        <v>Y</v>
      </c>
      <c r="AP177" s="311" t="str">
        <f>IF(AP139&gt;119999,"Y","N")</f>
        <v>Y</v>
      </c>
      <c r="AZ177" s="311" t="str">
        <f>IF(AZ139&gt;119999,"Y","N")</f>
        <v>Y</v>
      </c>
      <c r="BF177" s="311" t="str">
        <f>IF(BF139&gt;119999,"Y","N")</f>
        <v>Y</v>
      </c>
      <c r="BP177" s="311" t="str">
        <f>IF(BP139&gt;119999,"Y","N")</f>
        <v>Y</v>
      </c>
      <c r="BV177" s="311" t="str">
        <f>IF(BV139&gt;119999,"Y","N")</f>
        <v>Y</v>
      </c>
      <c r="CF177" s="311" t="str">
        <f>IF(CF139&gt;119999,"Y","N")</f>
        <v>Y</v>
      </c>
      <c r="CL177" s="311" t="str">
        <f>IF(CL139&gt;119999,"Y","N")</f>
        <v>Y</v>
      </c>
    </row>
    <row r="178" spans="1:90" x14ac:dyDescent="0.25">
      <c r="A178" s="299">
        <f>+A177+0.1</f>
        <v>4.1999999999999993</v>
      </c>
      <c r="B178" s="298" t="s">
        <v>239</v>
      </c>
      <c r="C178"/>
      <c r="D178" s="311" t="s">
        <v>240</v>
      </c>
      <c r="H178" s="343"/>
      <c r="J178" s="311" t="s">
        <v>240</v>
      </c>
      <c r="T178" s="311" t="s">
        <v>240</v>
      </c>
      <c r="Z178" s="311" t="s">
        <v>240</v>
      </c>
      <c r="AJ178" s="311" t="s">
        <v>240</v>
      </c>
      <c r="AP178" s="311" t="s">
        <v>240</v>
      </c>
      <c r="AZ178" s="311" t="s">
        <v>240</v>
      </c>
      <c r="BF178" s="311" t="s">
        <v>240</v>
      </c>
      <c r="BP178" s="311" t="s">
        <v>240</v>
      </c>
      <c r="BV178" s="311" t="s">
        <v>240</v>
      </c>
      <c r="CF178" s="311" t="s">
        <v>240</v>
      </c>
      <c r="CL178" s="311" t="s">
        <v>240</v>
      </c>
    </row>
    <row r="179" spans="1:90" x14ac:dyDescent="0.25">
      <c r="A179" s="299">
        <f>+A178+0.1</f>
        <v>4.2999999999999989</v>
      </c>
      <c r="B179" s="298" t="s">
        <v>241</v>
      </c>
      <c r="C179"/>
      <c r="D179" s="312" t="b">
        <f>IF(AND(D177="Y",D178="Y"), IF(AND(D174&gt;0.03, D174&lt;=0.1),((D174-0.03)*0.5), IF(D174&gt;0.1,((D174-0.03)*0.5)+((D174-0.1)*0.5))), "N/A")</f>
        <v>0</v>
      </c>
      <c r="H179" s="344"/>
      <c r="J179" s="312" t="b">
        <f>IF(AND(J177="Y",J178="Y"), IF(AND(J174&gt;0.03, J174&lt;=0.1),((J174-0.03)*0.5), IF(J174&gt;0.1,((J174-0.03)*0.5)+((J174-0.1)*0.5))), "N/A")</f>
        <v>0</v>
      </c>
      <c r="T179" s="312">
        <f>IF(AND(T177="Y",T178="Y"), IF(AND(T174&gt;0.03, T174&lt;=0.1),((T174-0.03)*0.5), IF(T174&gt;0.1,((T174-0.03)*0.5)+((T174-0.1)*0.5))), "N/A")</f>
        <v>2.2309523968792183E-2</v>
      </c>
      <c r="Z179" s="312">
        <f>IF(AND(Z177="Y",Z178="Y"), IF(AND(Z174&gt;0.03, Z174&lt;=0.1),((Z174-0.03)*0.5), IF(Z174&gt;0.1,((Z174-0.03)*0.5)+((Z174-0.1)*0.5))), "N/A")</f>
        <v>6.1603308908607136E-3</v>
      </c>
      <c r="AJ179" s="312">
        <f>IF(AND(AJ177="Y",AJ178="Y"), IF(AND(AJ174&gt;0.03, AJ174&lt;=0.1),((AJ174-0.03)*0.5), IF(AJ174&gt;0.1,((AJ174-0.03)*0.5)+((AJ174-0.1)*0.5))), "N/A")</f>
        <v>1.2464597837747924E-2</v>
      </c>
      <c r="AP179" s="312">
        <f>IF(AND(AP177="Y",AP178="Y"), IF(AND(AP174&gt;0.03, AP174&lt;=0.1),((AP174-0.03)*0.5), IF(AP174&gt;0.1,((AP174-0.03)*0.5)+((AP174-0.1)*0.5))), "N/A")</f>
        <v>2.8166306920312426E-2</v>
      </c>
      <c r="AZ179" s="312" t="b">
        <f>IF(AND(AZ177="Y",AZ178="Y"), IF(AND(AZ174&gt;0.03, AZ174&lt;=0.1),((AZ174-0.03)*0.5), IF(AZ174&gt;0.1,((AZ174-0.03)*0.5)+((AZ174-0.1)*0.5))), "N/A")</f>
        <v>0</v>
      </c>
      <c r="BF179" s="312">
        <f>IF(AND(BF177="Y",BF178="Y"), IF(AND(BF174&gt;0.03, BF174&lt;=0.1),((BF174-0.03)*0.5), IF(BF174&gt;0.1,((BF174-0.03)*0.5)+((BF174-0.1)*0.5))), "N/A")</f>
        <v>4.5518694717377392E-3</v>
      </c>
      <c r="BP179" s="312">
        <f>IF(AND(BP177="Y",BP178="Y"), IF(AND(BP174&gt;0.03, BP174&lt;=0.1),((BP174-0.03)*0.5), IF(BP174&gt;0.1,((BP174-0.03)*0.5)+((BP174-0.1)*0.5))), "N/A")</f>
        <v>5.1528219782951204E-2</v>
      </c>
      <c r="BV179" s="312">
        <f>IF(AND(BV177="Y",BV178="Y"), IF(AND(BV174&gt;0.03, BV174&lt;=0.1),((BV174-0.03)*0.5), IF(BV174&gt;0.1,((BV174-0.03)*0.5)+((BV174-0.1)*0.5))), "N/A")</f>
        <v>3.1980554741870358E-2</v>
      </c>
      <c r="CF179" s="312">
        <f>IF(AND(CF177="Y",CF178="Y"), IF(AND(CF174&gt;0.03, CF174&lt;=0.1),((CF174-0.03)*0.5), IF(CF174&gt;0.1,((CF174-0.03)*0.5)+((CF174-0.1)*0.5))), "N/A")</f>
        <v>1.5261968924092789E-5</v>
      </c>
      <c r="CL179" s="312" t="b">
        <f>IF(AND(CL177="Y",CL178="Y"), IF(AND(CL174&gt;0.03, CL174&lt;=0.1),((CL174-0.03)*0.5), IF(CL174&gt;0.1,((CL174-0.03)*0.5)+((CL174-0.1)*0.5))), "N/A")</f>
        <v>0</v>
      </c>
    </row>
    <row r="180" spans="1:90" ht="13.8" thickBot="1" x14ac:dyDescent="0.3">
      <c r="A180" s="299">
        <f>+A179+0.1</f>
        <v>4.3999999999999986</v>
      </c>
      <c r="B180" s="298" t="s">
        <v>242</v>
      </c>
      <c r="C180"/>
      <c r="D180" s="313">
        <f>IFERROR(D179*D158, "N/A")</f>
        <v>0</v>
      </c>
      <c r="H180" s="345"/>
      <c r="J180" s="313">
        <f>IFERROR(J179*J158, "N/A")</f>
        <v>0</v>
      </c>
      <c r="T180" s="313">
        <f>IFERROR(T179*T158, "N/A")</f>
        <v>38962736.03519997</v>
      </c>
      <c r="Z180" s="313">
        <f>IFERROR(Z179*Z158, "N/A")</f>
        <v>6924893.1800000006</v>
      </c>
      <c r="AJ180" s="313">
        <f>IFERROR(AJ179*AJ158, "N/A")</f>
        <v>6701414.479399981</v>
      </c>
      <c r="AP180" s="313">
        <f>IFERROR(AP179*AP158, "N/A")</f>
        <v>6368667.3596000066</v>
      </c>
      <c r="AZ180" s="313">
        <f>IFERROR(AZ179*AZ158, "N/A")</f>
        <v>0</v>
      </c>
      <c r="BF180" s="313">
        <f>IFERROR(BF179*BF158, "N/A")</f>
        <v>3325525.1000000015</v>
      </c>
      <c r="BP180" s="313">
        <f>IFERROR(BP179*BP158, "N/A")</f>
        <v>37555523.23459997</v>
      </c>
      <c r="BV180" s="313">
        <f>IFERROR(BV179*BV158, "N/A")</f>
        <v>9734129.9599999972</v>
      </c>
      <c r="CF180" s="313">
        <f>IFERROR(CF179*CF158, "N/A")</f>
        <v>16106.460000000498</v>
      </c>
      <c r="CL180" s="313">
        <f>IFERROR(CL179*CL158, "N/A")</f>
        <v>0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14" t="s">
        <v>243</v>
      </c>
      <c r="B184" s="315"/>
      <c r="C184"/>
      <c r="D184" s="315"/>
      <c r="E184" s="315"/>
      <c r="F184" s="315"/>
      <c r="G184" s="316"/>
      <c r="H184" s="316"/>
      <c r="I184" s="316"/>
      <c r="J184"/>
    </row>
    <row r="185" spans="1:90" ht="13.8" x14ac:dyDescent="0.25">
      <c r="A185" s="317"/>
      <c r="B185" s="315"/>
      <c r="C185"/>
      <c r="D185" s="315"/>
      <c r="E185" s="315"/>
      <c r="F185" s="316"/>
      <c r="G185" s="315"/>
      <c r="H185" s="316"/>
      <c r="I185" s="316"/>
      <c r="J185"/>
    </row>
    <row r="186" spans="1:90" ht="13.8" x14ac:dyDescent="0.25">
      <c r="A186" s="316"/>
      <c r="B186"/>
      <c r="C186"/>
      <c r="D186" s="318" t="s">
        <v>244</v>
      </c>
      <c r="E186" s="319"/>
      <c r="F186" s="316"/>
      <c r="G186" s="316"/>
      <c r="H186" s="316"/>
      <c r="I186" s="316"/>
      <c r="J186"/>
    </row>
    <row r="187" spans="1:90" ht="26.4" x14ac:dyDescent="0.25">
      <c r="A187" s="316"/>
      <c r="B187"/>
      <c r="C187"/>
      <c r="D187" s="320" t="s">
        <v>245</v>
      </c>
      <c r="E187" s="321" t="s">
        <v>215</v>
      </c>
      <c r="F187"/>
      <c r="G187" s="322" t="s">
        <v>246</v>
      </c>
      <c r="H187" s="322"/>
      <c r="I187" s="322"/>
      <c r="J187" s="322"/>
    </row>
    <row r="188" spans="1:90" ht="13.8" x14ac:dyDescent="0.25">
      <c r="A188" s="316"/>
      <c r="B188"/>
      <c r="C188"/>
      <c r="D188" s="323" t="s">
        <v>247</v>
      </c>
      <c r="E188" s="324" t="s">
        <v>248</v>
      </c>
      <c r="F188"/>
      <c r="G188" s="322">
        <v>0</v>
      </c>
      <c r="H188" s="325" t="s">
        <v>249</v>
      </c>
      <c r="I188" s="322"/>
      <c r="J188" s="322"/>
    </row>
    <row r="189" spans="1:90" ht="13.8" x14ac:dyDescent="0.25">
      <c r="A189" s="316"/>
      <c r="B189"/>
      <c r="C189"/>
      <c r="D189" s="326">
        <v>5400</v>
      </c>
      <c r="E189" s="327">
        <v>8.4000000000000005E-2</v>
      </c>
      <c r="F189"/>
      <c r="G189" s="328">
        <f t="shared" ref="G189:H194" si="249">D189</f>
        <v>5400</v>
      </c>
      <c r="H189" s="325">
        <f t="shared" si="249"/>
        <v>8.4000000000000005E-2</v>
      </c>
      <c r="I189" s="329">
        <v>5.7000000000000002E-2</v>
      </c>
      <c r="J189" s="328">
        <v>12000</v>
      </c>
    </row>
    <row r="190" spans="1:90" ht="13.8" x14ac:dyDescent="0.25">
      <c r="A190" s="316"/>
      <c r="B190"/>
      <c r="C190"/>
      <c r="D190" s="326">
        <v>12000</v>
      </c>
      <c r="E190" s="327">
        <v>5.7000000000000002E-2</v>
      </c>
      <c r="F190"/>
      <c r="G190" s="328">
        <f t="shared" si="249"/>
        <v>12000</v>
      </c>
      <c r="H190" s="325">
        <f t="shared" si="249"/>
        <v>5.7000000000000002E-2</v>
      </c>
      <c r="I190" s="329">
        <v>0.04</v>
      </c>
      <c r="J190" s="328">
        <v>24000</v>
      </c>
    </row>
    <row r="191" spans="1:90" ht="13.8" x14ac:dyDescent="0.25">
      <c r="A191" s="316"/>
      <c r="B191"/>
      <c r="C191"/>
      <c r="D191" s="326">
        <v>24000</v>
      </c>
      <c r="E191" s="327">
        <v>0.04</v>
      </c>
      <c r="F191"/>
      <c r="G191" s="328">
        <f t="shared" si="249"/>
        <v>24000</v>
      </c>
      <c r="H191" s="325">
        <f t="shared" si="249"/>
        <v>0.04</v>
      </c>
      <c r="I191" s="329">
        <v>2.9000000000000001E-2</v>
      </c>
      <c r="J191" s="328">
        <v>48000</v>
      </c>
    </row>
    <row r="192" spans="1:90" ht="13.8" x14ac:dyDescent="0.25">
      <c r="A192" s="316"/>
      <c r="B192"/>
      <c r="C192"/>
      <c r="D192" s="326">
        <v>48000</v>
      </c>
      <c r="E192" s="327">
        <v>2.9000000000000001E-2</v>
      </c>
      <c r="F192"/>
      <c r="G192" s="328">
        <f t="shared" si="249"/>
        <v>48000</v>
      </c>
      <c r="H192" s="325">
        <f t="shared" si="249"/>
        <v>2.9000000000000001E-2</v>
      </c>
      <c r="I192" s="329">
        <v>0.02</v>
      </c>
      <c r="J192" s="328">
        <v>96000</v>
      </c>
    </row>
    <row r="193" spans="1:10" ht="13.8" x14ac:dyDescent="0.25">
      <c r="A193" s="316"/>
      <c r="B193"/>
      <c r="C193"/>
      <c r="D193" s="326">
        <v>96000</v>
      </c>
      <c r="E193" s="327">
        <v>0.02</v>
      </c>
      <c r="F193"/>
      <c r="G193" s="328">
        <f t="shared" si="249"/>
        <v>96000</v>
      </c>
      <c r="H193" s="325">
        <f t="shared" si="249"/>
        <v>0.02</v>
      </c>
      <c r="I193" s="329">
        <v>1.4999999999999999E-2</v>
      </c>
      <c r="J193" s="328">
        <v>192000</v>
      </c>
    </row>
    <row r="194" spans="1:10" ht="13.8" x14ac:dyDescent="0.25">
      <c r="A194" s="316"/>
      <c r="B194"/>
      <c r="C194"/>
      <c r="D194" s="326">
        <v>192000</v>
      </c>
      <c r="E194" s="327">
        <v>1.4999999999999999E-2</v>
      </c>
      <c r="F194"/>
      <c r="G194" s="328">
        <f t="shared" si="249"/>
        <v>192000</v>
      </c>
      <c r="H194" s="325">
        <f t="shared" si="249"/>
        <v>1.4999999999999999E-2</v>
      </c>
      <c r="I194" s="329">
        <v>0.01</v>
      </c>
      <c r="J194" s="328">
        <v>380000</v>
      </c>
    </row>
    <row r="195" spans="1:10" ht="13.8" x14ac:dyDescent="0.25">
      <c r="A195" s="316"/>
      <c r="B195"/>
      <c r="C195"/>
      <c r="D195" s="326">
        <v>380000</v>
      </c>
      <c r="E195" s="327">
        <v>0.01</v>
      </c>
      <c r="F195" s="330"/>
      <c r="G195" s="331"/>
      <c r="H195" s="332"/>
      <c r="I195" s="316"/>
      <c r="J195"/>
    </row>
    <row r="196" spans="1:10" ht="13.8" x14ac:dyDescent="0.25">
      <c r="A196" s="316"/>
      <c r="B196"/>
      <c r="C196"/>
      <c r="D196" s="333" t="s">
        <v>250</v>
      </c>
      <c r="E196" s="334" t="s">
        <v>251</v>
      </c>
      <c r="F196" s="335"/>
      <c r="G196" s="331"/>
      <c r="H196" s="316"/>
      <c r="I196" s="316"/>
      <c r="J196"/>
    </row>
    <row r="197" spans="1:10" x14ac:dyDescent="0.25">
      <c r="C197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D7099-AE1A-410D-9AA4-DE6D943C54E7}">
  <dimension ref="A1:D166"/>
  <sheetViews>
    <sheetView workbookViewId="0">
      <selection activeCell="G154" sqref="G154"/>
    </sheetView>
  </sheetViews>
  <sheetFormatPr defaultRowHeight="13.2" x14ac:dyDescent="0.25"/>
  <cols>
    <col min="1" max="1" width="49.44140625" customWidth="1"/>
    <col min="2" max="3" width="16" customWidth="1"/>
    <col min="4" max="4" width="17.44140625" customWidth="1"/>
  </cols>
  <sheetData>
    <row r="1" spans="1:4" ht="13.2" customHeight="1" x14ac:dyDescent="0.25">
      <c r="A1" s="385" t="s">
        <v>284</v>
      </c>
      <c r="B1" s="386"/>
      <c r="C1" s="386"/>
      <c r="D1" s="387"/>
    </row>
    <row r="2" spans="1:4" ht="13.8" customHeight="1" thickBot="1" x14ac:dyDescent="0.3">
      <c r="A2" s="388"/>
      <c r="B2" s="389"/>
      <c r="C2" s="389"/>
      <c r="D2" s="390"/>
    </row>
    <row r="3" spans="1:4" ht="31.2" x14ac:dyDescent="0.3">
      <c r="A3" s="175"/>
      <c r="B3" s="176" t="s">
        <v>96</v>
      </c>
      <c r="C3" s="177" t="s">
        <v>160</v>
      </c>
      <c r="D3" s="178" t="s">
        <v>162</v>
      </c>
    </row>
    <row r="4" spans="1:4" ht="15.6" hidden="1" x14ac:dyDescent="0.3">
      <c r="A4" s="160" t="s">
        <v>51</v>
      </c>
      <c r="B4" s="31"/>
      <c r="C4" s="29"/>
      <c r="D4" s="30"/>
    </row>
    <row r="5" spans="1:4" ht="15.6" hidden="1" x14ac:dyDescent="0.3">
      <c r="A5" s="161" t="s">
        <v>0</v>
      </c>
      <c r="B5" s="38"/>
      <c r="C5" s="36"/>
      <c r="D5" s="37"/>
    </row>
    <row r="6" spans="1:4" ht="15.6" hidden="1" x14ac:dyDescent="0.3">
      <c r="A6" s="161" t="s">
        <v>15</v>
      </c>
      <c r="B6" s="38">
        <v>1881961339</v>
      </c>
      <c r="C6" s="36">
        <v>1823660338</v>
      </c>
      <c r="D6" s="37">
        <v>3705621677</v>
      </c>
    </row>
    <row r="7" spans="1:4" ht="15.6" hidden="1" x14ac:dyDescent="0.3">
      <c r="A7" s="161" t="s">
        <v>16</v>
      </c>
      <c r="B7" s="38">
        <v>0</v>
      </c>
      <c r="C7" s="36">
        <v>0</v>
      </c>
      <c r="D7" s="37">
        <v>0</v>
      </c>
    </row>
    <row r="8" spans="1:4" ht="15.6" hidden="1" x14ac:dyDescent="0.3">
      <c r="A8" s="161" t="s">
        <v>17</v>
      </c>
      <c r="B8" s="45">
        <v>1881961339</v>
      </c>
      <c r="C8" s="43">
        <v>1823660338</v>
      </c>
      <c r="D8" s="44">
        <v>3705621677</v>
      </c>
    </row>
    <row r="9" spans="1:4" ht="15.6" hidden="1" x14ac:dyDescent="0.3">
      <c r="A9" s="161" t="s">
        <v>1</v>
      </c>
      <c r="B9" s="38">
        <v>-27412598</v>
      </c>
      <c r="C9" s="36">
        <v>-94296386</v>
      </c>
      <c r="D9" s="37">
        <v>-121708984</v>
      </c>
    </row>
    <row r="10" spans="1:4" ht="15.6" hidden="1" x14ac:dyDescent="0.3">
      <c r="A10" s="161" t="s">
        <v>2</v>
      </c>
      <c r="B10" s="38">
        <v>0</v>
      </c>
      <c r="C10" s="36">
        <v>0</v>
      </c>
      <c r="D10" s="37">
        <v>0</v>
      </c>
    </row>
    <row r="11" spans="1:4" ht="15.6" hidden="1" x14ac:dyDescent="0.3">
      <c r="A11" s="161" t="s">
        <v>3</v>
      </c>
      <c r="B11" s="38">
        <v>0</v>
      </c>
      <c r="C11" s="36">
        <v>0</v>
      </c>
      <c r="D11" s="37">
        <v>0</v>
      </c>
    </row>
    <row r="12" spans="1:4" ht="15.6" hidden="1" x14ac:dyDescent="0.3">
      <c r="A12" s="161" t="s">
        <v>4</v>
      </c>
      <c r="B12" s="38">
        <v>20271343</v>
      </c>
      <c r="C12" s="36">
        <v>28579130</v>
      </c>
      <c r="D12" s="37">
        <v>48850473</v>
      </c>
    </row>
    <row r="13" spans="1:4" ht="15.6" hidden="1" x14ac:dyDescent="0.3">
      <c r="A13" s="161" t="s">
        <v>5</v>
      </c>
      <c r="B13" s="38">
        <v>35644</v>
      </c>
      <c r="C13" s="36">
        <v>139685</v>
      </c>
      <c r="D13" s="37">
        <v>175329</v>
      </c>
    </row>
    <row r="14" spans="1:4" ht="15.6" hidden="1" x14ac:dyDescent="0.3">
      <c r="A14" s="161" t="s">
        <v>92</v>
      </c>
      <c r="B14" s="45">
        <v>1874855728</v>
      </c>
      <c r="C14" s="43">
        <v>1758082767</v>
      </c>
      <c r="D14" s="44">
        <v>3632938495</v>
      </c>
    </row>
    <row r="15" spans="1:4" ht="15.6" hidden="1" x14ac:dyDescent="0.3">
      <c r="A15" s="161"/>
      <c r="B15" s="38"/>
      <c r="C15" s="36"/>
      <c r="D15" s="37"/>
    </row>
    <row r="16" spans="1:4" ht="15.6" hidden="1" x14ac:dyDescent="0.3">
      <c r="A16" s="160" t="s">
        <v>52</v>
      </c>
      <c r="B16" s="38"/>
      <c r="C16" s="36"/>
      <c r="D16" s="37"/>
    </row>
    <row r="17" spans="1:4" ht="15.6" hidden="1" x14ac:dyDescent="0.3">
      <c r="A17" s="162" t="s">
        <v>63</v>
      </c>
      <c r="B17" s="38"/>
      <c r="C17" s="36"/>
      <c r="D17" s="37"/>
    </row>
    <row r="18" spans="1:4" ht="15.6" hidden="1" x14ac:dyDescent="0.3">
      <c r="A18" s="161" t="s">
        <v>19</v>
      </c>
      <c r="B18" s="38">
        <v>3051790</v>
      </c>
      <c r="C18" s="36">
        <v>0</v>
      </c>
      <c r="D18" s="37">
        <v>3051790</v>
      </c>
    </row>
    <row r="19" spans="1:4" ht="15.6" hidden="1" x14ac:dyDescent="0.3">
      <c r="A19" s="161" t="s">
        <v>20</v>
      </c>
      <c r="B19" s="38">
        <v>22856005</v>
      </c>
      <c r="C19" s="36">
        <v>48059023</v>
      </c>
      <c r="D19" s="37">
        <v>70915028</v>
      </c>
    </row>
    <row r="20" spans="1:4" ht="15.6" hidden="1" x14ac:dyDescent="0.3">
      <c r="A20" s="161" t="s">
        <v>21</v>
      </c>
      <c r="B20" s="38">
        <v>34173</v>
      </c>
      <c r="C20" s="36">
        <v>297668</v>
      </c>
      <c r="D20" s="37">
        <v>331841</v>
      </c>
    </row>
    <row r="21" spans="1:4" ht="15.6" hidden="1" x14ac:dyDescent="0.3">
      <c r="A21" s="161" t="s">
        <v>22</v>
      </c>
      <c r="B21" s="38">
        <v>90772133</v>
      </c>
      <c r="C21" s="36">
        <v>101498911</v>
      </c>
      <c r="D21" s="37">
        <v>192271044</v>
      </c>
    </row>
    <row r="22" spans="1:4" ht="15.6" hidden="1" x14ac:dyDescent="0.3">
      <c r="A22" s="161" t="s">
        <v>23</v>
      </c>
      <c r="B22" s="38">
        <v>123551319</v>
      </c>
      <c r="C22" s="36">
        <v>270728</v>
      </c>
      <c r="D22" s="37">
        <v>123822047</v>
      </c>
    </row>
    <row r="23" spans="1:4" ht="15.6" hidden="1" x14ac:dyDescent="0.3">
      <c r="A23" s="161" t="s">
        <v>24</v>
      </c>
      <c r="B23" s="38">
        <v>28911547</v>
      </c>
      <c r="C23" s="36">
        <v>19281</v>
      </c>
      <c r="D23" s="37">
        <v>28930828</v>
      </c>
    </row>
    <row r="24" spans="1:4" ht="15.6" hidden="1" x14ac:dyDescent="0.3">
      <c r="A24" s="161" t="s">
        <v>25</v>
      </c>
      <c r="B24" s="38">
        <v>27733027</v>
      </c>
      <c r="C24" s="36">
        <v>13927560</v>
      </c>
      <c r="D24" s="37">
        <v>41660587</v>
      </c>
    </row>
    <row r="25" spans="1:4" ht="15.6" hidden="1" x14ac:dyDescent="0.3">
      <c r="A25" s="161" t="s">
        <v>26</v>
      </c>
      <c r="B25" s="38">
        <v>863920</v>
      </c>
      <c r="C25" s="36">
        <v>7386993</v>
      </c>
      <c r="D25" s="37">
        <v>8250913</v>
      </c>
    </row>
    <row r="26" spans="1:4" ht="15.6" hidden="1" x14ac:dyDescent="0.3">
      <c r="A26" s="161" t="s">
        <v>27</v>
      </c>
      <c r="B26" s="38">
        <v>1092346</v>
      </c>
      <c r="C26" s="36">
        <v>4609044</v>
      </c>
      <c r="D26" s="37">
        <v>5701390</v>
      </c>
    </row>
    <row r="27" spans="1:4" ht="15.6" hidden="1" x14ac:dyDescent="0.3">
      <c r="A27" s="161" t="s">
        <v>28</v>
      </c>
      <c r="B27" s="38">
        <v>4955956</v>
      </c>
      <c r="C27" s="36">
        <v>1060817</v>
      </c>
      <c r="D27" s="37">
        <v>6016773</v>
      </c>
    </row>
    <row r="28" spans="1:4" ht="15.6" hidden="1" x14ac:dyDescent="0.3">
      <c r="A28" s="161" t="s">
        <v>29</v>
      </c>
      <c r="B28" s="38">
        <v>3340036</v>
      </c>
      <c r="C28" s="36">
        <v>137071</v>
      </c>
      <c r="D28" s="37">
        <v>3477107</v>
      </c>
    </row>
    <row r="29" spans="1:4" ht="15.6" hidden="1" x14ac:dyDescent="0.3">
      <c r="A29" s="161" t="s">
        <v>59</v>
      </c>
      <c r="B29" s="38">
        <v>1039999</v>
      </c>
      <c r="C29" s="36">
        <v>39874143</v>
      </c>
      <c r="D29" s="37">
        <v>40914142</v>
      </c>
    </row>
    <row r="30" spans="1:4" ht="15.6" hidden="1" x14ac:dyDescent="0.3">
      <c r="A30" s="161" t="s">
        <v>30</v>
      </c>
      <c r="B30" s="38">
        <v>148858456</v>
      </c>
      <c r="C30" s="36">
        <v>200529619</v>
      </c>
      <c r="D30" s="37">
        <v>349388075</v>
      </c>
    </row>
    <row r="31" spans="1:4" ht="15.6" hidden="1" x14ac:dyDescent="0.3">
      <c r="A31" s="161" t="s">
        <v>31</v>
      </c>
      <c r="B31" s="38">
        <v>15135163</v>
      </c>
      <c r="C31" s="36">
        <v>23547058</v>
      </c>
      <c r="D31" s="37">
        <v>38682221</v>
      </c>
    </row>
    <row r="32" spans="1:4" ht="15.6" hidden="1" x14ac:dyDescent="0.3">
      <c r="A32" s="161" t="s">
        <v>32</v>
      </c>
      <c r="B32" s="38">
        <v>10616638</v>
      </c>
      <c r="C32" s="36">
        <v>33918502</v>
      </c>
      <c r="D32" s="37">
        <v>44535140</v>
      </c>
    </row>
    <row r="33" spans="1:4" ht="15.6" hidden="1" x14ac:dyDescent="0.3">
      <c r="A33" s="161" t="s">
        <v>33</v>
      </c>
      <c r="B33" s="38">
        <v>3852015</v>
      </c>
      <c r="C33" s="36">
        <v>0</v>
      </c>
      <c r="D33" s="37">
        <v>3852015</v>
      </c>
    </row>
    <row r="34" spans="1:4" ht="15.6" hidden="1" x14ac:dyDescent="0.3">
      <c r="A34" s="161" t="s">
        <v>34</v>
      </c>
      <c r="B34" s="38">
        <v>1194205</v>
      </c>
      <c r="C34" s="36">
        <v>0</v>
      </c>
      <c r="D34" s="37">
        <v>1194205</v>
      </c>
    </row>
    <row r="35" spans="1:4" ht="15.6" hidden="1" x14ac:dyDescent="0.3">
      <c r="A35" s="161" t="s">
        <v>35</v>
      </c>
      <c r="B35" s="38">
        <v>4543956</v>
      </c>
      <c r="C35" s="36">
        <v>3496</v>
      </c>
      <c r="D35" s="37">
        <v>4547452</v>
      </c>
    </row>
    <row r="36" spans="1:4" ht="15.6" hidden="1" x14ac:dyDescent="0.3">
      <c r="A36" s="161" t="s">
        <v>36</v>
      </c>
      <c r="B36" s="38">
        <v>1728501</v>
      </c>
      <c r="C36" s="36">
        <v>1131</v>
      </c>
      <c r="D36" s="37">
        <v>1729632</v>
      </c>
    </row>
    <row r="37" spans="1:4" ht="15.6" hidden="1" x14ac:dyDescent="0.3">
      <c r="A37" s="161" t="s">
        <v>37</v>
      </c>
      <c r="B37" s="38">
        <v>2468722</v>
      </c>
      <c r="C37" s="36">
        <v>230</v>
      </c>
      <c r="D37" s="37">
        <v>2468952</v>
      </c>
    </row>
    <row r="38" spans="1:4" ht="15.6" hidden="1" x14ac:dyDescent="0.3">
      <c r="A38" s="161" t="s">
        <v>38</v>
      </c>
      <c r="B38" s="38">
        <v>334559934</v>
      </c>
      <c r="C38" s="36">
        <v>557302</v>
      </c>
      <c r="D38" s="37">
        <v>335117236</v>
      </c>
    </row>
    <row r="39" spans="1:4" ht="15.6" hidden="1" x14ac:dyDescent="0.3">
      <c r="A39" s="161" t="s">
        <v>39</v>
      </c>
      <c r="B39" s="38">
        <v>9145478</v>
      </c>
      <c r="C39" s="36">
        <v>3232409</v>
      </c>
      <c r="D39" s="37">
        <v>12377887</v>
      </c>
    </row>
    <row r="40" spans="1:4" ht="15.6" hidden="1" x14ac:dyDescent="0.3">
      <c r="A40" s="161" t="s">
        <v>55</v>
      </c>
      <c r="B40" s="38">
        <v>23559325</v>
      </c>
      <c r="C40" s="36">
        <v>81885772</v>
      </c>
      <c r="D40" s="37">
        <v>105445097</v>
      </c>
    </row>
    <row r="41" spans="1:4" ht="15.6" hidden="1" x14ac:dyDescent="0.3">
      <c r="A41" s="161" t="s">
        <v>56</v>
      </c>
      <c r="B41" s="38">
        <v>244525</v>
      </c>
      <c r="C41" s="36">
        <v>5387972</v>
      </c>
      <c r="D41" s="37">
        <v>5632497</v>
      </c>
    </row>
    <row r="42" spans="1:4" ht="15.6" hidden="1" x14ac:dyDescent="0.3">
      <c r="A42" s="161" t="s">
        <v>60</v>
      </c>
      <c r="B42" s="38">
        <v>98510711</v>
      </c>
      <c r="C42" s="36">
        <v>158390734</v>
      </c>
      <c r="D42" s="37">
        <v>256901445</v>
      </c>
    </row>
    <row r="43" spans="1:4" ht="15.6" hidden="1" x14ac:dyDescent="0.3">
      <c r="A43" s="161" t="s">
        <v>61</v>
      </c>
      <c r="B43" s="38">
        <v>3570379</v>
      </c>
      <c r="C43" s="36">
        <v>6485430</v>
      </c>
      <c r="D43" s="37">
        <v>10055809</v>
      </c>
    </row>
    <row r="44" spans="1:4" ht="15.6" hidden="1" x14ac:dyDescent="0.3">
      <c r="A44" s="161" t="s">
        <v>47</v>
      </c>
      <c r="B44" s="38">
        <v>156032730</v>
      </c>
      <c r="C44" s="36">
        <v>-75</v>
      </c>
      <c r="D44" s="37">
        <v>156032655</v>
      </c>
    </row>
    <row r="45" spans="1:4" ht="15.6" hidden="1" x14ac:dyDescent="0.3">
      <c r="A45" s="161" t="s">
        <v>40</v>
      </c>
      <c r="B45" s="38">
        <v>14358620</v>
      </c>
      <c r="C45" s="36">
        <v>0</v>
      </c>
      <c r="D45" s="37">
        <v>14358620</v>
      </c>
    </row>
    <row r="46" spans="1:4" ht="15.6" hidden="1" x14ac:dyDescent="0.3">
      <c r="A46" s="161" t="s">
        <v>53</v>
      </c>
      <c r="B46" s="38">
        <v>235645244</v>
      </c>
      <c r="C46" s="36">
        <v>365033741</v>
      </c>
      <c r="D46" s="37">
        <v>600678985</v>
      </c>
    </row>
    <row r="47" spans="1:4" ht="15.6" hidden="1" x14ac:dyDescent="0.3">
      <c r="A47" s="161" t="s">
        <v>41</v>
      </c>
      <c r="B47" s="38">
        <v>1244547</v>
      </c>
      <c r="C47" s="36">
        <v>777591</v>
      </c>
      <c r="D47" s="37">
        <v>2022138</v>
      </c>
    </row>
    <row r="48" spans="1:4" ht="15.6" hidden="1" x14ac:dyDescent="0.3">
      <c r="A48" s="161" t="s">
        <v>42</v>
      </c>
      <c r="B48" s="38">
        <v>203270</v>
      </c>
      <c r="C48" s="36">
        <v>314752</v>
      </c>
      <c r="D48" s="37">
        <v>518022</v>
      </c>
    </row>
    <row r="49" spans="1:4" ht="15.6" hidden="1" x14ac:dyDescent="0.3">
      <c r="A49" s="161" t="s">
        <v>62</v>
      </c>
      <c r="B49" s="38">
        <v>329163</v>
      </c>
      <c r="C49" s="36">
        <v>12617515</v>
      </c>
      <c r="D49" s="37">
        <v>12946678</v>
      </c>
    </row>
    <row r="50" spans="1:4" ht="15.6" hidden="1" x14ac:dyDescent="0.3">
      <c r="A50" s="161" t="s">
        <v>43</v>
      </c>
      <c r="B50" s="38">
        <v>7443955</v>
      </c>
      <c r="C50" s="36">
        <v>24675377</v>
      </c>
      <c r="D50" s="37">
        <v>32119332</v>
      </c>
    </row>
    <row r="51" spans="1:4" ht="15.6" hidden="1" x14ac:dyDescent="0.3">
      <c r="A51" s="161" t="s">
        <v>44</v>
      </c>
      <c r="B51" s="38">
        <v>13486884</v>
      </c>
      <c r="C51" s="36">
        <v>36714764</v>
      </c>
      <c r="D51" s="37">
        <v>50201648</v>
      </c>
    </row>
    <row r="52" spans="1:4" ht="15.6" hidden="1" x14ac:dyDescent="0.3">
      <c r="A52" s="161" t="s">
        <v>45</v>
      </c>
      <c r="B52" s="38">
        <v>42079937</v>
      </c>
      <c r="C52" s="36">
        <v>132671450</v>
      </c>
      <c r="D52" s="37">
        <v>174751387</v>
      </c>
    </row>
    <row r="53" spans="1:4" ht="15.6" hidden="1" x14ac:dyDescent="0.3">
      <c r="A53" s="161" t="s">
        <v>179</v>
      </c>
      <c r="B53" s="38">
        <v>50899650</v>
      </c>
      <c r="C53" s="36">
        <v>6151483</v>
      </c>
      <c r="D53" s="37">
        <v>57051133</v>
      </c>
    </row>
    <row r="54" spans="1:4" ht="15.6" hidden="1" x14ac:dyDescent="0.3">
      <c r="A54" s="161" t="s">
        <v>46</v>
      </c>
      <c r="B54" s="38">
        <v>60165503</v>
      </c>
      <c r="C54" s="36">
        <v>91400100</v>
      </c>
      <c r="D54" s="37">
        <v>151565603</v>
      </c>
    </row>
    <row r="55" spans="1:4" ht="15.6" hidden="1" x14ac:dyDescent="0.3">
      <c r="A55" s="161" t="s">
        <v>57</v>
      </c>
      <c r="B55" s="38">
        <v>4006059</v>
      </c>
      <c r="C55" s="36">
        <v>4869819</v>
      </c>
      <c r="D55" s="37">
        <v>8875878</v>
      </c>
    </row>
    <row r="56" spans="1:4" ht="15.6" hidden="1" x14ac:dyDescent="0.3">
      <c r="A56" s="161" t="s">
        <v>58</v>
      </c>
      <c r="B56" s="38">
        <v>33301214</v>
      </c>
      <c r="C56" s="36">
        <v>11756028</v>
      </c>
      <c r="D56" s="37">
        <v>45057242</v>
      </c>
    </row>
    <row r="57" spans="1:4" ht="15.6" hidden="1" x14ac:dyDescent="0.3">
      <c r="A57" s="161" t="s">
        <v>6</v>
      </c>
      <c r="B57" s="38">
        <v>82221341</v>
      </c>
      <c r="C57" s="36">
        <v>77027261</v>
      </c>
      <c r="D57" s="37">
        <v>159248602</v>
      </c>
    </row>
    <row r="58" spans="1:4" ht="15.6" hidden="1" x14ac:dyDescent="0.3">
      <c r="A58" s="161" t="s">
        <v>7</v>
      </c>
      <c r="B58" s="38">
        <v>349277</v>
      </c>
      <c r="C58" s="36">
        <v>10930495</v>
      </c>
      <c r="D58" s="37">
        <v>11279772</v>
      </c>
    </row>
    <row r="59" spans="1:4" ht="15.6" hidden="1" x14ac:dyDescent="0.3">
      <c r="A59" s="161" t="s">
        <v>172</v>
      </c>
      <c r="B59" s="45">
        <v>1667957653</v>
      </c>
      <c r="C59" s="43">
        <v>1506021195</v>
      </c>
      <c r="D59" s="44">
        <v>3173978848</v>
      </c>
    </row>
    <row r="60" spans="1:4" ht="15.6" hidden="1" x14ac:dyDescent="0.3">
      <c r="A60" s="161" t="s">
        <v>8</v>
      </c>
      <c r="B60" s="38">
        <v>1627954</v>
      </c>
      <c r="C60" s="36">
        <v>3826529</v>
      </c>
      <c r="D60" s="37">
        <v>5454483</v>
      </c>
    </row>
    <row r="61" spans="1:4" ht="15.6" hidden="1" x14ac:dyDescent="0.3">
      <c r="A61" s="161" t="s">
        <v>173</v>
      </c>
      <c r="B61" s="45">
        <v>1666329699</v>
      </c>
      <c r="C61" s="43">
        <v>1502194666</v>
      </c>
      <c r="D61" s="44">
        <v>3168524365</v>
      </c>
    </row>
    <row r="62" spans="1:4" ht="15.6" hidden="1" x14ac:dyDescent="0.3">
      <c r="A62" s="162" t="s">
        <v>64</v>
      </c>
      <c r="B62" s="38"/>
      <c r="C62" s="36"/>
      <c r="D62" s="37"/>
    </row>
    <row r="63" spans="1:4" ht="15.6" hidden="1" x14ac:dyDescent="0.3">
      <c r="A63" s="160" t="s">
        <v>65</v>
      </c>
      <c r="B63" s="38"/>
      <c r="C63" s="36"/>
      <c r="D63" s="37"/>
    </row>
    <row r="64" spans="1:4" ht="15.6" hidden="1" x14ac:dyDescent="0.3">
      <c r="A64" s="161" t="s">
        <v>66</v>
      </c>
      <c r="B64" s="38">
        <v>20545705</v>
      </c>
      <c r="C64" s="36">
        <v>9525874</v>
      </c>
      <c r="D64" s="37">
        <v>30071579</v>
      </c>
    </row>
    <row r="65" spans="1:4" ht="15.6" hidden="1" x14ac:dyDescent="0.3">
      <c r="A65" s="161" t="s">
        <v>67</v>
      </c>
      <c r="B65" s="38">
        <v>10074938</v>
      </c>
      <c r="C65" s="36">
        <v>4798820</v>
      </c>
      <c r="D65" s="37">
        <v>14873758</v>
      </c>
    </row>
    <row r="66" spans="1:4" ht="15.6" hidden="1" x14ac:dyDescent="0.3">
      <c r="A66" s="161" t="s">
        <v>68</v>
      </c>
      <c r="B66" s="38">
        <v>8732301</v>
      </c>
      <c r="C66" s="36">
        <v>5693188</v>
      </c>
      <c r="D66" s="37">
        <v>14425489</v>
      </c>
    </row>
    <row r="67" spans="1:4" ht="15.6" hidden="1" x14ac:dyDescent="0.3">
      <c r="A67" s="161" t="s">
        <v>69</v>
      </c>
      <c r="B67" s="38">
        <v>7258341</v>
      </c>
      <c r="C67" s="36">
        <v>4563902</v>
      </c>
      <c r="D67" s="37">
        <v>11822243</v>
      </c>
    </row>
    <row r="68" spans="1:4" ht="15.6" hidden="1" x14ac:dyDescent="0.3">
      <c r="A68" s="161" t="s">
        <v>70</v>
      </c>
      <c r="B68" s="38">
        <v>4852557</v>
      </c>
      <c r="C68" s="36">
        <v>4591240</v>
      </c>
      <c r="D68" s="37">
        <v>9443797</v>
      </c>
    </row>
    <row r="69" spans="1:4" ht="15.6" hidden="1" x14ac:dyDescent="0.3">
      <c r="A69" s="161" t="s">
        <v>71</v>
      </c>
      <c r="B69" s="38">
        <v>0</v>
      </c>
      <c r="C69" s="36">
        <v>0</v>
      </c>
      <c r="D69" s="37">
        <v>0</v>
      </c>
    </row>
    <row r="70" spans="1:4" ht="15.6" hidden="1" x14ac:dyDescent="0.3">
      <c r="A70" s="161" t="s">
        <v>72</v>
      </c>
      <c r="B70" s="38">
        <v>1075142</v>
      </c>
      <c r="C70" s="36">
        <v>0</v>
      </c>
      <c r="D70" s="37">
        <v>1075142</v>
      </c>
    </row>
    <row r="71" spans="1:4" ht="15.6" hidden="1" x14ac:dyDescent="0.3">
      <c r="A71" s="161" t="s">
        <v>174</v>
      </c>
      <c r="B71" s="45">
        <v>52538984</v>
      </c>
      <c r="C71" s="43">
        <v>29173024</v>
      </c>
      <c r="D71" s="44">
        <v>81712008</v>
      </c>
    </row>
    <row r="72" spans="1:4" ht="15.6" hidden="1" x14ac:dyDescent="0.3">
      <c r="A72" s="160" t="s">
        <v>73</v>
      </c>
      <c r="B72" s="38"/>
      <c r="C72" s="36"/>
      <c r="D72" s="37"/>
    </row>
    <row r="73" spans="1:4" ht="15.6" hidden="1" x14ac:dyDescent="0.3">
      <c r="A73" s="161" t="s">
        <v>74</v>
      </c>
      <c r="B73" s="38">
        <v>5263193</v>
      </c>
      <c r="C73" s="36">
        <v>2182226</v>
      </c>
      <c r="D73" s="37">
        <v>7445419</v>
      </c>
    </row>
    <row r="74" spans="1:4" ht="15.6" hidden="1" x14ac:dyDescent="0.3">
      <c r="A74" s="161" t="s">
        <v>75</v>
      </c>
      <c r="B74" s="38">
        <v>2323887</v>
      </c>
      <c r="C74" s="36">
        <v>5831058</v>
      </c>
      <c r="D74" s="37">
        <v>8154945</v>
      </c>
    </row>
    <row r="75" spans="1:4" ht="15.6" hidden="1" x14ac:dyDescent="0.3">
      <c r="A75" s="161" t="s">
        <v>76</v>
      </c>
      <c r="B75" s="38">
        <v>1660906</v>
      </c>
      <c r="C75" s="36">
        <v>4223550</v>
      </c>
      <c r="D75" s="37">
        <v>5884456</v>
      </c>
    </row>
    <row r="76" spans="1:4" ht="15.6" hidden="1" x14ac:dyDescent="0.3">
      <c r="A76" s="161" t="s">
        <v>77</v>
      </c>
      <c r="B76" s="38">
        <v>3481572</v>
      </c>
      <c r="C76" s="36">
        <v>4696936</v>
      </c>
      <c r="D76" s="37">
        <v>8178508</v>
      </c>
    </row>
    <row r="77" spans="1:4" ht="15.6" hidden="1" x14ac:dyDescent="0.3">
      <c r="A77" s="161" t="s">
        <v>78</v>
      </c>
      <c r="B77" s="38">
        <v>7020483</v>
      </c>
      <c r="C77" s="36">
        <v>14086599</v>
      </c>
      <c r="D77" s="37">
        <v>21107082</v>
      </c>
    </row>
    <row r="78" spans="1:4" ht="15.6" hidden="1" x14ac:dyDescent="0.3">
      <c r="A78" s="161" t="s">
        <v>79</v>
      </c>
      <c r="B78" s="38">
        <v>3503739</v>
      </c>
      <c r="C78" s="36">
        <v>4290059</v>
      </c>
      <c r="D78" s="37">
        <v>7793798</v>
      </c>
    </row>
    <row r="79" spans="1:4" ht="15.6" hidden="1" x14ac:dyDescent="0.3">
      <c r="A79" s="161" t="s">
        <v>80</v>
      </c>
      <c r="B79" s="38">
        <v>3464626</v>
      </c>
      <c r="C79" s="36">
        <v>7902859</v>
      </c>
      <c r="D79" s="37">
        <v>11367485</v>
      </c>
    </row>
    <row r="80" spans="1:4" ht="15.6" hidden="1" x14ac:dyDescent="0.3">
      <c r="A80" s="161" t="s">
        <v>81</v>
      </c>
      <c r="B80" s="38">
        <v>3002359</v>
      </c>
      <c r="C80" s="36">
        <v>11798604</v>
      </c>
      <c r="D80" s="37">
        <v>14800963</v>
      </c>
    </row>
    <row r="81" spans="1:4" ht="15.6" hidden="1" x14ac:dyDescent="0.3">
      <c r="A81" s="161" t="s">
        <v>82</v>
      </c>
      <c r="B81" s="38">
        <v>35536</v>
      </c>
      <c r="C81" s="36">
        <v>151903</v>
      </c>
      <c r="D81" s="37">
        <v>187439</v>
      </c>
    </row>
    <row r="82" spans="1:4" ht="15.6" hidden="1" x14ac:dyDescent="0.3">
      <c r="A82" s="161" t="s">
        <v>83</v>
      </c>
      <c r="B82" s="38">
        <v>1169654</v>
      </c>
      <c r="C82" s="36">
        <v>2836067</v>
      </c>
      <c r="D82" s="37">
        <v>4005721</v>
      </c>
    </row>
    <row r="83" spans="1:4" ht="15.6" hidden="1" x14ac:dyDescent="0.3">
      <c r="A83" s="161" t="s">
        <v>84</v>
      </c>
      <c r="B83" s="38">
        <v>18573006</v>
      </c>
      <c r="C83" s="36">
        <v>22103831</v>
      </c>
      <c r="D83" s="37">
        <v>40676837</v>
      </c>
    </row>
    <row r="84" spans="1:4" ht="15.6" hidden="1" x14ac:dyDescent="0.3">
      <c r="A84" s="161" t="s">
        <v>85</v>
      </c>
      <c r="B84" s="38">
        <v>50505</v>
      </c>
      <c r="C84" s="36">
        <v>44641</v>
      </c>
      <c r="D84" s="37">
        <v>95146</v>
      </c>
    </row>
    <row r="85" spans="1:4" ht="15.6" hidden="1" x14ac:dyDescent="0.3">
      <c r="A85" s="161" t="s">
        <v>86</v>
      </c>
      <c r="B85" s="38">
        <v>17434</v>
      </c>
      <c r="C85" s="36">
        <v>42107</v>
      </c>
      <c r="D85" s="37">
        <v>59541</v>
      </c>
    </row>
    <row r="86" spans="1:4" ht="15.6" hidden="1" x14ac:dyDescent="0.3">
      <c r="A86" s="161" t="s">
        <v>87</v>
      </c>
      <c r="B86" s="38">
        <v>330351</v>
      </c>
      <c r="C86" s="36">
        <v>239437</v>
      </c>
      <c r="D86" s="37">
        <v>569788</v>
      </c>
    </row>
    <row r="87" spans="1:4" ht="15.6" hidden="1" x14ac:dyDescent="0.3">
      <c r="A87" s="161" t="s">
        <v>88</v>
      </c>
      <c r="B87" s="38">
        <v>337753</v>
      </c>
      <c r="C87" s="36">
        <v>577540</v>
      </c>
      <c r="D87" s="37">
        <v>915293</v>
      </c>
    </row>
    <row r="88" spans="1:4" ht="15.6" hidden="1" x14ac:dyDescent="0.3">
      <c r="A88" s="161" t="s">
        <v>89</v>
      </c>
      <c r="B88" s="38">
        <v>0</v>
      </c>
      <c r="C88" s="36">
        <v>0</v>
      </c>
      <c r="D88" s="37">
        <v>0</v>
      </c>
    </row>
    <row r="89" spans="1:4" ht="15.6" hidden="1" x14ac:dyDescent="0.3">
      <c r="A89" s="161" t="s">
        <v>100</v>
      </c>
      <c r="B89" s="38">
        <v>3325830</v>
      </c>
      <c r="C89" s="36">
        <v>6974608</v>
      </c>
      <c r="D89" s="37">
        <v>10300438</v>
      </c>
    </row>
    <row r="90" spans="1:4" ht="15.6" hidden="1" x14ac:dyDescent="0.3">
      <c r="A90" s="161" t="s">
        <v>101</v>
      </c>
      <c r="B90" s="38">
        <v>6516380</v>
      </c>
      <c r="C90" s="36">
        <v>3260649</v>
      </c>
      <c r="D90" s="37">
        <v>9777029</v>
      </c>
    </row>
    <row r="91" spans="1:4" ht="15.6" hidden="1" x14ac:dyDescent="0.3">
      <c r="A91" s="161" t="s">
        <v>90</v>
      </c>
      <c r="B91" s="38">
        <v>9620064</v>
      </c>
      <c r="C91" s="36">
        <v>22340410</v>
      </c>
      <c r="D91" s="37">
        <v>31960474</v>
      </c>
    </row>
    <row r="92" spans="1:4" ht="15.6" hidden="1" x14ac:dyDescent="0.3">
      <c r="A92" s="161" t="s">
        <v>91</v>
      </c>
      <c r="B92" s="38">
        <v>9270526</v>
      </c>
      <c r="C92" s="36">
        <v>8306917</v>
      </c>
      <c r="D92" s="37">
        <v>17577443</v>
      </c>
    </row>
    <row r="93" spans="1:4" ht="15.6" hidden="1" x14ac:dyDescent="0.3">
      <c r="A93" s="161" t="s">
        <v>175</v>
      </c>
      <c r="B93" s="45">
        <v>78967804</v>
      </c>
      <c r="C93" s="43">
        <v>121890001</v>
      </c>
      <c r="D93" s="44">
        <v>200857805</v>
      </c>
    </row>
    <row r="94" spans="1:4" ht="15.6" hidden="1" x14ac:dyDescent="0.3">
      <c r="A94" s="160" t="s">
        <v>176</v>
      </c>
      <c r="B94" s="45">
        <v>131506788</v>
      </c>
      <c r="C94" s="43">
        <v>151063025</v>
      </c>
      <c r="D94" s="44">
        <v>282569813</v>
      </c>
    </row>
    <row r="95" spans="1:4" ht="15.6" hidden="1" x14ac:dyDescent="0.3">
      <c r="A95" s="160"/>
      <c r="B95" s="38"/>
      <c r="C95" s="36"/>
      <c r="D95" s="37"/>
    </row>
    <row r="96" spans="1:4" ht="15.6" hidden="1" x14ac:dyDescent="0.3">
      <c r="A96" s="163" t="s">
        <v>54</v>
      </c>
      <c r="B96" s="38">
        <v>489885</v>
      </c>
      <c r="C96" s="36">
        <v>8257993</v>
      </c>
      <c r="D96" s="37">
        <v>8747878</v>
      </c>
    </row>
    <row r="97" spans="1:4" ht="15.6" hidden="1" x14ac:dyDescent="0.3">
      <c r="A97" s="164" t="s">
        <v>13</v>
      </c>
      <c r="B97" s="38">
        <v>0</v>
      </c>
      <c r="C97" s="36">
        <v>0</v>
      </c>
      <c r="D97" s="37">
        <v>0</v>
      </c>
    </row>
    <row r="98" spans="1:4" ht="15.6" hidden="1" x14ac:dyDescent="0.3">
      <c r="A98" s="161" t="s">
        <v>9</v>
      </c>
      <c r="B98" s="38">
        <v>0</v>
      </c>
      <c r="C98" s="36">
        <v>0</v>
      </c>
      <c r="D98" s="37">
        <v>0</v>
      </c>
    </row>
    <row r="99" spans="1:4" ht="16.2" hidden="1" thickBot="1" x14ac:dyDescent="0.35">
      <c r="A99" s="161" t="s">
        <v>177</v>
      </c>
      <c r="B99" s="45">
        <v>1798326372</v>
      </c>
      <c r="C99" s="43">
        <v>1661515684</v>
      </c>
      <c r="D99" s="44">
        <v>3459842056</v>
      </c>
    </row>
    <row r="100" spans="1:4" ht="16.2" hidden="1" thickBot="1" x14ac:dyDescent="0.35">
      <c r="A100" s="161" t="s">
        <v>178</v>
      </c>
      <c r="B100" s="62">
        <v>76529356</v>
      </c>
      <c r="C100" s="62">
        <v>96567083</v>
      </c>
      <c r="D100" s="62">
        <v>173096439</v>
      </c>
    </row>
    <row r="101" spans="1:4" ht="15.6" hidden="1" x14ac:dyDescent="0.3">
      <c r="A101" s="161"/>
      <c r="B101" s="38"/>
      <c r="C101" s="36"/>
      <c r="D101" s="37"/>
    </row>
    <row r="102" spans="1:4" ht="15.6" hidden="1" x14ac:dyDescent="0.3">
      <c r="A102" s="161"/>
      <c r="B102" s="31"/>
      <c r="C102" s="29"/>
      <c r="D102" s="30"/>
    </row>
    <row r="103" spans="1:4" ht="15.6" hidden="1" x14ac:dyDescent="0.3">
      <c r="A103" s="163" t="s">
        <v>49</v>
      </c>
      <c r="B103" s="38">
        <v>55001592</v>
      </c>
      <c r="C103" s="36">
        <v>106386405</v>
      </c>
      <c r="D103" s="37">
        <v>161387997</v>
      </c>
    </row>
    <row r="104" spans="1:4" ht="15.6" hidden="1" x14ac:dyDescent="0.3">
      <c r="A104" s="163" t="s">
        <v>50</v>
      </c>
      <c r="B104" s="38">
        <v>0</v>
      </c>
      <c r="C104" s="36">
        <v>0</v>
      </c>
      <c r="D104" s="37">
        <v>0</v>
      </c>
    </row>
    <row r="105" spans="1:4" ht="15.6" hidden="1" x14ac:dyDescent="0.3">
      <c r="A105" s="163" t="s">
        <v>48</v>
      </c>
      <c r="B105" s="38">
        <v>14241662</v>
      </c>
      <c r="C105" s="36">
        <v>8033062</v>
      </c>
      <c r="D105" s="37">
        <v>22274724</v>
      </c>
    </row>
    <row r="106" spans="1:4" ht="15.6" hidden="1" x14ac:dyDescent="0.3">
      <c r="A106" s="161"/>
      <c r="B106" s="31"/>
      <c r="C106" s="29"/>
      <c r="D106" s="30"/>
    </row>
    <row r="107" spans="1:4" ht="15.6" hidden="1" x14ac:dyDescent="0.3">
      <c r="A107" s="161"/>
      <c r="B107" s="31"/>
      <c r="C107" s="29"/>
      <c r="D107" s="30"/>
    </row>
    <row r="108" spans="1:4" ht="15.6" hidden="1" x14ac:dyDescent="0.3">
      <c r="A108" s="161" t="s">
        <v>10</v>
      </c>
      <c r="B108" s="73">
        <v>296128</v>
      </c>
      <c r="C108" s="72">
        <v>1594075</v>
      </c>
      <c r="D108" s="75">
        <v>1890203</v>
      </c>
    </row>
    <row r="109" spans="1:4" ht="15.6" hidden="1" x14ac:dyDescent="0.3">
      <c r="A109" s="161" t="s">
        <v>11</v>
      </c>
      <c r="B109" s="73">
        <v>877729</v>
      </c>
      <c r="C109" s="72">
        <v>4752151</v>
      </c>
      <c r="D109" s="75">
        <v>5629880</v>
      </c>
    </row>
    <row r="110" spans="1:4" ht="15.6" hidden="1" x14ac:dyDescent="0.3">
      <c r="A110" s="161" t="s">
        <v>12</v>
      </c>
      <c r="B110" s="80">
        <v>2144.1257369871564</v>
      </c>
      <c r="C110" s="78">
        <v>383.7547119188763</v>
      </c>
      <c r="D110" s="79">
        <v>658.20615661435056</v>
      </c>
    </row>
    <row r="111" spans="1:4" ht="15.6" hidden="1" x14ac:dyDescent="0.3">
      <c r="A111" s="161"/>
      <c r="B111" s="73"/>
      <c r="C111" s="72"/>
      <c r="D111" s="74"/>
    </row>
    <row r="112" spans="1:4" ht="15.6" hidden="1" x14ac:dyDescent="0.3">
      <c r="A112" s="162" t="s">
        <v>95</v>
      </c>
      <c r="B112" s="73">
        <v>76529356</v>
      </c>
      <c r="C112" s="72">
        <v>96567083</v>
      </c>
      <c r="D112" s="74">
        <v>173096439</v>
      </c>
    </row>
    <row r="113" spans="1:4" ht="15.6" hidden="1" x14ac:dyDescent="0.3">
      <c r="A113" s="162"/>
      <c r="B113" s="73"/>
      <c r="C113" s="72"/>
      <c r="D113" s="74"/>
    </row>
    <row r="114" spans="1:4" ht="15.6" hidden="1" x14ac:dyDescent="0.3">
      <c r="A114" s="162" t="s">
        <v>97</v>
      </c>
      <c r="B114" s="179">
        <v>4.0818797338415792E-2</v>
      </c>
      <c r="C114" s="172">
        <v>5.4927495344705805E-2</v>
      </c>
      <c r="D114" s="180">
        <v>4.7646399529810923E-2</v>
      </c>
    </row>
    <row r="115" spans="1:4" ht="15.6" hidden="1" x14ac:dyDescent="0.3">
      <c r="A115" s="162"/>
      <c r="B115" s="179"/>
      <c r="C115" s="172"/>
      <c r="D115" s="180"/>
    </row>
    <row r="116" spans="1:4" ht="15.6" hidden="1" x14ac:dyDescent="0.3">
      <c r="A116" s="162" t="s">
        <v>93</v>
      </c>
      <c r="B116" s="179">
        <v>0.88877755984859441</v>
      </c>
      <c r="C116" s="172">
        <v>0.85445048105633359</v>
      </c>
      <c r="D116" s="180">
        <v>0.87216570535417226</v>
      </c>
    </row>
    <row r="117" spans="1:4" ht="15.6" hidden="1" x14ac:dyDescent="0.3">
      <c r="A117" s="162"/>
      <c r="B117" s="179"/>
      <c r="C117" s="172"/>
      <c r="D117" s="180"/>
    </row>
    <row r="118" spans="1:4" ht="15.6" hidden="1" x14ac:dyDescent="0.3">
      <c r="A118" s="162" t="s">
        <v>94</v>
      </c>
      <c r="B118" s="179">
        <v>4.2119403013606178E-2</v>
      </c>
      <c r="C118" s="172">
        <v>6.933120743114593E-2</v>
      </c>
      <c r="D118" s="180">
        <v>5.5287972883779853E-2</v>
      </c>
    </row>
    <row r="119" spans="1:4" ht="15.6" hidden="1" x14ac:dyDescent="0.3">
      <c r="A119" s="161"/>
      <c r="B119" s="179"/>
      <c r="C119" s="172"/>
      <c r="D119" s="180"/>
    </row>
    <row r="120" spans="1:4" ht="15.6" hidden="1" x14ac:dyDescent="0.3">
      <c r="A120" s="162" t="s">
        <v>99</v>
      </c>
      <c r="B120" s="179">
        <v>2.8022947694245195E-2</v>
      </c>
      <c r="C120" s="172">
        <v>1.6593657902569042E-2</v>
      </c>
      <c r="D120" s="180">
        <v>2.2491987715305375E-2</v>
      </c>
    </row>
    <row r="121" spans="1:4" ht="15.6" hidden="1" x14ac:dyDescent="0.3">
      <c r="A121" s="221"/>
      <c r="B121" s="209"/>
      <c r="C121" s="207"/>
      <c r="D121" s="208"/>
    </row>
    <row r="122" spans="1:4" ht="15.6" hidden="1" x14ac:dyDescent="0.3">
      <c r="A122" s="240"/>
      <c r="B122" s="222"/>
      <c r="C122" s="222"/>
      <c r="D122" s="241"/>
    </row>
    <row r="123" spans="1:4" ht="15.6" hidden="1" x14ac:dyDescent="0.3">
      <c r="A123" s="359"/>
      <c r="B123" s="360"/>
      <c r="C123" s="360"/>
      <c r="D123" s="361"/>
    </row>
    <row r="124" spans="1:4" s="378" customFormat="1" ht="20.399999999999999" customHeight="1" x14ac:dyDescent="0.25">
      <c r="A124" s="375" t="s">
        <v>95</v>
      </c>
      <c r="B124" s="376">
        <v>76529356</v>
      </c>
      <c r="C124" s="376">
        <v>96567083</v>
      </c>
      <c r="D124" s="377">
        <v>173096439</v>
      </c>
    </row>
    <row r="125" spans="1:4" ht="15.6" x14ac:dyDescent="0.3">
      <c r="A125" s="161" t="s">
        <v>125</v>
      </c>
      <c r="B125" s="173">
        <v>-13793272</v>
      </c>
      <c r="C125" s="173">
        <v>31960910</v>
      </c>
      <c r="D125" s="174">
        <v>18167638</v>
      </c>
    </row>
    <row r="126" spans="1:4" ht="15.6" x14ac:dyDescent="0.3">
      <c r="A126" s="161" t="s">
        <v>131</v>
      </c>
      <c r="B126" s="173">
        <v>29419730</v>
      </c>
      <c r="C126" s="173">
        <v>29138733</v>
      </c>
      <c r="D126" s="174">
        <v>58558463</v>
      </c>
    </row>
    <row r="127" spans="1:4" ht="15.6" x14ac:dyDescent="0.3">
      <c r="A127" s="161" t="s">
        <v>203</v>
      </c>
      <c r="B127" s="173">
        <v>7832594</v>
      </c>
      <c r="C127" s="173">
        <v>3873545</v>
      </c>
      <c r="D127" s="174">
        <v>11706139</v>
      </c>
    </row>
    <row r="128" spans="1:4" ht="15.6" x14ac:dyDescent="0.3">
      <c r="A128" s="161" t="s">
        <v>164</v>
      </c>
      <c r="B128" s="173">
        <v>22815952</v>
      </c>
      <c r="C128" s="173">
        <v>20553978</v>
      </c>
      <c r="D128" s="174">
        <v>43369930</v>
      </c>
    </row>
    <row r="129" spans="1:4" ht="15.6" x14ac:dyDescent="0.3">
      <c r="A129" s="161" t="s">
        <v>166</v>
      </c>
      <c r="B129" s="173">
        <v>21765769</v>
      </c>
      <c r="C129" s="173">
        <v>-4842812</v>
      </c>
      <c r="D129" s="174">
        <v>16922957</v>
      </c>
    </row>
    <row r="130" spans="1:4" ht="15.6" x14ac:dyDescent="0.3">
      <c r="A130" s="161" t="s">
        <v>165</v>
      </c>
      <c r="B130" s="173">
        <v>8488588</v>
      </c>
      <c r="C130" s="173">
        <v>15882726</v>
      </c>
      <c r="D130" s="174">
        <v>24371314</v>
      </c>
    </row>
    <row r="131" spans="1:4" ht="15.6" x14ac:dyDescent="0.3">
      <c r="A131" s="148"/>
      <c r="B131" s="219"/>
      <c r="C131" s="219"/>
      <c r="D131" s="220"/>
    </row>
    <row r="132" spans="1:4" x14ac:dyDescent="0.25">
      <c r="A132" s="167" t="s">
        <v>97</v>
      </c>
      <c r="B132" s="171">
        <v>4.0818797338415792E-2</v>
      </c>
      <c r="C132" s="171">
        <v>5.4927495344705805E-2</v>
      </c>
      <c r="D132" s="181">
        <v>4.7646399529810923E-2</v>
      </c>
    </row>
    <row r="133" spans="1:4" ht="15.6" x14ac:dyDescent="0.3">
      <c r="A133" s="161" t="s">
        <v>125</v>
      </c>
      <c r="B133" s="189">
        <v>-4.7E-2</v>
      </c>
      <c r="C133" s="189">
        <v>9.8000000000000004E-2</v>
      </c>
      <c r="D133" s="190">
        <v>2.9169642995294637E-2</v>
      </c>
    </row>
    <row r="134" spans="1:4" ht="15.6" x14ac:dyDescent="0.3">
      <c r="A134" s="161" t="s">
        <v>131</v>
      </c>
      <c r="B134" s="189">
        <v>5.5E-2</v>
      </c>
      <c r="C134" s="189">
        <v>6.2E-2</v>
      </c>
      <c r="D134" s="190">
        <v>5.8005965000279019E-2</v>
      </c>
    </row>
    <row r="135" spans="1:4" ht="15.6" x14ac:dyDescent="0.3">
      <c r="A135" s="161" t="s">
        <v>203</v>
      </c>
      <c r="B135" s="189">
        <v>0.04</v>
      </c>
      <c r="C135" s="189">
        <v>2.8000000000000001E-2</v>
      </c>
      <c r="D135" s="190">
        <v>3.5149045046607701E-2</v>
      </c>
    </row>
    <row r="136" spans="1:4" ht="15.6" x14ac:dyDescent="0.3">
      <c r="A136" s="161" t="s">
        <v>164</v>
      </c>
      <c r="B136" s="189">
        <v>7.3999999999999996E-2</v>
      </c>
      <c r="C136" s="189">
        <v>5.8000000000000003E-2</v>
      </c>
      <c r="D136" s="190">
        <v>6.5378106842593611E-2</v>
      </c>
    </row>
    <row r="137" spans="1:4" ht="15.6" x14ac:dyDescent="0.3">
      <c r="A137" s="161" t="s">
        <v>166</v>
      </c>
      <c r="B137" s="189">
        <v>9.9000000000000005E-2</v>
      </c>
      <c r="C137" s="189">
        <v>-3.3000000000000002E-2</v>
      </c>
      <c r="D137" s="190">
        <v>4.586193408389444E-2</v>
      </c>
    </row>
    <row r="138" spans="1:4" ht="15.6" x14ac:dyDescent="0.3">
      <c r="A138" s="161" t="s">
        <v>165</v>
      </c>
      <c r="B138" s="189">
        <v>2.7E-2</v>
      </c>
      <c r="C138" s="189">
        <v>0.05</v>
      </c>
      <c r="D138" s="190">
        <v>3.8369439755759453E-2</v>
      </c>
    </row>
    <row r="139" spans="1:4" ht="15.6" x14ac:dyDescent="0.3">
      <c r="A139" s="148"/>
      <c r="B139" s="219"/>
      <c r="C139" s="219"/>
      <c r="D139" s="220"/>
    </row>
    <row r="140" spans="1:4" x14ac:dyDescent="0.25">
      <c r="A140" s="167" t="s">
        <v>167</v>
      </c>
      <c r="B140" s="191">
        <v>0.88877755984859441</v>
      </c>
      <c r="C140" s="191">
        <v>0.85445048105633359</v>
      </c>
      <c r="D140" s="192">
        <v>0.87216570535417226</v>
      </c>
    </row>
    <row r="141" spans="1:4" ht="15.6" x14ac:dyDescent="0.3">
      <c r="A141" s="161" t="s">
        <v>125</v>
      </c>
      <c r="B141" s="189">
        <v>0.99</v>
      </c>
      <c r="C141" s="189">
        <v>0.83199999999999996</v>
      </c>
      <c r="D141" s="190">
        <v>0.90699476688778602</v>
      </c>
    </row>
    <row r="142" spans="1:4" ht="15.6" x14ac:dyDescent="0.3">
      <c r="A142" s="161" t="s">
        <v>131</v>
      </c>
      <c r="B142" s="189">
        <v>0.88700000000000001</v>
      </c>
      <c r="C142" s="189">
        <v>0.84799999999999998</v>
      </c>
      <c r="D142" s="190">
        <v>0.86877827300393506</v>
      </c>
    </row>
    <row r="143" spans="1:4" ht="15.6" x14ac:dyDescent="0.3">
      <c r="A143" s="161" t="s">
        <v>203</v>
      </c>
      <c r="B143" s="189">
        <v>0.86299999999999999</v>
      </c>
      <c r="C143" s="189">
        <v>0.89400000000000002</v>
      </c>
      <c r="D143" s="190">
        <v>0.8758702148353541</v>
      </c>
    </row>
    <row r="144" spans="1:4" ht="15.6" x14ac:dyDescent="0.3">
      <c r="A144" s="161" t="s">
        <v>164</v>
      </c>
      <c r="B144" s="189">
        <v>0.84399999999999997</v>
      </c>
      <c r="C144" s="189">
        <v>0.84</v>
      </c>
      <c r="D144" s="190">
        <v>0.84182273284461417</v>
      </c>
    </row>
    <row r="145" spans="1:4" ht="15.6" x14ac:dyDescent="0.3">
      <c r="A145" s="161" t="s">
        <v>166</v>
      </c>
      <c r="B145" s="189">
        <v>0.83499999999999996</v>
      </c>
      <c r="C145" s="189">
        <v>0.94099999999999995</v>
      </c>
      <c r="D145" s="190">
        <v>0.87719155317017372</v>
      </c>
    </row>
    <row r="146" spans="1:4" ht="15.6" x14ac:dyDescent="0.3">
      <c r="A146" s="161" t="s">
        <v>165</v>
      </c>
      <c r="B146" s="189">
        <v>0.89400000000000002</v>
      </c>
      <c r="C146" s="189">
        <v>0.84599999999999997</v>
      </c>
      <c r="D146" s="190">
        <v>0.87022539341130034</v>
      </c>
    </row>
    <row r="147" spans="1:4" ht="15.6" x14ac:dyDescent="0.3">
      <c r="A147" s="148"/>
      <c r="B147" s="219"/>
      <c r="C147" s="219"/>
      <c r="D147" s="220"/>
    </row>
    <row r="148" spans="1:4" x14ac:dyDescent="0.25">
      <c r="A148" s="167" t="s">
        <v>94</v>
      </c>
      <c r="B148" s="191">
        <v>4.2119403013606178E-2</v>
      </c>
      <c r="C148" s="191">
        <v>6.933120743114593E-2</v>
      </c>
      <c r="D148" s="192">
        <v>5.5287972883779853E-2</v>
      </c>
    </row>
    <row r="149" spans="1:4" ht="15.6" x14ac:dyDescent="0.3">
      <c r="A149" s="161" t="s">
        <v>125</v>
      </c>
      <c r="B149" s="189">
        <v>3.4000000000000002E-2</v>
      </c>
      <c r="C149" s="189">
        <v>6.5000000000000002E-2</v>
      </c>
      <c r="D149" s="190">
        <v>5.0254822893492639E-2</v>
      </c>
    </row>
    <row r="150" spans="1:4" ht="15.6" x14ac:dyDescent="0.3">
      <c r="A150" s="161" t="s">
        <v>131</v>
      </c>
      <c r="B150" s="189">
        <v>0.03</v>
      </c>
      <c r="C150" s="189">
        <v>6.3E-2</v>
      </c>
      <c r="D150" s="190">
        <v>4.511106100084819E-2</v>
      </c>
    </row>
    <row r="151" spans="1:4" ht="15.6" x14ac:dyDescent="0.3">
      <c r="A151" s="161" t="s">
        <v>203</v>
      </c>
      <c r="B151" s="189">
        <v>7.2999999999999995E-2</v>
      </c>
      <c r="C151" s="189">
        <v>6.8000000000000005E-2</v>
      </c>
      <c r="D151" s="190">
        <v>7.111596069651123E-2</v>
      </c>
    </row>
    <row r="152" spans="1:4" ht="15.6" x14ac:dyDescent="0.3">
      <c r="A152" s="161" t="s">
        <v>164</v>
      </c>
      <c r="B152" s="189">
        <v>5.3999999999999999E-2</v>
      </c>
      <c r="C152" s="189">
        <v>7.1999999999999995E-2</v>
      </c>
      <c r="D152" s="190">
        <v>6.3491151698666037E-2</v>
      </c>
    </row>
    <row r="153" spans="1:4" ht="15.6" x14ac:dyDescent="0.3">
      <c r="A153" s="161" t="s">
        <v>166</v>
      </c>
      <c r="B153" s="189">
        <v>3.5999999999999997E-2</v>
      </c>
      <c r="C153" s="189">
        <v>7.0999999999999994E-2</v>
      </c>
      <c r="D153" s="190">
        <v>5.0033250596455983E-2</v>
      </c>
    </row>
    <row r="154" spans="1:4" ht="15.6" x14ac:dyDescent="0.3">
      <c r="A154" s="161" t="s">
        <v>165</v>
      </c>
      <c r="B154" s="189">
        <v>4.4999999999999998E-2</v>
      </c>
      <c r="C154" s="189">
        <v>0.08</v>
      </c>
      <c r="D154" s="190">
        <v>6.2584334516131004E-2</v>
      </c>
    </row>
    <row r="155" spans="1:4" ht="15.6" x14ac:dyDescent="0.3">
      <c r="A155" s="148"/>
      <c r="B155" s="219"/>
      <c r="C155" s="219"/>
      <c r="D155" s="220"/>
    </row>
    <row r="156" spans="1:4" x14ac:dyDescent="0.25">
      <c r="A156" s="167" t="s">
        <v>168</v>
      </c>
      <c r="B156" s="191">
        <v>2.8022947694245195E-2</v>
      </c>
      <c r="C156" s="191">
        <v>1.6593657902569042E-2</v>
      </c>
      <c r="D156" s="192">
        <v>2.2491987715305375E-2</v>
      </c>
    </row>
    <row r="157" spans="1:4" ht="15.6" x14ac:dyDescent="0.3">
      <c r="A157" s="161" t="s">
        <v>125</v>
      </c>
      <c r="B157" s="189">
        <v>2.3E-2</v>
      </c>
      <c r="C157" s="189">
        <v>5.0000000000000001E-3</v>
      </c>
      <c r="D157" s="190">
        <v>1.3580767223426668E-2</v>
      </c>
    </row>
    <row r="158" spans="1:4" ht="15.6" x14ac:dyDescent="0.3">
      <c r="A158" s="161" t="s">
        <v>131</v>
      </c>
      <c r="B158" s="189">
        <v>2.8000000000000001E-2</v>
      </c>
      <c r="C158" s="189">
        <v>1.4E-2</v>
      </c>
      <c r="D158" s="190">
        <v>2.1740344522951257E-2</v>
      </c>
    </row>
    <row r="159" spans="1:4" ht="15.6" x14ac:dyDescent="0.3">
      <c r="A159" s="161" t="s">
        <v>203</v>
      </c>
      <c r="B159" s="189">
        <v>2.3E-2</v>
      </c>
      <c r="C159" s="189">
        <v>0.01</v>
      </c>
      <c r="D159" s="190">
        <v>1.7864782424143116E-2</v>
      </c>
    </row>
    <row r="160" spans="1:4" ht="15.6" x14ac:dyDescent="0.3">
      <c r="A160" s="161" t="s">
        <v>164</v>
      </c>
      <c r="B160" s="189">
        <v>2.7E-2</v>
      </c>
      <c r="C160" s="189">
        <v>2.5000000000000001E-2</v>
      </c>
      <c r="D160" s="190">
        <v>2.5806342735932481E-2</v>
      </c>
    </row>
    <row r="161" spans="1:4" ht="15.6" x14ac:dyDescent="0.3">
      <c r="A161" s="161" t="s">
        <v>166</v>
      </c>
      <c r="B161" s="189">
        <v>3.1E-2</v>
      </c>
      <c r="C161" s="189">
        <v>2.1000000000000001E-2</v>
      </c>
      <c r="D161" s="190">
        <v>2.6913259439433328E-2</v>
      </c>
    </row>
    <row r="162" spans="1:4" ht="16.2" thickBot="1" x14ac:dyDescent="0.35">
      <c r="A162" s="165" t="s">
        <v>165</v>
      </c>
      <c r="B162" s="196">
        <v>3.4000000000000002E-2</v>
      </c>
      <c r="C162" s="196">
        <v>2.4E-2</v>
      </c>
      <c r="D162" s="197">
        <v>2.8820832316809229E-2</v>
      </c>
    </row>
    <row r="163" spans="1:4" x14ac:dyDescent="0.25">
      <c r="B163" s="1"/>
      <c r="C163" s="1"/>
      <c r="D163" s="1"/>
    </row>
    <row r="164" spans="1:4" ht="15.6" x14ac:dyDescent="0.3">
      <c r="A164" s="19" t="s">
        <v>282</v>
      </c>
      <c r="B164" s="346">
        <v>7305036.480000006</v>
      </c>
      <c r="C164" s="1"/>
      <c r="D164" s="1"/>
    </row>
    <row r="165" spans="1:4" ht="15.6" x14ac:dyDescent="0.3">
      <c r="A165" s="19" t="s">
        <v>283</v>
      </c>
      <c r="B165" s="374">
        <v>109588995.80879992</v>
      </c>
      <c r="C165" s="1"/>
      <c r="D165" s="1"/>
    </row>
    <row r="166" spans="1:4" x14ac:dyDescent="0.25">
      <c r="B166" s="346">
        <v>116894032.28879993</v>
      </c>
      <c r="C166" s="1"/>
      <c r="D166" s="1"/>
    </row>
  </sheetData>
  <mergeCells count="1">
    <mergeCell ref="A1:D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33203125" style="1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1" bestFit="1" customWidth="1"/>
    <col min="21" max="21" width="13" style="1" customWidth="1"/>
    <col min="22" max="25" width="15" style="1" customWidth="1"/>
    <col min="26" max="26" width="15.6640625" style="1" bestFit="1" customWidth="1"/>
    <col min="27" max="27" width="12.88671875" style="1" customWidth="1"/>
    <col min="28" max="28" width="15.6640625" style="1" bestFit="1" customWidth="1"/>
    <col min="29" max="29" width="10.5546875" style="1" customWidth="1"/>
    <col min="30" max="30" width="17.88671875" style="1" bestFit="1" customWidth="1"/>
    <col min="31" max="31" width="12.6640625" style="1" customWidth="1"/>
    <col min="32" max="34" width="15" style="1" customWidth="1"/>
    <col min="35" max="35" width="2.33203125" style="1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1" t="s">
        <v>204</v>
      </c>
      <c r="B1" s="22"/>
      <c r="C1" s="399" t="s">
        <v>170</v>
      </c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CZ1" s="400"/>
      <c r="DA1" s="401"/>
    </row>
    <row r="2" spans="1:119" s="20" customFormat="1" ht="21.6" thickBot="1" x14ac:dyDescent="0.45">
      <c r="A2" s="23" t="s">
        <v>14</v>
      </c>
      <c r="B2" s="22"/>
      <c r="D2" s="402" t="s">
        <v>150</v>
      </c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4"/>
      <c r="S2" s="185"/>
      <c r="T2" s="405" t="s">
        <v>151</v>
      </c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4"/>
      <c r="AI2" s="186"/>
      <c r="AJ2" s="405" t="s">
        <v>152</v>
      </c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4"/>
      <c r="AY2" s="186"/>
      <c r="AZ2" s="405" t="s">
        <v>155</v>
      </c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4"/>
      <c r="BO2" s="186"/>
      <c r="BP2" s="405" t="s">
        <v>156</v>
      </c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4"/>
      <c r="CE2" s="186"/>
      <c r="CF2" s="405" t="s">
        <v>157</v>
      </c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6"/>
      <c r="DI2"/>
      <c r="DM2"/>
    </row>
    <row r="3" spans="1:119" s="19" customFormat="1" ht="16.2" thickBot="1" x14ac:dyDescent="0.35">
      <c r="A3" s="18" t="s">
        <v>18</v>
      </c>
      <c r="B3" s="24"/>
      <c r="C3" s="109"/>
      <c r="D3" s="398" t="s">
        <v>130</v>
      </c>
      <c r="E3" s="392"/>
      <c r="F3" s="392"/>
      <c r="G3" s="392"/>
      <c r="H3" s="392"/>
      <c r="I3" s="393"/>
      <c r="J3" s="391" t="s">
        <v>129</v>
      </c>
      <c r="K3" s="392"/>
      <c r="L3" s="392"/>
      <c r="M3" s="392"/>
      <c r="N3" s="392"/>
      <c r="O3" s="393"/>
      <c r="P3" s="394" t="s">
        <v>190</v>
      </c>
      <c r="Q3" s="395"/>
      <c r="R3" s="396"/>
      <c r="S3" s="187"/>
      <c r="T3" s="391" t="s">
        <v>128</v>
      </c>
      <c r="U3" s="392"/>
      <c r="V3" s="392"/>
      <c r="W3" s="392"/>
      <c r="X3" s="392"/>
      <c r="Y3" s="393"/>
      <c r="Z3" s="391" t="s">
        <v>127</v>
      </c>
      <c r="AA3" s="392"/>
      <c r="AB3" s="392"/>
      <c r="AC3" s="392"/>
      <c r="AD3" s="392"/>
      <c r="AE3" s="393"/>
      <c r="AF3" s="394" t="s">
        <v>191</v>
      </c>
      <c r="AG3" s="395"/>
      <c r="AH3" s="396"/>
      <c r="AI3" s="188"/>
      <c r="AJ3" s="391" t="s">
        <v>133</v>
      </c>
      <c r="AK3" s="392"/>
      <c r="AL3" s="392"/>
      <c r="AM3" s="392"/>
      <c r="AN3" s="392"/>
      <c r="AO3" s="393"/>
      <c r="AP3" s="391" t="s">
        <v>134</v>
      </c>
      <c r="AQ3" s="392"/>
      <c r="AR3" s="392"/>
      <c r="AS3" s="392"/>
      <c r="AT3" s="392"/>
      <c r="AU3" s="393"/>
      <c r="AV3" s="394" t="s">
        <v>192</v>
      </c>
      <c r="AW3" s="395"/>
      <c r="AX3" s="396"/>
      <c r="AY3" s="188"/>
      <c r="AZ3" s="391" t="s">
        <v>137</v>
      </c>
      <c r="BA3" s="392"/>
      <c r="BB3" s="392"/>
      <c r="BC3" s="392"/>
      <c r="BD3" s="392"/>
      <c r="BE3" s="393"/>
      <c r="BF3" s="391" t="s">
        <v>138</v>
      </c>
      <c r="BG3" s="392"/>
      <c r="BH3" s="392"/>
      <c r="BI3" s="392"/>
      <c r="BJ3" s="392"/>
      <c r="BK3" s="393"/>
      <c r="BL3" s="394" t="s">
        <v>193</v>
      </c>
      <c r="BM3" s="395"/>
      <c r="BN3" s="396"/>
      <c r="BO3" s="188"/>
      <c r="BP3" s="391" t="s">
        <v>135</v>
      </c>
      <c r="BQ3" s="392"/>
      <c r="BR3" s="392"/>
      <c r="BS3" s="392"/>
      <c r="BT3" s="392"/>
      <c r="BU3" s="393"/>
      <c r="BV3" s="391" t="s">
        <v>136</v>
      </c>
      <c r="BW3" s="392"/>
      <c r="BX3" s="392"/>
      <c r="BY3" s="392"/>
      <c r="BZ3" s="392"/>
      <c r="CA3" s="393"/>
      <c r="CB3" s="394" t="s">
        <v>194</v>
      </c>
      <c r="CC3" s="395"/>
      <c r="CD3" s="396"/>
      <c r="CE3" s="188"/>
      <c r="CF3" s="391" t="s">
        <v>139</v>
      </c>
      <c r="CG3" s="392"/>
      <c r="CH3" s="392"/>
      <c r="CI3" s="392"/>
      <c r="CJ3" s="392"/>
      <c r="CK3" s="393"/>
      <c r="CL3" s="391" t="s">
        <v>140</v>
      </c>
      <c r="CM3" s="392"/>
      <c r="CN3" s="392"/>
      <c r="CO3" s="392"/>
      <c r="CP3" s="392"/>
      <c r="CQ3" s="393"/>
      <c r="CR3" s="394" t="s">
        <v>195</v>
      </c>
      <c r="CS3" s="395"/>
      <c r="CT3" s="397"/>
      <c r="CV3" s="381" t="s">
        <v>141</v>
      </c>
      <c r="CW3" s="382"/>
      <c r="CX3" s="382"/>
      <c r="CY3" s="382"/>
      <c r="CZ3" s="382"/>
      <c r="DA3" s="383"/>
      <c r="DB3" s="384" t="s">
        <v>142</v>
      </c>
      <c r="DC3" s="382"/>
      <c r="DD3" s="382"/>
      <c r="DE3" s="382"/>
      <c r="DF3" s="382"/>
      <c r="DG3" s="383"/>
      <c r="DH3" s="158"/>
      <c r="DI3" s="385" t="s">
        <v>143</v>
      </c>
      <c r="DJ3" s="386"/>
      <c r="DK3" s="386"/>
      <c r="DL3" s="387"/>
      <c r="DM3"/>
    </row>
    <row r="4" spans="1:119" s="12" customFormat="1" ht="13.5" customHeight="1" thickBot="1" x14ac:dyDescent="0.3">
      <c r="D4" s="16">
        <v>1044</v>
      </c>
      <c r="I4" s="14"/>
      <c r="J4" s="13">
        <v>1044</v>
      </c>
      <c r="O4" s="14"/>
      <c r="P4" s="13"/>
      <c r="Q4" s="182"/>
      <c r="R4" s="183"/>
      <c r="S4" s="15"/>
      <c r="T4" s="16">
        <v>1045</v>
      </c>
      <c r="Y4" s="14"/>
      <c r="Z4" s="13"/>
      <c r="AE4" s="184"/>
      <c r="AF4" s="13"/>
      <c r="AG4" s="182"/>
      <c r="AH4" s="183"/>
      <c r="AI4" s="15"/>
      <c r="AJ4" s="16">
        <v>1046</v>
      </c>
      <c r="AO4" s="14"/>
      <c r="AP4" s="13"/>
      <c r="AU4" s="14"/>
      <c r="AV4" s="13"/>
      <c r="AW4" s="182"/>
      <c r="AX4" s="183"/>
      <c r="AY4" s="15"/>
      <c r="AZ4" s="16">
        <v>1047</v>
      </c>
      <c r="BE4" s="14"/>
      <c r="BF4" s="13"/>
      <c r="BK4" s="14"/>
      <c r="BL4" s="13"/>
      <c r="BM4" s="182"/>
      <c r="BN4" s="183"/>
      <c r="BO4" s="15"/>
      <c r="BP4" s="16">
        <v>1048</v>
      </c>
      <c r="BU4" s="14"/>
      <c r="BV4" s="13"/>
      <c r="CA4" s="14"/>
      <c r="CB4" s="13"/>
      <c r="CC4" s="182"/>
      <c r="CD4" s="183"/>
      <c r="CE4" s="15"/>
      <c r="CF4" s="16">
        <v>1049</v>
      </c>
      <c r="CK4" s="14"/>
      <c r="CL4" s="13"/>
      <c r="CQ4" s="14"/>
      <c r="CR4" s="13"/>
      <c r="CS4" s="182"/>
      <c r="CT4" s="183"/>
      <c r="CU4" s="17"/>
      <c r="CV4" s="149"/>
      <c r="DA4" s="14"/>
      <c r="DB4" s="13"/>
      <c r="DG4" s="14"/>
      <c r="DI4" s="388"/>
      <c r="DJ4" s="389"/>
      <c r="DK4" s="389"/>
      <c r="DL4" s="390"/>
      <c r="DM4"/>
    </row>
    <row r="5" spans="1:119" s="19" customFormat="1" ht="48" customHeight="1" thickBot="1" x14ac:dyDescent="0.35">
      <c r="A5" s="99"/>
      <c r="B5" s="99"/>
      <c r="C5" s="100"/>
      <c r="D5" s="101" t="s">
        <v>103</v>
      </c>
      <c r="E5" s="102" t="s">
        <v>98</v>
      </c>
      <c r="F5" s="102" t="s">
        <v>104</v>
      </c>
      <c r="G5" s="102" t="s">
        <v>98</v>
      </c>
      <c r="H5" s="102" t="s">
        <v>115</v>
      </c>
      <c r="I5" s="103" t="s">
        <v>153</v>
      </c>
      <c r="J5" s="104" t="s">
        <v>103</v>
      </c>
      <c r="K5" s="102" t="s">
        <v>98</v>
      </c>
      <c r="L5" s="102" t="s">
        <v>104</v>
      </c>
      <c r="M5" s="102" t="s">
        <v>98</v>
      </c>
      <c r="N5" s="102" t="s">
        <v>115</v>
      </c>
      <c r="O5" s="100" t="s">
        <v>153</v>
      </c>
      <c r="P5" s="110" t="s">
        <v>103</v>
      </c>
      <c r="Q5" s="110" t="s">
        <v>104</v>
      </c>
      <c r="R5" s="111" t="s">
        <v>126</v>
      </c>
      <c r="S5" s="32"/>
      <c r="T5" s="101" t="s">
        <v>105</v>
      </c>
      <c r="U5" s="102" t="s">
        <v>98</v>
      </c>
      <c r="V5" s="102" t="s">
        <v>106</v>
      </c>
      <c r="W5" s="102" t="s">
        <v>98</v>
      </c>
      <c r="X5" s="102" t="s">
        <v>116</v>
      </c>
      <c r="Y5" s="103" t="s">
        <v>153</v>
      </c>
      <c r="Z5" s="104" t="s">
        <v>105</v>
      </c>
      <c r="AA5" s="102" t="s">
        <v>98</v>
      </c>
      <c r="AB5" s="102" t="s">
        <v>106</v>
      </c>
      <c r="AC5" s="102" t="s">
        <v>98</v>
      </c>
      <c r="AD5" s="102" t="s">
        <v>116</v>
      </c>
      <c r="AE5" s="105" t="s">
        <v>153</v>
      </c>
      <c r="AF5" s="110" t="s">
        <v>105</v>
      </c>
      <c r="AG5" s="110" t="s">
        <v>106</v>
      </c>
      <c r="AH5" s="111" t="s">
        <v>132</v>
      </c>
      <c r="AI5" s="32"/>
      <c r="AJ5" s="101" t="s">
        <v>107</v>
      </c>
      <c r="AK5" s="102" t="s">
        <v>98</v>
      </c>
      <c r="AL5" s="102" t="s">
        <v>108</v>
      </c>
      <c r="AM5" s="102" t="s">
        <v>98</v>
      </c>
      <c r="AN5" s="102" t="s">
        <v>117</v>
      </c>
      <c r="AO5" s="103" t="s">
        <v>153</v>
      </c>
      <c r="AP5" s="104" t="s">
        <v>107</v>
      </c>
      <c r="AQ5" s="102" t="s">
        <v>98</v>
      </c>
      <c r="AR5" s="102" t="s">
        <v>108</v>
      </c>
      <c r="AS5" s="102" t="s">
        <v>98</v>
      </c>
      <c r="AT5" s="102" t="s">
        <v>117</v>
      </c>
      <c r="AU5" s="100" t="s">
        <v>153</v>
      </c>
      <c r="AV5" s="110" t="s">
        <v>107</v>
      </c>
      <c r="AW5" s="110" t="s">
        <v>108</v>
      </c>
      <c r="AX5" s="111" t="s">
        <v>144</v>
      </c>
      <c r="AY5" s="32"/>
      <c r="AZ5" s="101" t="s">
        <v>109</v>
      </c>
      <c r="BA5" s="102" t="s">
        <v>98</v>
      </c>
      <c r="BB5" s="102" t="s">
        <v>110</v>
      </c>
      <c r="BC5" s="102" t="s">
        <v>98</v>
      </c>
      <c r="BD5" s="102" t="s">
        <v>118</v>
      </c>
      <c r="BE5" s="103" t="s">
        <v>153</v>
      </c>
      <c r="BF5" s="104" t="s">
        <v>109</v>
      </c>
      <c r="BG5" s="102" t="s">
        <v>98</v>
      </c>
      <c r="BH5" s="102" t="s">
        <v>110</v>
      </c>
      <c r="BI5" s="102" t="s">
        <v>98</v>
      </c>
      <c r="BJ5" s="102" t="s">
        <v>118</v>
      </c>
      <c r="BK5" s="100" t="s">
        <v>153</v>
      </c>
      <c r="BL5" s="110" t="s">
        <v>109</v>
      </c>
      <c r="BM5" s="110" t="s">
        <v>110</v>
      </c>
      <c r="BN5" s="111" t="s">
        <v>145</v>
      </c>
      <c r="BO5" s="32"/>
      <c r="BP5" s="101" t="s">
        <v>111</v>
      </c>
      <c r="BQ5" s="102" t="s">
        <v>98</v>
      </c>
      <c r="BR5" s="102" t="s">
        <v>112</v>
      </c>
      <c r="BS5" s="102" t="s">
        <v>98</v>
      </c>
      <c r="BT5" s="102" t="s">
        <v>119</v>
      </c>
      <c r="BU5" s="103" t="s">
        <v>153</v>
      </c>
      <c r="BV5" s="104" t="s">
        <v>111</v>
      </c>
      <c r="BW5" s="102" t="s">
        <v>98</v>
      </c>
      <c r="BX5" s="102" t="s">
        <v>112</v>
      </c>
      <c r="BY5" s="102" t="s">
        <v>98</v>
      </c>
      <c r="BZ5" s="102" t="s">
        <v>119</v>
      </c>
      <c r="CA5" s="100" t="s">
        <v>153</v>
      </c>
      <c r="CB5" s="110" t="s">
        <v>147</v>
      </c>
      <c r="CC5" s="110" t="s">
        <v>148</v>
      </c>
      <c r="CD5" s="111" t="s">
        <v>146</v>
      </c>
      <c r="CE5" s="32"/>
      <c r="CF5" s="101" t="s">
        <v>113</v>
      </c>
      <c r="CG5" s="102" t="s">
        <v>98</v>
      </c>
      <c r="CH5" s="102" t="s">
        <v>114</v>
      </c>
      <c r="CI5" s="102" t="s">
        <v>98</v>
      </c>
      <c r="CJ5" s="102" t="s">
        <v>120</v>
      </c>
      <c r="CK5" s="103" t="s">
        <v>153</v>
      </c>
      <c r="CL5" s="104" t="s">
        <v>113</v>
      </c>
      <c r="CM5" s="102" t="s">
        <v>98</v>
      </c>
      <c r="CN5" s="102" t="s">
        <v>114</v>
      </c>
      <c r="CO5" s="102" t="s">
        <v>98</v>
      </c>
      <c r="CP5" s="102" t="s">
        <v>120</v>
      </c>
      <c r="CQ5" s="100" t="s">
        <v>153</v>
      </c>
      <c r="CR5" s="110" t="s">
        <v>113</v>
      </c>
      <c r="CS5" s="110" t="s">
        <v>114</v>
      </c>
      <c r="CT5" s="111" t="s">
        <v>149</v>
      </c>
      <c r="CU5" s="32"/>
      <c r="CV5" s="106" t="s">
        <v>121</v>
      </c>
      <c r="CW5" s="107" t="s">
        <v>123</v>
      </c>
      <c r="CX5" s="107" t="s">
        <v>122</v>
      </c>
      <c r="CY5" s="107" t="s">
        <v>124</v>
      </c>
      <c r="CZ5" s="107" t="s">
        <v>96</v>
      </c>
      <c r="DA5" s="108" t="s">
        <v>154</v>
      </c>
      <c r="DB5" s="106" t="s">
        <v>158</v>
      </c>
      <c r="DC5" s="107" t="s">
        <v>98</v>
      </c>
      <c r="DD5" s="107" t="s">
        <v>159</v>
      </c>
      <c r="DE5" s="107" t="s">
        <v>98</v>
      </c>
      <c r="DF5" s="107" t="s">
        <v>160</v>
      </c>
      <c r="DG5" s="108" t="s">
        <v>161</v>
      </c>
      <c r="DH5" s="159"/>
      <c r="DI5" s="175"/>
      <c r="DJ5" s="176" t="s">
        <v>96</v>
      </c>
      <c r="DK5" s="177" t="s">
        <v>160</v>
      </c>
      <c r="DL5" s="178" t="s">
        <v>162</v>
      </c>
      <c r="DM5"/>
    </row>
    <row r="6" spans="1:119" s="19" customFormat="1" ht="11.25" customHeight="1" x14ac:dyDescent="0.3">
      <c r="A6" s="25" t="s">
        <v>51</v>
      </c>
      <c r="B6" s="26"/>
      <c r="C6" s="27"/>
      <c r="D6" s="28"/>
      <c r="E6" s="29"/>
      <c r="F6" s="29"/>
      <c r="G6" s="29"/>
      <c r="H6" s="29"/>
      <c r="I6" s="30"/>
      <c r="J6" s="31"/>
      <c r="K6" s="29"/>
      <c r="L6" s="29"/>
      <c r="M6" s="29"/>
      <c r="N6" s="29"/>
      <c r="O6" s="30"/>
      <c r="P6" s="113"/>
      <c r="Q6" s="114"/>
      <c r="R6" s="115"/>
      <c r="S6" s="32"/>
      <c r="T6" s="28"/>
      <c r="U6" s="29"/>
      <c r="V6" s="29"/>
      <c r="W6" s="29"/>
      <c r="X6" s="29"/>
      <c r="Y6" s="30"/>
      <c r="Z6" s="31"/>
      <c r="AA6" s="29"/>
      <c r="AB6" s="29"/>
      <c r="AC6" s="29"/>
      <c r="AD6" s="29"/>
      <c r="AE6" s="33"/>
      <c r="AF6" s="113"/>
      <c r="AG6" s="114"/>
      <c r="AH6" s="115"/>
      <c r="AI6" s="32"/>
      <c r="AJ6" s="28"/>
      <c r="AK6" s="29"/>
      <c r="AL6" s="29"/>
      <c r="AM6" s="29"/>
      <c r="AN6" s="29"/>
      <c r="AO6" s="30"/>
      <c r="AP6" s="31"/>
      <c r="AQ6" s="29"/>
      <c r="AR6" s="29"/>
      <c r="AS6" s="29"/>
      <c r="AT6" s="29"/>
      <c r="AU6" s="30"/>
      <c r="AV6" s="113"/>
      <c r="AW6" s="114"/>
      <c r="AX6" s="115"/>
      <c r="AY6" s="32"/>
      <c r="AZ6" s="28"/>
      <c r="BA6" s="29"/>
      <c r="BB6" s="29"/>
      <c r="BC6" s="29"/>
      <c r="BD6" s="29"/>
      <c r="BE6" s="30"/>
      <c r="BF6" s="31"/>
      <c r="BG6" s="29"/>
      <c r="BH6" s="29"/>
      <c r="BI6" s="29"/>
      <c r="BJ6" s="29"/>
      <c r="BK6" s="30"/>
      <c r="BL6" s="113"/>
      <c r="BM6" s="114"/>
      <c r="BN6" s="115"/>
      <c r="BO6" s="32"/>
      <c r="BP6" s="28"/>
      <c r="BQ6" s="29"/>
      <c r="BR6" s="29"/>
      <c r="BS6" s="29"/>
      <c r="BT6" s="29"/>
      <c r="BU6" s="30"/>
      <c r="BV6" s="31"/>
      <c r="BW6" s="29"/>
      <c r="BX6" s="29"/>
      <c r="BY6" s="29"/>
      <c r="BZ6" s="29"/>
      <c r="CA6" s="30"/>
      <c r="CB6" s="113"/>
      <c r="CC6" s="114"/>
      <c r="CD6" s="115"/>
      <c r="CE6" s="32"/>
      <c r="CF6" s="28"/>
      <c r="CG6" s="29"/>
      <c r="CH6" s="29"/>
      <c r="CI6" s="29"/>
      <c r="CJ6" s="29"/>
      <c r="CK6" s="30"/>
      <c r="CL6" s="31"/>
      <c r="CM6" s="29"/>
      <c r="CN6" s="29"/>
      <c r="CO6" s="29"/>
      <c r="CP6" s="29"/>
      <c r="CQ6" s="30"/>
      <c r="CR6" s="113"/>
      <c r="CS6" s="114"/>
      <c r="CT6" s="115"/>
      <c r="CU6" s="32"/>
      <c r="CV6" s="112"/>
      <c r="CW6" s="29"/>
      <c r="CX6" s="29"/>
      <c r="CY6" s="29"/>
      <c r="CZ6" s="29"/>
      <c r="DA6" s="30"/>
      <c r="DB6" s="31"/>
      <c r="DC6" s="29"/>
      <c r="DD6" s="29"/>
      <c r="DE6" s="29"/>
      <c r="DF6" s="29"/>
      <c r="DG6" s="30"/>
      <c r="DH6" s="150"/>
      <c r="DI6" s="160" t="s">
        <v>51</v>
      </c>
      <c r="DJ6" s="31"/>
      <c r="DK6" s="29"/>
      <c r="DL6" s="30"/>
      <c r="DM6"/>
    </row>
    <row r="7" spans="1:119" s="19" customFormat="1" ht="13.2" customHeight="1" x14ac:dyDescent="0.3">
      <c r="A7" s="26">
        <v>1</v>
      </c>
      <c r="B7" s="26" t="s">
        <v>0</v>
      </c>
      <c r="C7" s="34"/>
      <c r="D7" s="35"/>
      <c r="E7" s="36"/>
      <c r="F7" s="36"/>
      <c r="G7" s="36"/>
      <c r="H7" s="36"/>
      <c r="I7" s="37"/>
      <c r="J7" s="38"/>
      <c r="K7" s="36"/>
      <c r="L7" s="36"/>
      <c r="M7" s="36"/>
      <c r="N7" s="36"/>
      <c r="O7" s="37"/>
      <c r="P7" s="116"/>
      <c r="Q7" s="117"/>
      <c r="R7" s="118"/>
      <c r="S7" s="32"/>
      <c r="T7" s="35"/>
      <c r="U7" s="36"/>
      <c r="V7" s="36"/>
      <c r="W7" s="36"/>
      <c r="X7" s="36"/>
      <c r="Y7" s="37"/>
      <c r="Z7" s="38"/>
      <c r="AA7" s="36"/>
      <c r="AB7" s="36"/>
      <c r="AC7" s="36"/>
      <c r="AD7" s="36"/>
      <c r="AE7" s="37"/>
      <c r="AF7" s="116"/>
      <c r="AG7" s="117"/>
      <c r="AH7" s="118"/>
      <c r="AI7" s="32"/>
      <c r="AJ7" s="35"/>
      <c r="AK7" s="36"/>
      <c r="AL7" s="36"/>
      <c r="AM7" s="36"/>
      <c r="AN7" s="36"/>
      <c r="AO7" s="37"/>
      <c r="AP7" s="38"/>
      <c r="AQ7" s="36"/>
      <c r="AR7" s="36"/>
      <c r="AS7" s="36"/>
      <c r="AT7" s="36"/>
      <c r="AU7" s="37"/>
      <c r="AV7" s="116"/>
      <c r="AW7" s="117"/>
      <c r="AX7" s="118"/>
      <c r="AY7" s="32"/>
      <c r="AZ7" s="35"/>
      <c r="BA7" s="36"/>
      <c r="BB7" s="36"/>
      <c r="BC7" s="36"/>
      <c r="BD7" s="36"/>
      <c r="BE7" s="37"/>
      <c r="BF7" s="38"/>
      <c r="BG7" s="36"/>
      <c r="BH7" s="36"/>
      <c r="BI7" s="36"/>
      <c r="BJ7" s="36"/>
      <c r="BK7" s="37"/>
      <c r="BL7" s="116"/>
      <c r="BM7" s="117"/>
      <c r="BN7" s="118"/>
      <c r="BO7" s="32"/>
      <c r="BP7" s="35"/>
      <c r="BQ7" s="36"/>
      <c r="BR7" s="36"/>
      <c r="BS7" s="36"/>
      <c r="BT7" s="36"/>
      <c r="BU7" s="37"/>
      <c r="BV7" s="38"/>
      <c r="BW7" s="36"/>
      <c r="BX7" s="36"/>
      <c r="BY7" s="36"/>
      <c r="BZ7" s="36"/>
      <c r="CA7" s="37"/>
      <c r="CB7" s="116"/>
      <c r="CC7" s="117"/>
      <c r="CD7" s="118"/>
      <c r="CE7" s="32"/>
      <c r="CF7" s="35"/>
      <c r="CG7" s="36"/>
      <c r="CH7" s="36"/>
      <c r="CI7" s="36"/>
      <c r="CJ7" s="36"/>
      <c r="CK7" s="37"/>
      <c r="CL7" s="38"/>
      <c r="CM7" s="36"/>
      <c r="CN7" s="36"/>
      <c r="CO7" s="36"/>
      <c r="CP7" s="36"/>
      <c r="CQ7" s="37"/>
      <c r="CR7" s="116"/>
      <c r="CS7" s="117"/>
      <c r="CT7" s="118"/>
      <c r="CU7" s="32"/>
      <c r="CV7" s="38"/>
      <c r="CW7" s="36"/>
      <c r="CX7" s="36"/>
      <c r="CY7" s="36"/>
      <c r="CZ7" s="36"/>
      <c r="DA7" s="37"/>
      <c r="DB7" s="38"/>
      <c r="DC7" s="36"/>
      <c r="DD7" s="36"/>
      <c r="DE7" s="36"/>
      <c r="DF7" s="36"/>
      <c r="DG7" s="37"/>
      <c r="DH7" s="151"/>
      <c r="DI7" s="161" t="s">
        <v>0</v>
      </c>
      <c r="DJ7" s="38"/>
      <c r="DK7" s="36"/>
      <c r="DL7" s="37"/>
      <c r="DM7"/>
    </row>
    <row r="8" spans="1:119" s="19" customFormat="1" ht="13.2" customHeight="1" x14ac:dyDescent="0.3">
      <c r="A8" s="26"/>
      <c r="B8" s="26" t="s">
        <v>15</v>
      </c>
      <c r="C8" s="34"/>
      <c r="D8" s="35"/>
      <c r="E8" s="36"/>
      <c r="F8" s="36"/>
      <c r="G8" s="36"/>
      <c r="H8" s="36"/>
      <c r="I8" s="37"/>
      <c r="J8" s="38"/>
      <c r="K8" s="36"/>
      <c r="L8" s="36"/>
      <c r="M8" s="36"/>
      <c r="N8" s="36"/>
      <c r="O8" s="37"/>
      <c r="P8" s="116">
        <f>+D8+J8</f>
        <v>0</v>
      </c>
      <c r="Q8" s="117">
        <f>+F8+L8</f>
        <v>0</v>
      </c>
      <c r="R8" s="118">
        <f>+P8+Q8</f>
        <v>0</v>
      </c>
      <c r="S8" s="32"/>
      <c r="T8" s="3"/>
      <c r="U8" s="3"/>
      <c r="V8" s="3"/>
      <c r="W8" s="3"/>
      <c r="X8" s="3"/>
      <c r="Y8" s="3"/>
      <c r="Z8" s="38"/>
      <c r="AA8" s="36"/>
      <c r="AB8" s="36"/>
      <c r="AC8" s="36"/>
      <c r="AD8" s="36"/>
      <c r="AE8" s="37"/>
      <c r="AF8" s="116">
        <f>+T8+Z8</f>
        <v>0</v>
      </c>
      <c r="AG8" s="117">
        <f>+V8+AB8</f>
        <v>0</v>
      </c>
      <c r="AH8" s="118">
        <f>+AF8+AG8</f>
        <v>0</v>
      </c>
      <c r="AI8" s="32"/>
      <c r="AJ8" s="35"/>
      <c r="AK8" s="36"/>
      <c r="AL8" s="36"/>
      <c r="AM8" s="36"/>
      <c r="AN8" s="36"/>
      <c r="AO8" s="37"/>
      <c r="AP8" s="38"/>
      <c r="AQ8" s="36"/>
      <c r="AR8" s="36"/>
      <c r="AS8" s="36"/>
      <c r="AT8" s="36"/>
      <c r="AU8" s="37"/>
      <c r="AV8" s="116">
        <f>+AJ8+AP8</f>
        <v>0</v>
      </c>
      <c r="AW8" s="117">
        <f>+AL8+AR8</f>
        <v>0</v>
      </c>
      <c r="AX8" s="118">
        <f>+AV8+AW8</f>
        <v>0</v>
      </c>
      <c r="AY8" s="32"/>
      <c r="AZ8" s="35"/>
      <c r="BA8" s="36"/>
      <c r="BB8" s="36"/>
      <c r="BC8" s="36"/>
      <c r="BD8" s="36"/>
      <c r="BE8" s="37"/>
      <c r="BF8" s="38"/>
      <c r="BG8" s="36"/>
      <c r="BH8" s="36"/>
      <c r="BI8" s="36"/>
      <c r="BJ8" s="36"/>
      <c r="BK8" s="37"/>
      <c r="BL8" s="116">
        <f>+AZ8+BF8</f>
        <v>0</v>
      </c>
      <c r="BM8" s="117">
        <f>+BB8+BH8</f>
        <v>0</v>
      </c>
      <c r="BN8" s="118">
        <f>+BL8+BM8</f>
        <v>0</v>
      </c>
      <c r="BO8" s="32"/>
      <c r="BP8" s="35"/>
      <c r="BQ8" s="36"/>
      <c r="BR8" s="36"/>
      <c r="BS8" s="36"/>
      <c r="BT8" s="36"/>
      <c r="BU8" s="37"/>
      <c r="BV8" s="38"/>
      <c r="BW8" s="36"/>
      <c r="BX8" s="36"/>
      <c r="BY8" s="36"/>
      <c r="BZ8" s="36"/>
      <c r="CA8" s="37"/>
      <c r="CB8" s="116">
        <f>+BP8+BV8</f>
        <v>0</v>
      </c>
      <c r="CC8" s="117">
        <f>+BR8+BX8</f>
        <v>0</v>
      </c>
      <c r="CD8" s="118">
        <f>+CB8+CC8</f>
        <v>0</v>
      </c>
      <c r="CE8" s="32"/>
      <c r="CF8" s="35"/>
      <c r="CG8" s="36"/>
      <c r="CH8" s="36"/>
      <c r="CI8" s="36"/>
      <c r="CJ8" s="36"/>
      <c r="CK8" s="37"/>
      <c r="CL8" s="38"/>
      <c r="CM8" s="36"/>
      <c r="CN8" s="36"/>
      <c r="CO8" s="36"/>
      <c r="CP8" s="36"/>
      <c r="CQ8" s="37"/>
      <c r="CR8" s="116">
        <f>+CF8+CL8</f>
        <v>0</v>
      </c>
      <c r="CS8" s="117">
        <f>+CH8+CN8</f>
        <v>0</v>
      </c>
      <c r="CT8" s="118">
        <f>+CR8+CS8</f>
        <v>0</v>
      </c>
      <c r="CU8" s="32"/>
      <c r="CV8" s="38">
        <f t="shared" ref="CV8:CV15" si="0">+D8+T8+AJ8+AZ8+BP8+CF8</f>
        <v>0</v>
      </c>
      <c r="CW8" s="36"/>
      <c r="CX8" s="36">
        <f t="shared" ref="CX8:CX15" si="1">+F8+V8+AL8+BB8+BR8+CH8</f>
        <v>0</v>
      </c>
      <c r="CY8" s="39"/>
      <c r="CZ8" s="36">
        <f>+CV8+CX8</f>
        <v>0</v>
      </c>
      <c r="DA8" s="40"/>
      <c r="DB8" s="38">
        <f>+J8+Z8+AP8+BF8+BV8+CL8</f>
        <v>0</v>
      </c>
      <c r="DC8" s="39"/>
      <c r="DD8" s="36">
        <f>+L8+AB8+AR8+BH8+BX8+CN8</f>
        <v>0</v>
      </c>
      <c r="DE8" s="39"/>
      <c r="DF8" s="36">
        <f>+DB8+DD8</f>
        <v>0</v>
      </c>
      <c r="DG8" s="40"/>
      <c r="DH8" s="152"/>
      <c r="DI8" s="161" t="s">
        <v>15</v>
      </c>
      <c r="DJ8" s="38">
        <f>+CZ8</f>
        <v>0</v>
      </c>
      <c r="DK8" s="36">
        <f>+DF8</f>
        <v>0</v>
      </c>
      <c r="DL8" s="37">
        <f>+DJ8+DK8</f>
        <v>0</v>
      </c>
      <c r="DM8"/>
    </row>
    <row r="9" spans="1:119" s="19" customFormat="1" ht="13.2" customHeight="1" x14ac:dyDescent="0.3">
      <c r="A9" s="26"/>
      <c r="B9" s="26" t="s">
        <v>16</v>
      </c>
      <c r="C9" s="34"/>
      <c r="D9" s="35"/>
      <c r="E9" s="36"/>
      <c r="F9" s="36"/>
      <c r="G9" s="36"/>
      <c r="H9" s="36"/>
      <c r="I9" s="37"/>
      <c r="J9" s="38"/>
      <c r="K9" s="36"/>
      <c r="L9" s="36"/>
      <c r="M9" s="36"/>
      <c r="N9" s="36"/>
      <c r="O9" s="37"/>
      <c r="P9" s="119">
        <f t="shared" ref="P9:P16" si="2">+D9+J9</f>
        <v>0</v>
      </c>
      <c r="Q9" s="120">
        <f t="shared" ref="Q9:Q16" si="3">+F9+L9</f>
        <v>0</v>
      </c>
      <c r="R9" s="121">
        <f t="shared" ref="R9:R16" si="4">+P9+Q9</f>
        <v>0</v>
      </c>
      <c r="S9" s="32"/>
      <c r="T9" s="3"/>
      <c r="U9" s="3"/>
      <c r="V9" s="3"/>
      <c r="W9" s="3"/>
      <c r="X9" s="3"/>
      <c r="Y9" s="3"/>
      <c r="Z9" s="38"/>
      <c r="AA9" s="36"/>
      <c r="AB9" s="36"/>
      <c r="AC9" s="36"/>
      <c r="AD9" s="36"/>
      <c r="AE9" s="37"/>
      <c r="AF9" s="119">
        <f t="shared" ref="AF9:AF16" si="5">+T9+Z9</f>
        <v>0</v>
      </c>
      <c r="AG9" s="120">
        <f t="shared" ref="AG9:AG16" si="6">+V9+AB9</f>
        <v>0</v>
      </c>
      <c r="AH9" s="121">
        <f t="shared" ref="AH9:AH16" si="7">+AF9+AG9</f>
        <v>0</v>
      </c>
      <c r="AI9" s="32"/>
      <c r="AJ9" s="35"/>
      <c r="AK9" s="36"/>
      <c r="AL9" s="36"/>
      <c r="AM9" s="36"/>
      <c r="AN9" s="36"/>
      <c r="AO9" s="37"/>
      <c r="AP9" s="38"/>
      <c r="AQ9" s="36"/>
      <c r="AR9" s="36"/>
      <c r="AS9" s="36"/>
      <c r="AT9" s="36"/>
      <c r="AU9" s="37"/>
      <c r="AV9" s="119">
        <f t="shared" ref="AV9:AV16" si="8">+AJ9+AP9</f>
        <v>0</v>
      </c>
      <c r="AW9" s="120">
        <f t="shared" ref="AW9:AW16" si="9">+AL9+AR9</f>
        <v>0</v>
      </c>
      <c r="AX9" s="121">
        <f t="shared" ref="AX9:AX16" si="10">+AV9+AW9</f>
        <v>0</v>
      </c>
      <c r="AY9" s="32"/>
      <c r="AZ9" s="35"/>
      <c r="BA9" s="36"/>
      <c r="BB9" s="36"/>
      <c r="BC9" s="36"/>
      <c r="BD9" s="36"/>
      <c r="BE9" s="37"/>
      <c r="BF9" s="38"/>
      <c r="BG9" s="36"/>
      <c r="BH9" s="36"/>
      <c r="BI9" s="36"/>
      <c r="BJ9" s="36"/>
      <c r="BK9" s="37"/>
      <c r="BL9" s="119">
        <f t="shared" ref="BL9:BL16" si="11">+AZ9+BF9</f>
        <v>0</v>
      </c>
      <c r="BM9" s="120">
        <f t="shared" ref="BM9:BM16" si="12">+BB9+BH9</f>
        <v>0</v>
      </c>
      <c r="BN9" s="121">
        <f t="shared" ref="BN9:BN16" si="13">+BL9+BM9</f>
        <v>0</v>
      </c>
      <c r="BO9" s="32"/>
      <c r="BP9" s="35"/>
      <c r="BQ9" s="36"/>
      <c r="BR9" s="36"/>
      <c r="BS9" s="36"/>
      <c r="BT9" s="36"/>
      <c r="BU9" s="37"/>
      <c r="BV9" s="38"/>
      <c r="BW9" s="36"/>
      <c r="BX9" s="36"/>
      <c r="BY9" s="36"/>
      <c r="BZ9" s="36"/>
      <c r="CA9" s="37"/>
      <c r="CB9" s="119">
        <f t="shared" ref="CB9:CB16" si="14">+BP9+BV9</f>
        <v>0</v>
      </c>
      <c r="CC9" s="120">
        <f t="shared" ref="CC9:CC16" si="15">+BR9+BX9</f>
        <v>0</v>
      </c>
      <c r="CD9" s="121">
        <f t="shared" ref="CD9:CD16" si="16">+CB9+CC9</f>
        <v>0</v>
      </c>
      <c r="CE9" s="32"/>
      <c r="CF9" s="35"/>
      <c r="CG9" s="36"/>
      <c r="CH9" s="36"/>
      <c r="CI9" s="36"/>
      <c r="CJ9" s="36"/>
      <c r="CK9" s="37"/>
      <c r="CL9" s="38"/>
      <c r="CM9" s="36"/>
      <c r="CN9" s="36"/>
      <c r="CO9" s="36"/>
      <c r="CP9" s="36"/>
      <c r="CQ9" s="37"/>
      <c r="CR9" s="119">
        <f t="shared" ref="CR9:CR16" si="17">+CF9+CL9</f>
        <v>0</v>
      </c>
      <c r="CS9" s="120">
        <f t="shared" ref="CS9:CS16" si="18">+CH9+CN9</f>
        <v>0</v>
      </c>
      <c r="CT9" s="121">
        <f t="shared" ref="CT9:CT16" si="19">+CR9+CS9</f>
        <v>0</v>
      </c>
      <c r="CU9" s="32"/>
      <c r="CV9" s="38">
        <f t="shared" si="0"/>
        <v>0</v>
      </c>
      <c r="CW9" s="36"/>
      <c r="CX9" s="36">
        <f t="shared" si="1"/>
        <v>0</v>
      </c>
      <c r="CY9" s="39"/>
      <c r="CZ9" s="36">
        <f t="shared" ref="CZ9:CZ16" si="20">+CV9+CX9</f>
        <v>0</v>
      </c>
      <c r="DA9" s="40"/>
      <c r="DB9" s="38"/>
      <c r="DC9" s="39"/>
      <c r="DD9" s="36">
        <v>0</v>
      </c>
      <c r="DE9" s="39"/>
      <c r="DF9" s="36">
        <v>0</v>
      </c>
      <c r="DG9" s="40"/>
      <c r="DH9" s="152"/>
      <c r="DI9" s="161" t="s">
        <v>16</v>
      </c>
      <c r="DJ9" s="38">
        <f>+CZ9</f>
        <v>0</v>
      </c>
      <c r="DK9" s="36">
        <f>+DF9</f>
        <v>0</v>
      </c>
      <c r="DL9" s="37">
        <f>+DJ9+DK9</f>
        <v>0</v>
      </c>
      <c r="DM9"/>
    </row>
    <row r="10" spans="1:119" s="19" customFormat="1" ht="13.2" customHeight="1" x14ac:dyDescent="0.3">
      <c r="A10" s="26"/>
      <c r="B10" s="26" t="s">
        <v>17</v>
      </c>
      <c r="C10" s="41"/>
      <c r="D10" s="42"/>
      <c r="E10" s="43"/>
      <c r="F10" s="43"/>
      <c r="G10" s="43"/>
      <c r="H10" s="43"/>
      <c r="I10" s="44"/>
      <c r="J10" s="45"/>
      <c r="K10" s="43"/>
      <c r="L10" s="43"/>
      <c r="M10" s="43"/>
      <c r="N10" s="43"/>
      <c r="O10" s="44"/>
      <c r="P10" s="122">
        <f t="shared" si="2"/>
        <v>0</v>
      </c>
      <c r="Q10" s="123">
        <f t="shared" si="3"/>
        <v>0</v>
      </c>
      <c r="R10" s="124">
        <f t="shared" si="4"/>
        <v>0</v>
      </c>
      <c r="S10" s="32"/>
      <c r="T10" s="193"/>
      <c r="U10" s="193"/>
      <c r="V10" s="193"/>
      <c r="W10" s="193"/>
      <c r="X10" s="193"/>
      <c r="Y10" s="193"/>
      <c r="Z10" s="45"/>
      <c r="AA10" s="43"/>
      <c r="AB10" s="43"/>
      <c r="AC10" s="43"/>
      <c r="AD10" s="43"/>
      <c r="AE10" s="44"/>
      <c r="AF10" s="122">
        <f t="shared" si="5"/>
        <v>0</v>
      </c>
      <c r="AG10" s="123">
        <f t="shared" si="6"/>
        <v>0</v>
      </c>
      <c r="AH10" s="124">
        <f t="shared" si="7"/>
        <v>0</v>
      </c>
      <c r="AI10" s="32"/>
      <c r="AJ10" s="42"/>
      <c r="AK10" s="43"/>
      <c r="AL10" s="43"/>
      <c r="AM10" s="43"/>
      <c r="AN10" s="43"/>
      <c r="AO10" s="44"/>
      <c r="AP10" s="45"/>
      <c r="AQ10" s="43"/>
      <c r="AR10" s="43"/>
      <c r="AS10" s="43"/>
      <c r="AT10" s="43"/>
      <c r="AU10" s="44"/>
      <c r="AV10" s="122">
        <f t="shared" si="8"/>
        <v>0</v>
      </c>
      <c r="AW10" s="123">
        <f t="shared" si="9"/>
        <v>0</v>
      </c>
      <c r="AX10" s="124">
        <f t="shared" si="10"/>
        <v>0</v>
      </c>
      <c r="AY10" s="32"/>
      <c r="AZ10" s="42"/>
      <c r="BA10" s="43"/>
      <c r="BB10" s="43"/>
      <c r="BC10" s="43"/>
      <c r="BD10" s="43"/>
      <c r="BE10" s="44"/>
      <c r="BF10" s="45"/>
      <c r="BG10" s="43"/>
      <c r="BH10" s="43"/>
      <c r="BI10" s="43"/>
      <c r="BJ10" s="43"/>
      <c r="BK10" s="44"/>
      <c r="BL10" s="122">
        <f t="shared" si="11"/>
        <v>0</v>
      </c>
      <c r="BM10" s="123">
        <f t="shared" si="12"/>
        <v>0</v>
      </c>
      <c r="BN10" s="124">
        <f t="shared" si="13"/>
        <v>0</v>
      </c>
      <c r="BO10" s="32"/>
      <c r="BP10" s="42"/>
      <c r="BQ10" s="43"/>
      <c r="BR10" s="43"/>
      <c r="BS10" s="43"/>
      <c r="BT10" s="43"/>
      <c r="BU10" s="44"/>
      <c r="BV10" s="45"/>
      <c r="BW10" s="43"/>
      <c r="BX10" s="43"/>
      <c r="BY10" s="43"/>
      <c r="BZ10" s="43"/>
      <c r="CA10" s="44"/>
      <c r="CB10" s="122">
        <f t="shared" si="14"/>
        <v>0</v>
      </c>
      <c r="CC10" s="123">
        <f t="shared" si="15"/>
        <v>0</v>
      </c>
      <c r="CD10" s="124">
        <f t="shared" si="16"/>
        <v>0</v>
      </c>
      <c r="CE10" s="32"/>
      <c r="CF10" s="42"/>
      <c r="CG10" s="43"/>
      <c r="CH10" s="43"/>
      <c r="CI10" s="43"/>
      <c r="CJ10" s="43"/>
      <c r="CK10" s="44"/>
      <c r="CL10" s="45"/>
      <c r="CM10" s="43"/>
      <c r="CN10" s="43"/>
      <c r="CO10" s="43"/>
      <c r="CP10" s="43"/>
      <c r="CQ10" s="44"/>
      <c r="CR10" s="122">
        <f t="shared" si="17"/>
        <v>0</v>
      </c>
      <c r="CS10" s="123">
        <f t="shared" si="18"/>
        <v>0</v>
      </c>
      <c r="CT10" s="124">
        <f t="shared" si="19"/>
        <v>0</v>
      </c>
      <c r="CU10" s="32"/>
      <c r="CV10" s="38">
        <f t="shared" si="0"/>
        <v>0</v>
      </c>
      <c r="CW10" s="36"/>
      <c r="CX10" s="36">
        <f t="shared" si="1"/>
        <v>0</v>
      </c>
      <c r="CY10" s="46"/>
      <c r="CZ10" s="36">
        <f t="shared" si="20"/>
        <v>0</v>
      </c>
      <c r="DA10" s="47"/>
      <c r="DB10" s="45">
        <f>+DB8+DB9</f>
        <v>0</v>
      </c>
      <c r="DC10" s="46"/>
      <c r="DD10" s="43">
        <f>+DD8+DD9</f>
        <v>0</v>
      </c>
      <c r="DE10" s="46"/>
      <c r="DF10" s="43">
        <f>+DF8+DF9</f>
        <v>0</v>
      </c>
      <c r="DG10" s="47"/>
      <c r="DH10" s="153"/>
      <c r="DI10" s="161" t="s">
        <v>17</v>
      </c>
      <c r="DJ10" s="45">
        <f>+DJ8</f>
        <v>0</v>
      </c>
      <c r="DK10" s="43">
        <f>+DK8</f>
        <v>0</v>
      </c>
      <c r="DL10" s="44">
        <f>+DL8</f>
        <v>0</v>
      </c>
      <c r="DM10"/>
    </row>
    <row r="11" spans="1:119" s="19" customFormat="1" ht="15.6" x14ac:dyDescent="0.3">
      <c r="A11" s="26">
        <v>2</v>
      </c>
      <c r="B11" s="26" t="s">
        <v>1</v>
      </c>
      <c r="C11" s="34"/>
      <c r="D11" s="35"/>
      <c r="E11" s="36"/>
      <c r="F11" s="36"/>
      <c r="G11" s="36"/>
      <c r="H11" s="36"/>
      <c r="I11" s="37"/>
      <c r="J11" s="38"/>
      <c r="K11" s="36"/>
      <c r="L11" s="36"/>
      <c r="M11" s="36"/>
      <c r="N11" s="36"/>
      <c r="O11" s="37"/>
      <c r="P11" s="116">
        <f t="shared" si="2"/>
        <v>0</v>
      </c>
      <c r="Q11" s="117">
        <f t="shared" si="3"/>
        <v>0</v>
      </c>
      <c r="R11" s="118">
        <f t="shared" si="4"/>
        <v>0</v>
      </c>
      <c r="S11" s="32"/>
      <c r="T11" s="3"/>
      <c r="U11" s="3"/>
      <c r="V11" s="3"/>
      <c r="W11" s="3"/>
      <c r="X11" s="3"/>
      <c r="Y11" s="3"/>
      <c r="Z11" s="38"/>
      <c r="AA11" s="36"/>
      <c r="AB11" s="36"/>
      <c r="AC11" s="36"/>
      <c r="AD11" s="36"/>
      <c r="AE11" s="37"/>
      <c r="AF11" s="116">
        <f t="shared" si="5"/>
        <v>0</v>
      </c>
      <c r="AG11" s="117">
        <f t="shared" si="6"/>
        <v>0</v>
      </c>
      <c r="AH11" s="118">
        <f t="shared" si="7"/>
        <v>0</v>
      </c>
      <c r="AI11" s="32"/>
      <c r="AJ11" s="35"/>
      <c r="AK11" s="36"/>
      <c r="AL11" s="36"/>
      <c r="AM11" s="36"/>
      <c r="AN11" s="36"/>
      <c r="AO11" s="37"/>
      <c r="AP11" s="38"/>
      <c r="AQ11" s="36"/>
      <c r="AR11" s="36"/>
      <c r="AS11" s="36"/>
      <c r="AT11" s="36"/>
      <c r="AU11" s="37"/>
      <c r="AV11" s="116">
        <f t="shared" si="8"/>
        <v>0</v>
      </c>
      <c r="AW11" s="117">
        <f t="shared" si="9"/>
        <v>0</v>
      </c>
      <c r="AX11" s="118">
        <f t="shared" si="10"/>
        <v>0</v>
      </c>
      <c r="AY11" s="32"/>
      <c r="AZ11" s="35"/>
      <c r="BA11" s="36"/>
      <c r="BB11" s="36"/>
      <c r="BC11" s="36"/>
      <c r="BD11" s="36"/>
      <c r="BE11" s="37"/>
      <c r="BF11" s="38"/>
      <c r="BG11" s="36"/>
      <c r="BH11" s="36"/>
      <c r="BI11" s="36"/>
      <c r="BJ11" s="36"/>
      <c r="BK11" s="37"/>
      <c r="BL11" s="116">
        <f t="shared" si="11"/>
        <v>0</v>
      </c>
      <c r="BM11" s="117">
        <f t="shared" si="12"/>
        <v>0</v>
      </c>
      <c r="BN11" s="118">
        <f t="shared" si="13"/>
        <v>0</v>
      </c>
      <c r="BO11" s="32"/>
      <c r="BP11" s="35"/>
      <c r="BQ11" s="36"/>
      <c r="BR11" s="36"/>
      <c r="BS11" s="36"/>
      <c r="BT11" s="36"/>
      <c r="BU11" s="37"/>
      <c r="BV11" s="38"/>
      <c r="BW11" s="36"/>
      <c r="BX11" s="36"/>
      <c r="BY11" s="36"/>
      <c r="BZ11" s="36"/>
      <c r="CA11" s="37"/>
      <c r="CB11" s="116">
        <f t="shared" si="14"/>
        <v>0</v>
      </c>
      <c r="CC11" s="117">
        <f t="shared" si="15"/>
        <v>0</v>
      </c>
      <c r="CD11" s="118">
        <f t="shared" si="16"/>
        <v>0</v>
      </c>
      <c r="CE11" s="32"/>
      <c r="CF11" s="35"/>
      <c r="CG11" s="36"/>
      <c r="CH11" s="36"/>
      <c r="CI11" s="36"/>
      <c r="CJ11" s="36"/>
      <c r="CK11" s="37"/>
      <c r="CL11" s="38"/>
      <c r="CM11" s="36"/>
      <c r="CN11" s="36"/>
      <c r="CO11" s="36"/>
      <c r="CP11" s="36"/>
      <c r="CQ11" s="37"/>
      <c r="CR11" s="116">
        <f t="shared" si="17"/>
        <v>0</v>
      </c>
      <c r="CS11" s="117">
        <f t="shared" si="18"/>
        <v>0</v>
      </c>
      <c r="CT11" s="118">
        <f t="shared" si="19"/>
        <v>0</v>
      </c>
      <c r="CU11" s="32"/>
      <c r="CV11" s="38">
        <f t="shared" si="0"/>
        <v>0</v>
      </c>
      <c r="CW11" s="36"/>
      <c r="CX11" s="36">
        <f t="shared" si="1"/>
        <v>0</v>
      </c>
      <c r="CY11" s="39"/>
      <c r="CZ11" s="36">
        <f t="shared" si="20"/>
        <v>0</v>
      </c>
      <c r="DA11" s="40"/>
      <c r="DB11" s="38">
        <f t="shared" ref="DB11:DB15" si="21">+J11+Z11+AP11+BF11+BV11+CL11</f>
        <v>0</v>
      </c>
      <c r="DC11" s="39"/>
      <c r="DD11" s="36">
        <f t="shared" ref="DD11:DD15" si="22">+L11+AB11+AR11+BH11+BX11+CN11</f>
        <v>0</v>
      </c>
      <c r="DE11" s="39"/>
      <c r="DF11" s="36">
        <f t="shared" ref="DF11:DF15" si="23">+DB11+DD11</f>
        <v>0</v>
      </c>
      <c r="DG11" s="40"/>
      <c r="DH11" s="152"/>
      <c r="DI11" s="161" t="s">
        <v>1</v>
      </c>
      <c r="DJ11" s="38">
        <f t="shared" ref="DJ11:DJ15" si="24">+CZ11</f>
        <v>0</v>
      </c>
      <c r="DK11" s="36">
        <f t="shared" ref="DK11:DK15" si="25">+DF11</f>
        <v>0</v>
      </c>
      <c r="DL11" s="37">
        <f t="shared" ref="DL11:DL15" si="26">+DJ11+DK11</f>
        <v>0</v>
      </c>
      <c r="DM11"/>
    </row>
    <row r="12" spans="1:119" s="19" customFormat="1" ht="15.6" x14ac:dyDescent="0.3">
      <c r="A12" s="26">
        <v>3</v>
      </c>
      <c r="B12" s="26" t="s">
        <v>2</v>
      </c>
      <c r="C12" s="34"/>
      <c r="D12" s="35"/>
      <c r="E12" s="36"/>
      <c r="F12" s="36"/>
      <c r="G12" s="36"/>
      <c r="H12" s="36"/>
      <c r="I12" s="37"/>
      <c r="J12" s="38"/>
      <c r="K12" s="36"/>
      <c r="L12" s="36"/>
      <c r="M12" s="36"/>
      <c r="N12" s="36"/>
      <c r="O12" s="37"/>
      <c r="P12" s="116">
        <f t="shared" si="2"/>
        <v>0</v>
      </c>
      <c r="Q12" s="117">
        <f t="shared" si="3"/>
        <v>0</v>
      </c>
      <c r="R12" s="118">
        <f t="shared" si="4"/>
        <v>0</v>
      </c>
      <c r="S12" s="32"/>
      <c r="T12" s="3"/>
      <c r="U12" s="3"/>
      <c r="V12" s="3"/>
      <c r="W12" s="3"/>
      <c r="X12" s="3"/>
      <c r="Y12" s="3"/>
      <c r="Z12" s="38"/>
      <c r="AA12" s="36"/>
      <c r="AB12" s="36"/>
      <c r="AC12" s="36"/>
      <c r="AD12" s="36"/>
      <c r="AE12" s="37"/>
      <c r="AF12" s="116">
        <f t="shared" si="5"/>
        <v>0</v>
      </c>
      <c r="AG12" s="117">
        <f t="shared" si="6"/>
        <v>0</v>
      </c>
      <c r="AH12" s="118">
        <f t="shared" si="7"/>
        <v>0</v>
      </c>
      <c r="AI12" s="32"/>
      <c r="AJ12" s="35"/>
      <c r="AK12" s="36"/>
      <c r="AL12" s="36"/>
      <c r="AM12" s="36"/>
      <c r="AN12" s="36"/>
      <c r="AO12" s="37"/>
      <c r="AP12" s="38"/>
      <c r="AQ12" s="36"/>
      <c r="AR12" s="36"/>
      <c r="AS12" s="36"/>
      <c r="AT12" s="36"/>
      <c r="AU12" s="37"/>
      <c r="AV12" s="116">
        <f t="shared" si="8"/>
        <v>0</v>
      </c>
      <c r="AW12" s="117">
        <f t="shared" si="9"/>
        <v>0</v>
      </c>
      <c r="AX12" s="118">
        <f t="shared" si="10"/>
        <v>0</v>
      </c>
      <c r="AY12" s="32"/>
      <c r="AZ12" s="35"/>
      <c r="BA12" s="36"/>
      <c r="BB12" s="36"/>
      <c r="BC12" s="36"/>
      <c r="BD12" s="36"/>
      <c r="BE12" s="37"/>
      <c r="BF12" s="38"/>
      <c r="BG12" s="36"/>
      <c r="BH12" s="36"/>
      <c r="BI12" s="36"/>
      <c r="BJ12" s="36"/>
      <c r="BK12" s="37"/>
      <c r="BL12" s="116">
        <f t="shared" si="11"/>
        <v>0</v>
      </c>
      <c r="BM12" s="117">
        <f t="shared" si="12"/>
        <v>0</v>
      </c>
      <c r="BN12" s="118">
        <f t="shared" si="13"/>
        <v>0</v>
      </c>
      <c r="BO12" s="32"/>
      <c r="BP12" s="35"/>
      <c r="BQ12" s="36"/>
      <c r="BR12" s="36"/>
      <c r="BS12" s="36"/>
      <c r="BT12" s="36"/>
      <c r="BU12" s="37"/>
      <c r="BV12" s="38"/>
      <c r="BW12" s="36"/>
      <c r="BX12" s="36"/>
      <c r="BY12" s="36"/>
      <c r="BZ12" s="36"/>
      <c r="CA12" s="37"/>
      <c r="CB12" s="116">
        <f t="shared" si="14"/>
        <v>0</v>
      </c>
      <c r="CC12" s="117">
        <f t="shared" si="15"/>
        <v>0</v>
      </c>
      <c r="CD12" s="118">
        <f t="shared" si="16"/>
        <v>0</v>
      </c>
      <c r="CE12" s="32"/>
      <c r="CF12" s="35"/>
      <c r="CG12" s="36"/>
      <c r="CH12" s="36"/>
      <c r="CI12" s="36"/>
      <c r="CJ12" s="36"/>
      <c r="CK12" s="37"/>
      <c r="CL12" s="38"/>
      <c r="CM12" s="36"/>
      <c r="CN12" s="36"/>
      <c r="CO12" s="36"/>
      <c r="CP12" s="36"/>
      <c r="CQ12" s="37"/>
      <c r="CR12" s="116">
        <f t="shared" si="17"/>
        <v>0</v>
      </c>
      <c r="CS12" s="117">
        <f t="shared" si="18"/>
        <v>0</v>
      </c>
      <c r="CT12" s="118">
        <f t="shared" si="19"/>
        <v>0</v>
      </c>
      <c r="CU12" s="32"/>
      <c r="CV12" s="38">
        <f t="shared" si="0"/>
        <v>0</v>
      </c>
      <c r="CW12" s="36"/>
      <c r="CX12" s="36">
        <f t="shared" si="1"/>
        <v>0</v>
      </c>
      <c r="CY12" s="39"/>
      <c r="CZ12" s="36">
        <f t="shared" si="20"/>
        <v>0</v>
      </c>
      <c r="DA12" s="40"/>
      <c r="DB12" s="38">
        <f t="shared" si="21"/>
        <v>0</v>
      </c>
      <c r="DC12" s="39"/>
      <c r="DD12" s="36">
        <f t="shared" si="22"/>
        <v>0</v>
      </c>
      <c r="DE12" s="39"/>
      <c r="DF12" s="36">
        <f t="shared" si="23"/>
        <v>0</v>
      </c>
      <c r="DG12" s="40"/>
      <c r="DH12" s="152"/>
      <c r="DI12" s="161" t="s">
        <v>2</v>
      </c>
      <c r="DJ12" s="38">
        <f t="shared" si="24"/>
        <v>0</v>
      </c>
      <c r="DK12" s="36">
        <f t="shared" si="25"/>
        <v>0</v>
      </c>
      <c r="DL12" s="37">
        <f t="shared" si="26"/>
        <v>0</v>
      </c>
      <c r="DM12"/>
    </row>
    <row r="13" spans="1:119" s="19" customFormat="1" ht="15.6" x14ac:dyDescent="0.3">
      <c r="A13" s="26">
        <v>4</v>
      </c>
      <c r="B13" s="26" t="s">
        <v>3</v>
      </c>
      <c r="C13" s="34"/>
      <c r="D13" s="35"/>
      <c r="E13" s="36"/>
      <c r="F13" s="36"/>
      <c r="G13" s="36"/>
      <c r="H13" s="36"/>
      <c r="I13" s="37"/>
      <c r="J13" s="38"/>
      <c r="K13" s="36"/>
      <c r="L13" s="36"/>
      <c r="M13" s="36"/>
      <c r="N13" s="36"/>
      <c r="O13" s="37"/>
      <c r="P13" s="116">
        <f t="shared" si="2"/>
        <v>0</v>
      </c>
      <c r="Q13" s="117">
        <f t="shared" si="3"/>
        <v>0</v>
      </c>
      <c r="R13" s="118">
        <f t="shared" si="4"/>
        <v>0</v>
      </c>
      <c r="S13" s="32"/>
      <c r="T13" s="3"/>
      <c r="U13" s="3"/>
      <c r="V13" s="3"/>
      <c r="W13" s="3"/>
      <c r="X13" s="3"/>
      <c r="Y13" s="3"/>
      <c r="Z13" s="38"/>
      <c r="AA13" s="36"/>
      <c r="AB13" s="36"/>
      <c r="AC13" s="36"/>
      <c r="AD13" s="36"/>
      <c r="AE13" s="37"/>
      <c r="AF13" s="116">
        <f t="shared" si="5"/>
        <v>0</v>
      </c>
      <c r="AG13" s="117">
        <f t="shared" si="6"/>
        <v>0</v>
      </c>
      <c r="AH13" s="118">
        <f t="shared" si="7"/>
        <v>0</v>
      </c>
      <c r="AI13" s="32"/>
      <c r="AJ13" s="35"/>
      <c r="AK13" s="36"/>
      <c r="AL13" s="36"/>
      <c r="AM13" s="36"/>
      <c r="AN13" s="36"/>
      <c r="AO13" s="37"/>
      <c r="AP13" s="38"/>
      <c r="AQ13" s="36"/>
      <c r="AR13" s="36"/>
      <c r="AS13" s="36"/>
      <c r="AT13" s="36"/>
      <c r="AU13" s="37"/>
      <c r="AV13" s="116">
        <f t="shared" si="8"/>
        <v>0</v>
      </c>
      <c r="AW13" s="117">
        <f t="shared" si="9"/>
        <v>0</v>
      </c>
      <c r="AX13" s="118">
        <f t="shared" si="10"/>
        <v>0</v>
      </c>
      <c r="AY13" s="32"/>
      <c r="AZ13" s="35"/>
      <c r="BA13" s="36"/>
      <c r="BB13" s="36"/>
      <c r="BC13" s="36"/>
      <c r="BD13" s="36"/>
      <c r="BE13" s="37"/>
      <c r="BF13" s="38"/>
      <c r="BG13" s="36"/>
      <c r="BH13" s="36"/>
      <c r="BI13" s="36"/>
      <c r="BJ13" s="36"/>
      <c r="BK13" s="37"/>
      <c r="BL13" s="116">
        <f t="shared" si="11"/>
        <v>0</v>
      </c>
      <c r="BM13" s="117">
        <f t="shared" si="12"/>
        <v>0</v>
      </c>
      <c r="BN13" s="118">
        <f t="shared" si="13"/>
        <v>0</v>
      </c>
      <c r="BO13" s="32"/>
      <c r="BP13" s="35"/>
      <c r="BQ13" s="36"/>
      <c r="BR13" s="36"/>
      <c r="BS13" s="36"/>
      <c r="BT13" s="36"/>
      <c r="BU13" s="37"/>
      <c r="BV13" s="38"/>
      <c r="BW13" s="36"/>
      <c r="BX13" s="36"/>
      <c r="BY13" s="36"/>
      <c r="BZ13" s="36"/>
      <c r="CA13" s="37"/>
      <c r="CB13" s="116">
        <f t="shared" si="14"/>
        <v>0</v>
      </c>
      <c r="CC13" s="117">
        <f t="shared" si="15"/>
        <v>0</v>
      </c>
      <c r="CD13" s="118">
        <f t="shared" si="16"/>
        <v>0</v>
      </c>
      <c r="CE13" s="32"/>
      <c r="CF13" s="35"/>
      <c r="CG13" s="36"/>
      <c r="CH13" s="36"/>
      <c r="CI13" s="36"/>
      <c r="CJ13" s="36"/>
      <c r="CK13" s="37"/>
      <c r="CL13" s="38"/>
      <c r="CM13" s="36"/>
      <c r="CN13" s="36"/>
      <c r="CO13" s="36"/>
      <c r="CP13" s="36"/>
      <c r="CQ13" s="37"/>
      <c r="CR13" s="116">
        <f t="shared" si="17"/>
        <v>0</v>
      </c>
      <c r="CS13" s="117">
        <f t="shared" si="18"/>
        <v>0</v>
      </c>
      <c r="CT13" s="118">
        <f t="shared" si="19"/>
        <v>0</v>
      </c>
      <c r="CU13" s="32"/>
      <c r="CV13" s="38">
        <f t="shared" si="0"/>
        <v>0</v>
      </c>
      <c r="CW13" s="36"/>
      <c r="CX13" s="36">
        <f t="shared" si="1"/>
        <v>0</v>
      </c>
      <c r="CY13" s="39"/>
      <c r="CZ13" s="36">
        <f t="shared" si="20"/>
        <v>0</v>
      </c>
      <c r="DA13" s="40"/>
      <c r="DB13" s="38">
        <f t="shared" si="21"/>
        <v>0</v>
      </c>
      <c r="DC13" s="39"/>
      <c r="DD13" s="36">
        <f t="shared" si="22"/>
        <v>0</v>
      </c>
      <c r="DE13" s="39"/>
      <c r="DF13" s="36">
        <f t="shared" si="23"/>
        <v>0</v>
      </c>
      <c r="DG13" s="40"/>
      <c r="DH13" s="152"/>
      <c r="DI13" s="161" t="s">
        <v>3</v>
      </c>
      <c r="DJ13" s="38">
        <f t="shared" si="24"/>
        <v>0</v>
      </c>
      <c r="DK13" s="36">
        <f t="shared" si="25"/>
        <v>0</v>
      </c>
      <c r="DL13" s="37">
        <f t="shared" si="26"/>
        <v>0</v>
      </c>
      <c r="DM13"/>
    </row>
    <row r="14" spans="1:119" s="19" customFormat="1" ht="15.6" x14ac:dyDescent="0.3">
      <c r="A14" s="26">
        <v>5</v>
      </c>
      <c r="B14" s="26" t="s">
        <v>4</v>
      </c>
      <c r="C14" s="34"/>
      <c r="D14" s="35"/>
      <c r="E14" s="36"/>
      <c r="F14" s="36"/>
      <c r="G14" s="36"/>
      <c r="H14" s="36"/>
      <c r="I14" s="37"/>
      <c r="J14" s="38"/>
      <c r="K14" s="36"/>
      <c r="L14" s="36"/>
      <c r="M14" s="36"/>
      <c r="N14" s="36"/>
      <c r="O14" s="37"/>
      <c r="P14" s="116">
        <f t="shared" si="2"/>
        <v>0</v>
      </c>
      <c r="Q14" s="117">
        <f t="shared" si="3"/>
        <v>0</v>
      </c>
      <c r="R14" s="118">
        <f t="shared" si="4"/>
        <v>0</v>
      </c>
      <c r="S14" s="32"/>
      <c r="T14" s="3"/>
      <c r="U14" s="3"/>
      <c r="V14" s="3"/>
      <c r="W14" s="3"/>
      <c r="X14" s="3"/>
      <c r="Y14" s="3"/>
      <c r="Z14" s="38"/>
      <c r="AA14" s="36"/>
      <c r="AB14" s="36"/>
      <c r="AC14" s="36"/>
      <c r="AD14" s="36"/>
      <c r="AE14" s="37"/>
      <c r="AF14" s="116">
        <f t="shared" si="5"/>
        <v>0</v>
      </c>
      <c r="AG14" s="117">
        <f t="shared" si="6"/>
        <v>0</v>
      </c>
      <c r="AH14" s="118">
        <f t="shared" si="7"/>
        <v>0</v>
      </c>
      <c r="AI14" s="32"/>
      <c r="AJ14" s="35"/>
      <c r="AK14" s="36"/>
      <c r="AL14" s="36"/>
      <c r="AM14" s="36"/>
      <c r="AN14" s="36"/>
      <c r="AO14" s="37"/>
      <c r="AP14" s="38"/>
      <c r="AQ14" s="36"/>
      <c r="AR14" s="36"/>
      <c r="AS14" s="36"/>
      <c r="AT14" s="36"/>
      <c r="AU14" s="37"/>
      <c r="AV14" s="116">
        <f t="shared" si="8"/>
        <v>0</v>
      </c>
      <c r="AW14" s="117">
        <f t="shared" si="9"/>
        <v>0</v>
      </c>
      <c r="AX14" s="118">
        <f t="shared" si="10"/>
        <v>0</v>
      </c>
      <c r="AY14" s="32"/>
      <c r="AZ14" s="35"/>
      <c r="BA14" s="36"/>
      <c r="BB14" s="36"/>
      <c r="BC14" s="36"/>
      <c r="BD14" s="36"/>
      <c r="BE14" s="37"/>
      <c r="BF14" s="38"/>
      <c r="BG14" s="36"/>
      <c r="BH14" s="36"/>
      <c r="BI14" s="36"/>
      <c r="BJ14" s="36"/>
      <c r="BK14" s="37"/>
      <c r="BL14" s="116">
        <f t="shared" si="11"/>
        <v>0</v>
      </c>
      <c r="BM14" s="117">
        <f t="shared" si="12"/>
        <v>0</v>
      </c>
      <c r="BN14" s="118">
        <f t="shared" si="13"/>
        <v>0</v>
      </c>
      <c r="BO14" s="32"/>
      <c r="BP14" s="35"/>
      <c r="BQ14" s="36"/>
      <c r="BR14" s="36"/>
      <c r="BS14" s="36"/>
      <c r="BT14" s="36"/>
      <c r="BU14" s="37"/>
      <c r="BV14" s="38"/>
      <c r="BW14" s="36"/>
      <c r="BX14" s="36"/>
      <c r="BY14" s="36"/>
      <c r="BZ14" s="36"/>
      <c r="CA14" s="37"/>
      <c r="CB14" s="116">
        <f t="shared" si="14"/>
        <v>0</v>
      </c>
      <c r="CC14" s="117">
        <f t="shared" si="15"/>
        <v>0</v>
      </c>
      <c r="CD14" s="118">
        <f t="shared" si="16"/>
        <v>0</v>
      </c>
      <c r="CE14" s="32"/>
      <c r="CF14" s="35"/>
      <c r="CG14" s="36"/>
      <c r="CH14" s="36"/>
      <c r="CI14" s="36"/>
      <c r="CJ14" s="36"/>
      <c r="CK14" s="37"/>
      <c r="CL14" s="38"/>
      <c r="CM14" s="36"/>
      <c r="CN14" s="36"/>
      <c r="CO14" s="36"/>
      <c r="CP14" s="36"/>
      <c r="CQ14" s="37"/>
      <c r="CR14" s="116">
        <f t="shared" si="17"/>
        <v>0</v>
      </c>
      <c r="CS14" s="117">
        <f t="shared" si="18"/>
        <v>0</v>
      </c>
      <c r="CT14" s="118">
        <f t="shared" si="19"/>
        <v>0</v>
      </c>
      <c r="CU14" s="32"/>
      <c r="CV14" s="38">
        <f t="shared" si="0"/>
        <v>0</v>
      </c>
      <c r="CW14" s="36"/>
      <c r="CX14" s="36">
        <f t="shared" si="1"/>
        <v>0</v>
      </c>
      <c r="CY14" s="39"/>
      <c r="CZ14" s="36">
        <f t="shared" si="20"/>
        <v>0</v>
      </c>
      <c r="DA14" s="40"/>
      <c r="DB14" s="38">
        <f t="shared" si="21"/>
        <v>0</v>
      </c>
      <c r="DC14" s="39"/>
      <c r="DD14" s="36">
        <f t="shared" si="22"/>
        <v>0</v>
      </c>
      <c r="DE14" s="39"/>
      <c r="DF14" s="36">
        <f t="shared" si="23"/>
        <v>0</v>
      </c>
      <c r="DG14" s="40"/>
      <c r="DH14" s="152"/>
      <c r="DI14" s="161" t="s">
        <v>4</v>
      </c>
      <c r="DJ14" s="38">
        <f t="shared" si="24"/>
        <v>0</v>
      </c>
      <c r="DK14" s="36">
        <f t="shared" si="25"/>
        <v>0</v>
      </c>
      <c r="DL14" s="37">
        <f t="shared" si="26"/>
        <v>0</v>
      </c>
      <c r="DM14"/>
    </row>
    <row r="15" spans="1:119" s="19" customFormat="1" ht="15.6" x14ac:dyDescent="0.3">
      <c r="A15" s="26">
        <v>6</v>
      </c>
      <c r="B15" s="26" t="s">
        <v>5</v>
      </c>
      <c r="C15" s="34"/>
      <c r="D15" s="35"/>
      <c r="E15" s="36"/>
      <c r="F15" s="36"/>
      <c r="G15" s="36"/>
      <c r="H15" s="36"/>
      <c r="I15" s="37"/>
      <c r="J15" s="38"/>
      <c r="K15" s="36"/>
      <c r="L15" s="36"/>
      <c r="M15" s="36"/>
      <c r="N15" s="36"/>
      <c r="O15" s="37"/>
      <c r="P15" s="116">
        <f t="shared" si="2"/>
        <v>0</v>
      </c>
      <c r="Q15" s="117">
        <f t="shared" si="3"/>
        <v>0</v>
      </c>
      <c r="R15" s="118">
        <f t="shared" si="4"/>
        <v>0</v>
      </c>
      <c r="S15" s="32"/>
      <c r="T15" s="3"/>
      <c r="U15" s="3"/>
      <c r="V15" s="3"/>
      <c r="W15" s="3"/>
      <c r="X15" s="3"/>
      <c r="Y15" s="3"/>
      <c r="Z15" s="38"/>
      <c r="AA15" s="36"/>
      <c r="AB15" s="36"/>
      <c r="AC15" s="36"/>
      <c r="AD15" s="36"/>
      <c r="AE15" s="37"/>
      <c r="AF15" s="116">
        <f t="shared" si="5"/>
        <v>0</v>
      </c>
      <c r="AG15" s="117">
        <f t="shared" si="6"/>
        <v>0</v>
      </c>
      <c r="AH15" s="118">
        <f t="shared" si="7"/>
        <v>0</v>
      </c>
      <c r="AI15" s="32"/>
      <c r="AJ15" s="35"/>
      <c r="AK15" s="36"/>
      <c r="AL15" s="36"/>
      <c r="AM15" s="36"/>
      <c r="AN15" s="36"/>
      <c r="AO15" s="37"/>
      <c r="AP15" s="38"/>
      <c r="AQ15" s="36"/>
      <c r="AR15" s="36"/>
      <c r="AS15" s="36"/>
      <c r="AT15" s="36"/>
      <c r="AU15" s="37"/>
      <c r="AV15" s="116">
        <f t="shared" si="8"/>
        <v>0</v>
      </c>
      <c r="AW15" s="117">
        <f t="shared" si="9"/>
        <v>0</v>
      </c>
      <c r="AX15" s="118">
        <f t="shared" si="10"/>
        <v>0</v>
      </c>
      <c r="AY15" s="32"/>
      <c r="AZ15" s="35"/>
      <c r="BA15" s="36"/>
      <c r="BB15" s="36"/>
      <c r="BC15" s="36"/>
      <c r="BD15" s="36"/>
      <c r="BE15" s="37"/>
      <c r="BF15" s="38"/>
      <c r="BG15" s="36"/>
      <c r="BH15" s="36"/>
      <c r="BI15" s="36"/>
      <c r="BJ15" s="36"/>
      <c r="BK15" s="37"/>
      <c r="BL15" s="116">
        <f t="shared" si="11"/>
        <v>0</v>
      </c>
      <c r="BM15" s="117">
        <f t="shared" si="12"/>
        <v>0</v>
      </c>
      <c r="BN15" s="118">
        <f t="shared" si="13"/>
        <v>0</v>
      </c>
      <c r="BO15" s="32"/>
      <c r="BP15" s="35"/>
      <c r="BQ15" s="36"/>
      <c r="BR15" s="36"/>
      <c r="BS15" s="36"/>
      <c r="BT15" s="36"/>
      <c r="BU15" s="37"/>
      <c r="BV15" s="38"/>
      <c r="BW15" s="36"/>
      <c r="BX15" s="36"/>
      <c r="BY15" s="36"/>
      <c r="BZ15" s="36"/>
      <c r="CA15" s="37"/>
      <c r="CB15" s="116">
        <f t="shared" si="14"/>
        <v>0</v>
      </c>
      <c r="CC15" s="117">
        <f t="shared" si="15"/>
        <v>0</v>
      </c>
      <c r="CD15" s="118">
        <f t="shared" si="16"/>
        <v>0</v>
      </c>
      <c r="CE15" s="32"/>
      <c r="CF15" s="35"/>
      <c r="CG15" s="36"/>
      <c r="CH15" s="36"/>
      <c r="CI15" s="36"/>
      <c r="CJ15" s="36"/>
      <c r="CK15" s="37"/>
      <c r="CL15" s="38"/>
      <c r="CM15" s="36"/>
      <c r="CN15" s="36"/>
      <c r="CO15" s="36"/>
      <c r="CP15" s="36"/>
      <c r="CQ15" s="37"/>
      <c r="CR15" s="116">
        <f t="shared" si="17"/>
        <v>0</v>
      </c>
      <c r="CS15" s="117">
        <f t="shared" si="18"/>
        <v>0</v>
      </c>
      <c r="CT15" s="118">
        <f t="shared" si="19"/>
        <v>0</v>
      </c>
      <c r="CU15" s="32"/>
      <c r="CV15" s="38">
        <f t="shared" si="0"/>
        <v>0</v>
      </c>
      <c r="CW15" s="36"/>
      <c r="CX15" s="36">
        <f t="shared" si="1"/>
        <v>0</v>
      </c>
      <c r="CY15" s="39"/>
      <c r="CZ15" s="36">
        <f t="shared" si="20"/>
        <v>0</v>
      </c>
      <c r="DA15" s="40"/>
      <c r="DB15" s="38">
        <f t="shared" si="21"/>
        <v>0</v>
      </c>
      <c r="DC15" s="39"/>
      <c r="DD15" s="36">
        <f t="shared" si="22"/>
        <v>0</v>
      </c>
      <c r="DE15" s="39"/>
      <c r="DF15" s="36">
        <f t="shared" si="23"/>
        <v>0</v>
      </c>
      <c r="DG15" s="40"/>
      <c r="DH15" s="152"/>
      <c r="DI15" s="161" t="s">
        <v>5</v>
      </c>
      <c r="DJ15" s="38">
        <f t="shared" si="24"/>
        <v>0</v>
      </c>
      <c r="DK15" s="36">
        <f t="shared" si="25"/>
        <v>0</v>
      </c>
      <c r="DL15" s="37">
        <f t="shared" si="26"/>
        <v>0</v>
      </c>
      <c r="DM15"/>
    </row>
    <row r="16" spans="1:119" s="19" customFormat="1" ht="15.6" x14ac:dyDescent="0.3">
      <c r="A16" s="26">
        <v>7</v>
      </c>
      <c r="B16" s="26" t="s">
        <v>92</v>
      </c>
      <c r="C16" s="41"/>
      <c r="D16" s="42"/>
      <c r="E16" s="46"/>
      <c r="F16" s="43"/>
      <c r="G16" s="46"/>
      <c r="H16" s="43"/>
      <c r="I16" s="47"/>
      <c r="J16" s="45"/>
      <c r="K16" s="46"/>
      <c r="L16" s="43"/>
      <c r="M16" s="46"/>
      <c r="N16" s="43"/>
      <c r="O16" s="47"/>
      <c r="P16" s="122">
        <f t="shared" si="2"/>
        <v>0</v>
      </c>
      <c r="Q16" s="123">
        <f t="shared" si="3"/>
        <v>0</v>
      </c>
      <c r="R16" s="124">
        <f t="shared" si="4"/>
        <v>0</v>
      </c>
      <c r="S16" s="32"/>
      <c r="T16" s="193"/>
      <c r="U16" s="194"/>
      <c r="V16" s="193"/>
      <c r="W16" s="194"/>
      <c r="X16" s="193"/>
      <c r="Y16" s="194"/>
      <c r="Z16" s="45"/>
      <c r="AA16" s="46"/>
      <c r="AB16" s="43"/>
      <c r="AC16" s="46"/>
      <c r="AD16" s="43"/>
      <c r="AE16" s="47"/>
      <c r="AF16" s="122">
        <f t="shared" si="5"/>
        <v>0</v>
      </c>
      <c r="AG16" s="123">
        <f t="shared" si="6"/>
        <v>0</v>
      </c>
      <c r="AH16" s="124">
        <f t="shared" si="7"/>
        <v>0</v>
      </c>
      <c r="AI16" s="32"/>
      <c r="AJ16" s="42"/>
      <c r="AK16" s="46"/>
      <c r="AL16" s="43"/>
      <c r="AM16" s="46"/>
      <c r="AN16" s="43"/>
      <c r="AO16" s="47"/>
      <c r="AP16" s="45"/>
      <c r="AQ16" s="46"/>
      <c r="AR16" s="43"/>
      <c r="AS16" s="46"/>
      <c r="AT16" s="43"/>
      <c r="AU16" s="47"/>
      <c r="AV16" s="122">
        <f t="shared" si="8"/>
        <v>0</v>
      </c>
      <c r="AW16" s="123">
        <f t="shared" si="9"/>
        <v>0</v>
      </c>
      <c r="AX16" s="124">
        <f t="shared" si="10"/>
        <v>0</v>
      </c>
      <c r="AY16" s="32"/>
      <c r="AZ16" s="42"/>
      <c r="BA16" s="46"/>
      <c r="BB16" s="43"/>
      <c r="BC16" s="46"/>
      <c r="BD16" s="43"/>
      <c r="BE16" s="47"/>
      <c r="BF16" s="45"/>
      <c r="BG16" s="46"/>
      <c r="BH16" s="43"/>
      <c r="BI16" s="46"/>
      <c r="BJ16" s="43"/>
      <c r="BK16" s="47"/>
      <c r="BL16" s="122">
        <f t="shared" si="11"/>
        <v>0</v>
      </c>
      <c r="BM16" s="123">
        <f t="shared" si="12"/>
        <v>0</v>
      </c>
      <c r="BN16" s="124">
        <f t="shared" si="13"/>
        <v>0</v>
      </c>
      <c r="BO16" s="32"/>
      <c r="BP16" s="42"/>
      <c r="BQ16" s="46"/>
      <c r="BR16" s="43"/>
      <c r="BS16" s="46"/>
      <c r="BT16" s="43"/>
      <c r="BU16" s="47"/>
      <c r="BV16" s="45"/>
      <c r="BW16" s="46"/>
      <c r="BX16" s="45"/>
      <c r="BY16" s="46"/>
      <c r="BZ16" s="45"/>
      <c r="CA16" s="47"/>
      <c r="CB16" s="122">
        <f t="shared" si="14"/>
        <v>0</v>
      </c>
      <c r="CC16" s="123">
        <f t="shared" si="15"/>
        <v>0</v>
      </c>
      <c r="CD16" s="124">
        <f t="shared" si="16"/>
        <v>0</v>
      </c>
      <c r="CE16" s="32"/>
      <c r="CF16" s="42"/>
      <c r="CG16" s="46"/>
      <c r="CH16" s="43"/>
      <c r="CI16" s="46"/>
      <c r="CJ16" s="43"/>
      <c r="CK16" s="47"/>
      <c r="CL16" s="45"/>
      <c r="CM16" s="46"/>
      <c r="CN16" s="43"/>
      <c r="CO16" s="46"/>
      <c r="CP16" s="43"/>
      <c r="CQ16" s="47"/>
      <c r="CR16" s="122">
        <f t="shared" si="17"/>
        <v>0</v>
      </c>
      <c r="CS16" s="123">
        <f t="shared" si="18"/>
        <v>0</v>
      </c>
      <c r="CT16" s="124">
        <f t="shared" si="19"/>
        <v>0</v>
      </c>
      <c r="CU16" s="32"/>
      <c r="CV16" s="45">
        <f>SUM(CV10:CV15)</f>
        <v>0</v>
      </c>
      <c r="CW16" s="46" t="e">
        <f>+CV16/$CV$111</f>
        <v>#DIV/0!</v>
      </c>
      <c r="CX16" s="43">
        <f>SUM(CX10:CX15)</f>
        <v>0</v>
      </c>
      <c r="CY16" s="46" t="e">
        <f>+CX16/$CX$111</f>
        <v>#DIV/0!</v>
      </c>
      <c r="CZ16" s="43">
        <f t="shared" si="20"/>
        <v>0</v>
      </c>
      <c r="DA16" s="47" t="e">
        <f>+CZ16/$CZ$111</f>
        <v>#DIV/0!</v>
      </c>
      <c r="DB16" s="45">
        <f>SUM(DB10:DB15)</f>
        <v>0</v>
      </c>
      <c r="DC16" s="46" t="e">
        <f>+DB16/$DB$111</f>
        <v>#DIV/0!</v>
      </c>
      <c r="DD16" s="43">
        <f>SUM(DD10:DD15)</f>
        <v>0</v>
      </c>
      <c r="DE16" s="46" t="e">
        <f>+DD16/$DD$111</f>
        <v>#DIV/0!</v>
      </c>
      <c r="DF16" s="43">
        <f>SUM(DF10:DF15)</f>
        <v>0</v>
      </c>
      <c r="DG16" s="47" t="e">
        <f>+DF16/$DF$111</f>
        <v>#DIV/0!</v>
      </c>
      <c r="DH16" s="153"/>
      <c r="DI16" s="161" t="s">
        <v>92</v>
      </c>
      <c r="DJ16" s="45">
        <f>SUM(DJ10:DJ15)</f>
        <v>0</v>
      </c>
      <c r="DK16" s="43">
        <f>SUM(DK10:DK15)</f>
        <v>0</v>
      </c>
      <c r="DL16" s="44">
        <f>SUM(DL10:DL15)</f>
        <v>0</v>
      </c>
      <c r="DM16"/>
      <c r="DO16" s="48"/>
    </row>
    <row r="17" spans="1:117" s="19" customFormat="1" ht="15.6" x14ac:dyDescent="0.3">
      <c r="A17" s="26"/>
      <c r="B17" s="26"/>
      <c r="C17" s="34"/>
      <c r="D17" s="35"/>
      <c r="E17" s="36"/>
      <c r="F17" s="36"/>
      <c r="G17" s="36"/>
      <c r="H17" s="36"/>
      <c r="I17" s="37"/>
      <c r="J17" s="38"/>
      <c r="K17" s="36"/>
      <c r="L17" s="36"/>
      <c r="M17" s="36"/>
      <c r="N17" s="36"/>
      <c r="O17" s="37"/>
      <c r="P17" s="125"/>
      <c r="Q17" s="126"/>
      <c r="R17" s="127"/>
      <c r="S17" s="32"/>
      <c r="T17" s="3"/>
      <c r="U17" s="3"/>
      <c r="V17" s="3"/>
      <c r="W17" s="3"/>
      <c r="X17" s="3"/>
      <c r="Y17" s="3"/>
      <c r="Z17" s="38"/>
      <c r="AA17" s="36"/>
      <c r="AB17" s="36"/>
      <c r="AC17" s="36"/>
      <c r="AD17" s="36"/>
      <c r="AE17" s="37"/>
      <c r="AF17" s="125"/>
      <c r="AG17" s="126"/>
      <c r="AH17" s="127"/>
      <c r="AI17" s="32"/>
      <c r="AJ17" s="35"/>
      <c r="AK17" s="36"/>
      <c r="AL17" s="36"/>
      <c r="AM17" s="36"/>
      <c r="AN17" s="36"/>
      <c r="AO17" s="37"/>
      <c r="AP17" s="38"/>
      <c r="AQ17" s="36"/>
      <c r="AR17" s="36"/>
      <c r="AS17" s="36"/>
      <c r="AT17" s="36"/>
      <c r="AU17" s="37"/>
      <c r="AV17" s="125"/>
      <c r="AW17" s="126"/>
      <c r="AX17" s="127"/>
      <c r="AY17" s="32"/>
      <c r="AZ17" s="35"/>
      <c r="BA17" s="36"/>
      <c r="BB17" s="36"/>
      <c r="BC17" s="36"/>
      <c r="BD17" s="36"/>
      <c r="BE17" s="37"/>
      <c r="BF17" s="38"/>
      <c r="BG17" s="36"/>
      <c r="BH17" s="36"/>
      <c r="BI17" s="36"/>
      <c r="BJ17" s="36"/>
      <c r="BK17" s="37"/>
      <c r="BL17" s="125"/>
      <c r="BM17" s="126"/>
      <c r="BN17" s="127"/>
      <c r="BO17" s="32"/>
      <c r="BP17" s="35"/>
      <c r="BQ17" s="36"/>
      <c r="BR17" s="36"/>
      <c r="BS17" s="36"/>
      <c r="BT17" s="36"/>
      <c r="BU17" s="37"/>
      <c r="BV17" s="38"/>
      <c r="BW17" s="36"/>
      <c r="BX17" s="36"/>
      <c r="BY17" s="36"/>
      <c r="BZ17" s="36"/>
      <c r="CA17" s="37"/>
      <c r="CB17" s="125"/>
      <c r="CC17" s="126"/>
      <c r="CD17" s="127"/>
      <c r="CE17" s="32"/>
      <c r="CF17" s="35"/>
      <c r="CG17" s="36"/>
      <c r="CH17" s="36"/>
      <c r="CI17" s="36"/>
      <c r="CJ17" s="36"/>
      <c r="CK17" s="37"/>
      <c r="CL17" s="38"/>
      <c r="CM17" s="36"/>
      <c r="CN17" s="36"/>
      <c r="CO17" s="36"/>
      <c r="CP17" s="36"/>
      <c r="CQ17" s="37"/>
      <c r="CR17" s="125"/>
      <c r="CS17" s="126"/>
      <c r="CT17" s="127"/>
      <c r="CU17" s="32"/>
      <c r="CV17" s="38"/>
      <c r="CW17" s="36"/>
      <c r="CX17" s="39"/>
      <c r="CY17" s="39"/>
      <c r="CZ17" s="36"/>
      <c r="DA17" s="40"/>
      <c r="DB17" s="49"/>
      <c r="DC17" s="39"/>
      <c r="DD17" s="39"/>
      <c r="DE17" s="39"/>
      <c r="DF17" s="39"/>
      <c r="DG17" s="40"/>
      <c r="DH17" s="152"/>
      <c r="DI17" s="161"/>
      <c r="DJ17" s="38"/>
      <c r="DK17" s="36"/>
      <c r="DL17" s="37"/>
      <c r="DM17"/>
    </row>
    <row r="18" spans="1:117" s="19" customFormat="1" ht="15.6" x14ac:dyDescent="0.3">
      <c r="A18" s="25" t="s">
        <v>52</v>
      </c>
      <c r="B18" s="26"/>
      <c r="C18" s="34"/>
      <c r="D18" s="35"/>
      <c r="E18" s="36"/>
      <c r="F18" s="36"/>
      <c r="G18" s="36"/>
      <c r="H18" s="36"/>
      <c r="I18" s="37"/>
      <c r="J18" s="38"/>
      <c r="K18" s="36"/>
      <c r="L18" s="36"/>
      <c r="M18" s="36"/>
      <c r="N18" s="36"/>
      <c r="O18" s="37"/>
      <c r="P18" s="125"/>
      <c r="Q18" s="126"/>
      <c r="R18" s="127"/>
      <c r="S18" s="32"/>
      <c r="T18" s="3"/>
      <c r="U18" s="3"/>
      <c r="V18" s="3"/>
      <c r="W18" s="3"/>
      <c r="X18" s="3"/>
      <c r="Y18" s="3"/>
      <c r="Z18" s="38"/>
      <c r="AA18" s="36"/>
      <c r="AB18" s="36"/>
      <c r="AC18" s="36"/>
      <c r="AD18" s="36"/>
      <c r="AE18" s="37"/>
      <c r="AF18" s="125"/>
      <c r="AG18" s="126"/>
      <c r="AH18" s="127"/>
      <c r="AI18" s="32"/>
      <c r="AJ18" s="35"/>
      <c r="AK18" s="36"/>
      <c r="AL18" s="36"/>
      <c r="AM18" s="36"/>
      <c r="AN18" s="36"/>
      <c r="AO18" s="37"/>
      <c r="AP18" s="38"/>
      <c r="AQ18" s="36"/>
      <c r="AR18" s="36"/>
      <c r="AS18" s="36"/>
      <c r="AT18" s="36"/>
      <c r="AU18" s="37"/>
      <c r="AV18" s="125"/>
      <c r="AW18" s="126"/>
      <c r="AX18" s="127"/>
      <c r="AY18" s="32"/>
      <c r="AZ18" s="35"/>
      <c r="BA18" s="36"/>
      <c r="BB18" s="36"/>
      <c r="BC18" s="36"/>
      <c r="BD18" s="36"/>
      <c r="BE18" s="37"/>
      <c r="BF18" s="38"/>
      <c r="BG18" s="36"/>
      <c r="BH18" s="36"/>
      <c r="BI18" s="36"/>
      <c r="BJ18" s="36"/>
      <c r="BK18" s="37"/>
      <c r="BL18" s="125"/>
      <c r="BM18" s="126"/>
      <c r="BN18" s="127"/>
      <c r="BO18" s="32"/>
      <c r="BP18" s="35"/>
      <c r="BQ18" s="36"/>
      <c r="BR18" s="36"/>
      <c r="BS18" s="36"/>
      <c r="BT18" s="36"/>
      <c r="BU18" s="37"/>
      <c r="BV18" s="38"/>
      <c r="BW18" s="36"/>
      <c r="BX18" s="36"/>
      <c r="BY18" s="36"/>
      <c r="BZ18" s="36"/>
      <c r="CA18" s="37"/>
      <c r="CB18" s="125"/>
      <c r="CC18" s="126"/>
      <c r="CD18" s="127"/>
      <c r="CE18" s="32"/>
      <c r="CF18" s="35"/>
      <c r="CG18" s="36"/>
      <c r="CH18" s="36"/>
      <c r="CI18" s="36"/>
      <c r="CJ18" s="36"/>
      <c r="CK18" s="37"/>
      <c r="CL18" s="38"/>
      <c r="CM18" s="36"/>
      <c r="CN18" s="36"/>
      <c r="CO18" s="36"/>
      <c r="CP18" s="36"/>
      <c r="CQ18" s="37"/>
      <c r="CR18" s="125"/>
      <c r="CS18" s="126"/>
      <c r="CT18" s="127"/>
      <c r="CU18" s="32"/>
      <c r="CV18" s="38"/>
      <c r="CW18" s="36"/>
      <c r="CX18" s="39"/>
      <c r="CY18" s="39"/>
      <c r="CZ18" s="36"/>
      <c r="DA18" s="40"/>
      <c r="DB18" s="49"/>
      <c r="DC18" s="39"/>
      <c r="DD18" s="39"/>
      <c r="DE18" s="39"/>
      <c r="DF18" s="39"/>
      <c r="DG18" s="40"/>
      <c r="DH18" s="152"/>
      <c r="DI18" s="160" t="s">
        <v>52</v>
      </c>
      <c r="DJ18" s="38"/>
      <c r="DK18" s="36"/>
      <c r="DL18" s="37"/>
      <c r="DM18"/>
    </row>
    <row r="19" spans="1:117" s="19" customFormat="1" ht="15.6" x14ac:dyDescent="0.3">
      <c r="A19" s="25"/>
      <c r="B19" s="50" t="s">
        <v>63</v>
      </c>
      <c r="C19" s="34"/>
      <c r="D19" s="35"/>
      <c r="E19" s="36"/>
      <c r="F19" s="36"/>
      <c r="G19" s="36"/>
      <c r="H19" s="36"/>
      <c r="I19" s="37"/>
      <c r="J19" s="38"/>
      <c r="K19" s="36"/>
      <c r="L19" s="36"/>
      <c r="M19" s="36"/>
      <c r="N19" s="36"/>
      <c r="O19" s="37"/>
      <c r="P19" s="125"/>
      <c r="Q19" s="126"/>
      <c r="R19" s="127"/>
      <c r="S19" s="32"/>
      <c r="T19" s="3"/>
      <c r="U19" s="3"/>
      <c r="V19" s="3"/>
      <c r="W19" s="3"/>
      <c r="X19" s="3"/>
      <c r="Y19" s="3"/>
      <c r="Z19" s="38"/>
      <c r="AA19" s="36"/>
      <c r="AB19" s="36"/>
      <c r="AC19" s="36"/>
      <c r="AD19" s="36"/>
      <c r="AE19" s="37"/>
      <c r="AF19" s="125"/>
      <c r="AG19" s="126"/>
      <c r="AH19" s="127"/>
      <c r="AI19" s="32"/>
      <c r="AJ19" s="35"/>
      <c r="AK19" s="36"/>
      <c r="AL19" s="36"/>
      <c r="AM19" s="36"/>
      <c r="AN19" s="36"/>
      <c r="AO19" s="37"/>
      <c r="AP19" s="38"/>
      <c r="AQ19" s="36"/>
      <c r="AR19" s="36"/>
      <c r="AS19" s="36"/>
      <c r="AT19" s="36"/>
      <c r="AU19" s="37"/>
      <c r="AV19" s="125"/>
      <c r="AW19" s="126"/>
      <c r="AX19" s="127"/>
      <c r="AY19" s="32"/>
      <c r="AZ19" s="35"/>
      <c r="BA19" s="36"/>
      <c r="BB19" s="36"/>
      <c r="BC19" s="36"/>
      <c r="BD19" s="36"/>
      <c r="BE19" s="37"/>
      <c r="BF19" s="38"/>
      <c r="BG19" s="36"/>
      <c r="BH19" s="36"/>
      <c r="BI19" s="36"/>
      <c r="BJ19" s="36"/>
      <c r="BK19" s="37"/>
      <c r="BL19" s="125"/>
      <c r="BM19" s="126"/>
      <c r="BN19" s="127"/>
      <c r="BO19" s="32"/>
      <c r="BP19" s="35"/>
      <c r="BQ19" s="36"/>
      <c r="BR19" s="36"/>
      <c r="BS19" s="36"/>
      <c r="BT19" s="36"/>
      <c r="BU19" s="37"/>
      <c r="BV19" s="38"/>
      <c r="BW19" s="36"/>
      <c r="BX19" s="36"/>
      <c r="BY19" s="36"/>
      <c r="BZ19" s="36"/>
      <c r="CA19" s="37"/>
      <c r="CB19" s="125"/>
      <c r="CC19" s="126"/>
      <c r="CD19" s="127"/>
      <c r="CE19" s="32"/>
      <c r="CF19" s="35"/>
      <c r="CG19" s="36"/>
      <c r="CH19" s="36"/>
      <c r="CI19" s="36"/>
      <c r="CJ19" s="36"/>
      <c r="CK19" s="37"/>
      <c r="CL19" s="38"/>
      <c r="CM19" s="36"/>
      <c r="CN19" s="36"/>
      <c r="CO19" s="36"/>
      <c r="CP19" s="36"/>
      <c r="CQ19" s="37"/>
      <c r="CR19" s="125"/>
      <c r="CS19" s="126"/>
      <c r="CT19" s="127"/>
      <c r="CU19" s="32"/>
      <c r="CV19" s="38"/>
      <c r="CW19" s="36"/>
      <c r="CX19" s="39"/>
      <c r="CY19" s="39"/>
      <c r="CZ19" s="36"/>
      <c r="DA19" s="40"/>
      <c r="DB19" s="49"/>
      <c r="DC19" s="39"/>
      <c r="DD19" s="39"/>
      <c r="DE19" s="39"/>
      <c r="DF19" s="39"/>
      <c r="DG19" s="40"/>
      <c r="DH19" s="152"/>
      <c r="DI19" s="162" t="s">
        <v>63</v>
      </c>
      <c r="DJ19" s="38"/>
      <c r="DK19" s="36"/>
      <c r="DL19" s="37"/>
      <c r="DM19"/>
    </row>
    <row r="20" spans="1:117" s="19" customFormat="1" ht="15.6" x14ac:dyDescent="0.3">
      <c r="A20" s="26">
        <v>8</v>
      </c>
      <c r="B20" s="26" t="s">
        <v>19</v>
      </c>
      <c r="C20" s="34"/>
      <c r="D20" s="35"/>
      <c r="E20" s="39"/>
      <c r="F20" s="36"/>
      <c r="G20" s="39"/>
      <c r="H20" s="36"/>
      <c r="I20" s="40"/>
      <c r="J20" s="38"/>
      <c r="K20" s="39"/>
      <c r="L20" s="36"/>
      <c r="M20" s="39"/>
      <c r="N20" s="36"/>
      <c r="O20" s="40"/>
      <c r="P20" s="116">
        <f t="shared" ref="P20:P63" si="27">+D20+J20</f>
        <v>0</v>
      </c>
      <c r="Q20" s="117">
        <f t="shared" ref="Q20:Q63" si="28">+F20+L20</f>
        <v>0</v>
      </c>
      <c r="R20" s="118">
        <f t="shared" ref="R20:R63" si="29">+P20+Q20</f>
        <v>0</v>
      </c>
      <c r="S20" s="32"/>
      <c r="T20" s="3"/>
      <c r="U20" s="5"/>
      <c r="V20" s="3"/>
      <c r="W20" s="5"/>
      <c r="X20" s="3"/>
      <c r="Y20" s="5"/>
      <c r="Z20" s="38"/>
      <c r="AA20" s="39"/>
      <c r="AB20" s="36"/>
      <c r="AC20" s="39"/>
      <c r="AD20" s="36"/>
      <c r="AE20" s="40"/>
      <c r="AF20" s="116">
        <f t="shared" ref="AF20:AF63" si="30">+T20+Z20</f>
        <v>0</v>
      </c>
      <c r="AG20" s="117">
        <f t="shared" ref="AG20:AG63" si="31">+V20+AB20</f>
        <v>0</v>
      </c>
      <c r="AH20" s="118">
        <f t="shared" ref="AH20:AH63" si="32">+AF20+AG20</f>
        <v>0</v>
      </c>
      <c r="AI20" s="32"/>
      <c r="AJ20" s="35"/>
      <c r="AK20" s="39"/>
      <c r="AL20" s="36"/>
      <c r="AM20" s="39"/>
      <c r="AN20" s="36"/>
      <c r="AO20" s="40"/>
      <c r="AP20" s="38"/>
      <c r="AQ20" s="39"/>
      <c r="AR20" s="36"/>
      <c r="AS20" s="39"/>
      <c r="AT20" s="36"/>
      <c r="AU20" s="40"/>
      <c r="AV20" s="116">
        <f t="shared" ref="AV20:AV63" si="33">+AJ20+AP20</f>
        <v>0</v>
      </c>
      <c r="AW20" s="117">
        <f t="shared" ref="AW20:AW63" si="34">+AL20+AR20</f>
        <v>0</v>
      </c>
      <c r="AX20" s="118">
        <f t="shared" ref="AX20:AX63" si="35">+AV20+AW20</f>
        <v>0</v>
      </c>
      <c r="AY20" s="32"/>
      <c r="AZ20" s="35"/>
      <c r="BA20" s="39"/>
      <c r="BB20" s="36"/>
      <c r="BC20" s="39"/>
      <c r="BD20" s="36"/>
      <c r="BE20" s="40"/>
      <c r="BF20" s="38"/>
      <c r="BG20" s="39"/>
      <c r="BH20" s="36"/>
      <c r="BI20" s="39"/>
      <c r="BJ20" s="36"/>
      <c r="BK20" s="40"/>
      <c r="BL20" s="116">
        <f t="shared" ref="BL20:BL63" si="36">+AZ20+BF20</f>
        <v>0</v>
      </c>
      <c r="BM20" s="117">
        <f t="shared" ref="BM20:BM63" si="37">+BB20+BH20</f>
        <v>0</v>
      </c>
      <c r="BN20" s="118">
        <f t="shared" ref="BN20:BN63" si="38">+BL20+BM20</f>
        <v>0</v>
      </c>
      <c r="BO20" s="32"/>
      <c r="BP20" s="35"/>
      <c r="BQ20" s="39"/>
      <c r="BR20" s="36"/>
      <c r="BS20" s="39"/>
      <c r="BT20" s="36"/>
      <c r="BU20" s="40"/>
      <c r="BV20" s="38"/>
      <c r="BW20" s="39"/>
      <c r="BX20" s="36"/>
      <c r="BY20" s="39"/>
      <c r="BZ20" s="36"/>
      <c r="CA20" s="40"/>
      <c r="CB20" s="116">
        <f t="shared" ref="CB20:CB63" si="39">+BP20+BV20</f>
        <v>0</v>
      </c>
      <c r="CC20" s="117">
        <f t="shared" ref="CC20:CC63" si="40">+BR20+BX20</f>
        <v>0</v>
      </c>
      <c r="CD20" s="118">
        <f t="shared" ref="CD20:CD63" si="41">+CB20+CC20</f>
        <v>0</v>
      </c>
      <c r="CE20" s="32"/>
      <c r="CF20" s="35"/>
      <c r="CG20" s="39"/>
      <c r="CH20" s="36"/>
      <c r="CI20" s="39"/>
      <c r="CJ20" s="36"/>
      <c r="CK20" s="40"/>
      <c r="CL20" s="38"/>
      <c r="CM20" s="39"/>
      <c r="CN20" s="36"/>
      <c r="CO20" s="39"/>
      <c r="CP20" s="36"/>
      <c r="CQ20" s="40"/>
      <c r="CR20" s="116">
        <f t="shared" ref="CR20:CR63" si="42">+CF20+CL20</f>
        <v>0</v>
      </c>
      <c r="CS20" s="117">
        <f t="shared" ref="CS20:CS63" si="43">+CH20+CN20</f>
        <v>0</v>
      </c>
      <c r="CT20" s="118">
        <f t="shared" ref="CT20:CT63" si="44">+CR20+CS20</f>
        <v>0</v>
      </c>
      <c r="CU20" s="32"/>
      <c r="CV20" s="38">
        <f t="shared" ref="CV20:CV60" si="45">+D20+T20+AJ20+AZ20+BP20+CF20</f>
        <v>0</v>
      </c>
      <c r="CW20" s="39" t="e">
        <f t="shared" ref="CW20:CW63" si="46">+CV20/$CV$111</f>
        <v>#DIV/0!</v>
      </c>
      <c r="CX20" s="39">
        <f t="shared" ref="CX20:CX60" si="47">+F20+V20+AL20+BB20+BR20+CH20</f>
        <v>0</v>
      </c>
      <c r="CY20" s="39" t="e">
        <f t="shared" ref="CY20:CY63" si="48">+CX20/$CX$111</f>
        <v>#DIV/0!</v>
      </c>
      <c r="CZ20" s="36">
        <f t="shared" ref="CZ20:CZ63" si="49">+CV20+CX20</f>
        <v>0</v>
      </c>
      <c r="DA20" s="40" t="e">
        <f t="shared" ref="DA20:DA63" si="50">+CZ20/$CZ$111</f>
        <v>#DIV/0!</v>
      </c>
      <c r="DB20" s="38">
        <f t="shared" ref="DB20:DB60" si="51">+J20+Z20+AP20+BF20+BV20+CL20</f>
        <v>0</v>
      </c>
      <c r="DC20" s="39" t="e">
        <f t="shared" ref="DC20:DC63" si="52">+DB20/$DB$111</f>
        <v>#DIV/0!</v>
      </c>
      <c r="DD20" s="36">
        <f t="shared" ref="DD20:DD60" si="53">+L20+AB20+AR20+BH20+BX20+CN20</f>
        <v>0</v>
      </c>
      <c r="DE20" s="39" t="e">
        <f t="shared" ref="DE20:DE63" si="54">+DD20/$DD$111</f>
        <v>#DIV/0!</v>
      </c>
      <c r="DF20" s="36">
        <f t="shared" ref="DF20:DF60" si="55">+DB20+DD20</f>
        <v>0</v>
      </c>
      <c r="DG20" s="40" t="e">
        <f t="shared" ref="DG20:DG63" si="56">+DF20/$DF$111</f>
        <v>#DIV/0!</v>
      </c>
      <c r="DH20" s="152"/>
      <c r="DI20" s="161" t="s">
        <v>19</v>
      </c>
      <c r="DJ20" s="38">
        <f t="shared" ref="DJ20:DJ60" si="57">+CZ20</f>
        <v>0</v>
      </c>
      <c r="DK20" s="36">
        <f t="shared" ref="DK20:DK60" si="58">+DF20</f>
        <v>0</v>
      </c>
      <c r="DL20" s="37">
        <f t="shared" ref="DL20:DL62" si="59">+DJ20+DK20</f>
        <v>0</v>
      </c>
      <c r="DM20"/>
    </row>
    <row r="21" spans="1:117" s="19" customFormat="1" ht="15.6" x14ac:dyDescent="0.3">
      <c r="A21" s="26">
        <v>9</v>
      </c>
      <c r="B21" s="26" t="s">
        <v>20</v>
      </c>
      <c r="C21" s="34"/>
      <c r="D21" s="35"/>
      <c r="E21" s="39"/>
      <c r="F21" s="36"/>
      <c r="G21" s="39"/>
      <c r="H21" s="36"/>
      <c r="I21" s="40"/>
      <c r="J21" s="38"/>
      <c r="K21" s="39"/>
      <c r="L21" s="36"/>
      <c r="M21" s="39"/>
      <c r="N21" s="36"/>
      <c r="O21" s="40"/>
      <c r="P21" s="116">
        <f t="shared" si="27"/>
        <v>0</v>
      </c>
      <c r="Q21" s="117">
        <f t="shared" si="28"/>
        <v>0</v>
      </c>
      <c r="R21" s="118">
        <f t="shared" si="29"/>
        <v>0</v>
      </c>
      <c r="S21" s="32"/>
      <c r="T21" s="3"/>
      <c r="U21" s="5"/>
      <c r="V21" s="3"/>
      <c r="W21" s="5"/>
      <c r="X21" s="3"/>
      <c r="Y21" s="5"/>
      <c r="Z21" s="38"/>
      <c r="AA21" s="39"/>
      <c r="AB21" s="36"/>
      <c r="AC21" s="39"/>
      <c r="AD21" s="36"/>
      <c r="AE21" s="40"/>
      <c r="AF21" s="116">
        <f t="shared" si="30"/>
        <v>0</v>
      </c>
      <c r="AG21" s="117">
        <f t="shared" si="31"/>
        <v>0</v>
      </c>
      <c r="AH21" s="118">
        <f t="shared" si="32"/>
        <v>0</v>
      </c>
      <c r="AI21" s="32"/>
      <c r="AJ21" s="35"/>
      <c r="AK21" s="39"/>
      <c r="AL21" s="36"/>
      <c r="AM21" s="39"/>
      <c r="AN21" s="36"/>
      <c r="AO21" s="40"/>
      <c r="AP21" s="38"/>
      <c r="AQ21" s="39"/>
      <c r="AR21" s="36"/>
      <c r="AS21" s="39"/>
      <c r="AT21" s="36"/>
      <c r="AU21" s="40"/>
      <c r="AV21" s="116">
        <f t="shared" si="33"/>
        <v>0</v>
      </c>
      <c r="AW21" s="117">
        <f t="shared" si="34"/>
        <v>0</v>
      </c>
      <c r="AX21" s="118">
        <f t="shared" si="35"/>
        <v>0</v>
      </c>
      <c r="AY21" s="32"/>
      <c r="AZ21" s="35"/>
      <c r="BA21" s="39"/>
      <c r="BB21" s="36"/>
      <c r="BC21" s="39"/>
      <c r="BD21" s="36"/>
      <c r="BE21" s="40"/>
      <c r="BF21" s="38"/>
      <c r="BG21" s="39"/>
      <c r="BH21" s="36"/>
      <c r="BI21" s="39"/>
      <c r="BJ21" s="36"/>
      <c r="BK21" s="40"/>
      <c r="BL21" s="116">
        <f t="shared" si="36"/>
        <v>0</v>
      </c>
      <c r="BM21" s="117">
        <f t="shared" si="37"/>
        <v>0</v>
      </c>
      <c r="BN21" s="118">
        <f t="shared" si="38"/>
        <v>0</v>
      </c>
      <c r="BO21" s="32"/>
      <c r="BP21" s="35"/>
      <c r="BQ21" s="39"/>
      <c r="BR21" s="36"/>
      <c r="BS21" s="39"/>
      <c r="BT21" s="36"/>
      <c r="BU21" s="40"/>
      <c r="BV21" s="38"/>
      <c r="BW21" s="39"/>
      <c r="BX21" s="36"/>
      <c r="BY21" s="39"/>
      <c r="BZ21" s="36"/>
      <c r="CA21" s="40"/>
      <c r="CB21" s="116">
        <f t="shared" si="39"/>
        <v>0</v>
      </c>
      <c r="CC21" s="117">
        <f t="shared" si="40"/>
        <v>0</v>
      </c>
      <c r="CD21" s="118">
        <f t="shared" si="41"/>
        <v>0</v>
      </c>
      <c r="CE21" s="32"/>
      <c r="CF21" s="35"/>
      <c r="CG21" s="39"/>
      <c r="CH21" s="36"/>
      <c r="CI21" s="39"/>
      <c r="CJ21" s="36"/>
      <c r="CK21" s="40"/>
      <c r="CL21" s="38"/>
      <c r="CM21" s="39"/>
      <c r="CN21" s="36"/>
      <c r="CO21" s="39"/>
      <c r="CP21" s="36"/>
      <c r="CQ21" s="40"/>
      <c r="CR21" s="116">
        <f t="shared" si="42"/>
        <v>0</v>
      </c>
      <c r="CS21" s="117">
        <f t="shared" si="43"/>
        <v>0</v>
      </c>
      <c r="CT21" s="118">
        <f t="shared" si="44"/>
        <v>0</v>
      </c>
      <c r="CU21" s="32"/>
      <c r="CV21" s="38">
        <f t="shared" si="45"/>
        <v>0</v>
      </c>
      <c r="CW21" s="39" t="e">
        <f t="shared" si="46"/>
        <v>#DIV/0!</v>
      </c>
      <c r="CX21" s="39">
        <f t="shared" si="47"/>
        <v>0</v>
      </c>
      <c r="CY21" s="39" t="e">
        <f t="shared" si="48"/>
        <v>#DIV/0!</v>
      </c>
      <c r="CZ21" s="36">
        <f t="shared" si="49"/>
        <v>0</v>
      </c>
      <c r="DA21" s="40" t="e">
        <f t="shared" si="50"/>
        <v>#DIV/0!</v>
      </c>
      <c r="DB21" s="38">
        <f t="shared" si="51"/>
        <v>0</v>
      </c>
      <c r="DC21" s="39" t="e">
        <f t="shared" si="52"/>
        <v>#DIV/0!</v>
      </c>
      <c r="DD21" s="36">
        <f t="shared" si="53"/>
        <v>0</v>
      </c>
      <c r="DE21" s="39" t="e">
        <f t="shared" si="54"/>
        <v>#DIV/0!</v>
      </c>
      <c r="DF21" s="36">
        <f t="shared" si="55"/>
        <v>0</v>
      </c>
      <c r="DG21" s="40" t="e">
        <f t="shared" si="56"/>
        <v>#DIV/0!</v>
      </c>
      <c r="DH21" s="152"/>
      <c r="DI21" s="161" t="s">
        <v>20</v>
      </c>
      <c r="DJ21" s="38">
        <f t="shared" si="57"/>
        <v>0</v>
      </c>
      <c r="DK21" s="36">
        <f t="shared" si="58"/>
        <v>0</v>
      </c>
      <c r="DL21" s="37">
        <f t="shared" si="59"/>
        <v>0</v>
      </c>
      <c r="DM21"/>
    </row>
    <row r="22" spans="1:117" s="19" customFormat="1" ht="15.6" x14ac:dyDescent="0.3">
      <c r="A22" s="26">
        <v>10</v>
      </c>
      <c r="B22" s="26" t="s">
        <v>21</v>
      </c>
      <c r="C22" s="34"/>
      <c r="D22" s="35"/>
      <c r="E22" s="39"/>
      <c r="F22" s="36"/>
      <c r="G22" s="39"/>
      <c r="H22" s="36"/>
      <c r="I22" s="40"/>
      <c r="J22" s="38"/>
      <c r="K22" s="39"/>
      <c r="L22" s="36"/>
      <c r="M22" s="39"/>
      <c r="N22" s="36"/>
      <c r="O22" s="40"/>
      <c r="P22" s="116">
        <f t="shared" si="27"/>
        <v>0</v>
      </c>
      <c r="Q22" s="117">
        <f t="shared" si="28"/>
        <v>0</v>
      </c>
      <c r="R22" s="118">
        <f t="shared" si="29"/>
        <v>0</v>
      </c>
      <c r="S22" s="32"/>
      <c r="T22" s="3"/>
      <c r="U22" s="5"/>
      <c r="V22" s="3"/>
      <c r="W22" s="5"/>
      <c r="X22" s="3"/>
      <c r="Y22" s="5"/>
      <c r="Z22" s="38"/>
      <c r="AA22" s="39"/>
      <c r="AB22" s="36"/>
      <c r="AC22" s="39"/>
      <c r="AD22" s="36"/>
      <c r="AE22" s="40"/>
      <c r="AF22" s="116">
        <f t="shared" si="30"/>
        <v>0</v>
      </c>
      <c r="AG22" s="117">
        <f t="shared" si="31"/>
        <v>0</v>
      </c>
      <c r="AH22" s="118">
        <f t="shared" si="32"/>
        <v>0</v>
      </c>
      <c r="AI22" s="32"/>
      <c r="AJ22" s="35"/>
      <c r="AK22" s="39"/>
      <c r="AL22" s="36"/>
      <c r="AM22" s="39"/>
      <c r="AN22" s="36"/>
      <c r="AO22" s="40"/>
      <c r="AP22" s="38"/>
      <c r="AQ22" s="39"/>
      <c r="AR22" s="36"/>
      <c r="AS22" s="39"/>
      <c r="AT22" s="36"/>
      <c r="AU22" s="40"/>
      <c r="AV22" s="116">
        <f t="shared" si="33"/>
        <v>0</v>
      </c>
      <c r="AW22" s="117">
        <f t="shared" si="34"/>
        <v>0</v>
      </c>
      <c r="AX22" s="118">
        <f t="shared" si="35"/>
        <v>0</v>
      </c>
      <c r="AY22" s="32"/>
      <c r="AZ22" s="35"/>
      <c r="BA22" s="39"/>
      <c r="BB22" s="36"/>
      <c r="BC22" s="39"/>
      <c r="BD22" s="36"/>
      <c r="BE22" s="40"/>
      <c r="BF22" s="38"/>
      <c r="BG22" s="39"/>
      <c r="BH22" s="36"/>
      <c r="BI22" s="39"/>
      <c r="BJ22" s="36"/>
      <c r="BK22" s="40"/>
      <c r="BL22" s="116">
        <f t="shared" si="36"/>
        <v>0</v>
      </c>
      <c r="BM22" s="117">
        <f t="shared" si="37"/>
        <v>0</v>
      </c>
      <c r="BN22" s="118">
        <f t="shared" si="38"/>
        <v>0</v>
      </c>
      <c r="BO22" s="32"/>
      <c r="BP22" s="35"/>
      <c r="BQ22" s="39"/>
      <c r="BR22" s="36"/>
      <c r="BS22" s="39"/>
      <c r="BT22" s="36"/>
      <c r="BU22" s="40"/>
      <c r="BV22" s="38"/>
      <c r="BW22" s="39"/>
      <c r="BX22" s="36"/>
      <c r="BY22" s="39"/>
      <c r="BZ22" s="36"/>
      <c r="CA22" s="40"/>
      <c r="CB22" s="116">
        <f t="shared" si="39"/>
        <v>0</v>
      </c>
      <c r="CC22" s="117">
        <f t="shared" si="40"/>
        <v>0</v>
      </c>
      <c r="CD22" s="118">
        <f t="shared" si="41"/>
        <v>0</v>
      </c>
      <c r="CE22" s="32"/>
      <c r="CF22" s="35"/>
      <c r="CG22" s="39"/>
      <c r="CH22" s="36"/>
      <c r="CI22" s="39"/>
      <c r="CJ22" s="36"/>
      <c r="CK22" s="40"/>
      <c r="CL22" s="38"/>
      <c r="CM22" s="39"/>
      <c r="CN22" s="36"/>
      <c r="CO22" s="39"/>
      <c r="CP22" s="36"/>
      <c r="CQ22" s="40"/>
      <c r="CR22" s="116">
        <f t="shared" si="42"/>
        <v>0</v>
      </c>
      <c r="CS22" s="117">
        <f t="shared" si="43"/>
        <v>0</v>
      </c>
      <c r="CT22" s="118">
        <f t="shared" si="44"/>
        <v>0</v>
      </c>
      <c r="CU22" s="32"/>
      <c r="CV22" s="38">
        <f t="shared" si="45"/>
        <v>0</v>
      </c>
      <c r="CW22" s="39" t="e">
        <f t="shared" si="46"/>
        <v>#DIV/0!</v>
      </c>
      <c r="CX22" s="39">
        <f t="shared" si="47"/>
        <v>0</v>
      </c>
      <c r="CY22" s="39" t="e">
        <f t="shared" si="48"/>
        <v>#DIV/0!</v>
      </c>
      <c r="CZ22" s="36">
        <f t="shared" si="49"/>
        <v>0</v>
      </c>
      <c r="DA22" s="40" t="e">
        <f t="shared" si="50"/>
        <v>#DIV/0!</v>
      </c>
      <c r="DB22" s="38">
        <f t="shared" si="51"/>
        <v>0</v>
      </c>
      <c r="DC22" s="39" t="e">
        <f t="shared" si="52"/>
        <v>#DIV/0!</v>
      </c>
      <c r="DD22" s="36">
        <f t="shared" si="53"/>
        <v>0</v>
      </c>
      <c r="DE22" s="39" t="e">
        <f t="shared" si="54"/>
        <v>#DIV/0!</v>
      </c>
      <c r="DF22" s="36">
        <f t="shared" si="55"/>
        <v>0</v>
      </c>
      <c r="DG22" s="40" t="e">
        <f t="shared" si="56"/>
        <v>#DIV/0!</v>
      </c>
      <c r="DH22" s="152"/>
      <c r="DI22" s="161" t="s">
        <v>21</v>
      </c>
      <c r="DJ22" s="38">
        <f t="shared" si="57"/>
        <v>0</v>
      </c>
      <c r="DK22" s="36">
        <f t="shared" si="58"/>
        <v>0</v>
      </c>
      <c r="DL22" s="37">
        <f t="shared" si="59"/>
        <v>0</v>
      </c>
      <c r="DM22"/>
    </row>
    <row r="23" spans="1:117" s="19" customFormat="1" ht="15.6" x14ac:dyDescent="0.3">
      <c r="A23" s="26">
        <v>11</v>
      </c>
      <c r="B23" s="26" t="s">
        <v>22</v>
      </c>
      <c r="C23" s="34"/>
      <c r="D23" s="35"/>
      <c r="E23" s="39"/>
      <c r="F23" s="36"/>
      <c r="G23" s="39"/>
      <c r="H23" s="36"/>
      <c r="I23" s="40"/>
      <c r="J23" s="38"/>
      <c r="K23" s="39"/>
      <c r="L23" s="36"/>
      <c r="M23" s="39"/>
      <c r="N23" s="36"/>
      <c r="O23" s="40"/>
      <c r="P23" s="116">
        <f t="shared" si="27"/>
        <v>0</v>
      </c>
      <c r="Q23" s="117">
        <f t="shared" si="28"/>
        <v>0</v>
      </c>
      <c r="R23" s="118">
        <f t="shared" si="29"/>
        <v>0</v>
      </c>
      <c r="S23" s="32"/>
      <c r="T23" s="3"/>
      <c r="U23" s="5"/>
      <c r="V23" s="3"/>
      <c r="W23" s="5"/>
      <c r="X23" s="3"/>
      <c r="Y23" s="5"/>
      <c r="Z23" s="38"/>
      <c r="AA23" s="39"/>
      <c r="AB23" s="36"/>
      <c r="AC23" s="39"/>
      <c r="AD23" s="36"/>
      <c r="AE23" s="40"/>
      <c r="AF23" s="116">
        <f t="shared" si="30"/>
        <v>0</v>
      </c>
      <c r="AG23" s="117">
        <f t="shared" si="31"/>
        <v>0</v>
      </c>
      <c r="AH23" s="118">
        <f t="shared" si="32"/>
        <v>0</v>
      </c>
      <c r="AI23" s="32"/>
      <c r="AJ23" s="35"/>
      <c r="AK23" s="39"/>
      <c r="AL23" s="36"/>
      <c r="AM23" s="39"/>
      <c r="AN23" s="36"/>
      <c r="AO23" s="40"/>
      <c r="AP23" s="38"/>
      <c r="AQ23" s="39"/>
      <c r="AR23" s="36"/>
      <c r="AS23" s="39"/>
      <c r="AT23" s="36"/>
      <c r="AU23" s="40"/>
      <c r="AV23" s="116">
        <f t="shared" si="33"/>
        <v>0</v>
      </c>
      <c r="AW23" s="117">
        <f t="shared" si="34"/>
        <v>0</v>
      </c>
      <c r="AX23" s="118">
        <f t="shared" si="35"/>
        <v>0</v>
      </c>
      <c r="AY23" s="32"/>
      <c r="AZ23" s="35"/>
      <c r="BA23" s="39"/>
      <c r="BB23" s="36"/>
      <c r="BC23" s="39"/>
      <c r="BD23" s="36"/>
      <c r="BE23" s="40"/>
      <c r="BF23" s="38"/>
      <c r="BG23" s="39"/>
      <c r="BH23" s="36"/>
      <c r="BI23" s="39"/>
      <c r="BJ23" s="36"/>
      <c r="BK23" s="40"/>
      <c r="BL23" s="116">
        <f t="shared" si="36"/>
        <v>0</v>
      </c>
      <c r="BM23" s="117">
        <f t="shared" si="37"/>
        <v>0</v>
      </c>
      <c r="BN23" s="118">
        <f t="shared" si="38"/>
        <v>0</v>
      </c>
      <c r="BO23" s="32"/>
      <c r="BP23" s="35"/>
      <c r="BQ23" s="39"/>
      <c r="BR23" s="36"/>
      <c r="BS23" s="39"/>
      <c r="BT23" s="36"/>
      <c r="BU23" s="40"/>
      <c r="BV23" s="38"/>
      <c r="BW23" s="39"/>
      <c r="BX23" s="36"/>
      <c r="BY23" s="39"/>
      <c r="BZ23" s="36"/>
      <c r="CA23" s="40"/>
      <c r="CB23" s="116">
        <f t="shared" si="39"/>
        <v>0</v>
      </c>
      <c r="CC23" s="117">
        <f t="shared" si="40"/>
        <v>0</v>
      </c>
      <c r="CD23" s="118">
        <f t="shared" si="41"/>
        <v>0</v>
      </c>
      <c r="CE23" s="32"/>
      <c r="CF23" s="35"/>
      <c r="CG23" s="39"/>
      <c r="CH23" s="36"/>
      <c r="CI23" s="39"/>
      <c r="CJ23" s="36"/>
      <c r="CK23" s="40"/>
      <c r="CL23" s="38"/>
      <c r="CM23" s="39"/>
      <c r="CN23" s="36"/>
      <c r="CO23" s="39"/>
      <c r="CP23" s="36"/>
      <c r="CQ23" s="40"/>
      <c r="CR23" s="116">
        <f t="shared" si="42"/>
        <v>0</v>
      </c>
      <c r="CS23" s="117">
        <f t="shared" si="43"/>
        <v>0</v>
      </c>
      <c r="CT23" s="118">
        <f t="shared" si="44"/>
        <v>0</v>
      </c>
      <c r="CU23" s="32"/>
      <c r="CV23" s="38">
        <f t="shared" si="45"/>
        <v>0</v>
      </c>
      <c r="CW23" s="39" t="e">
        <f t="shared" si="46"/>
        <v>#DIV/0!</v>
      </c>
      <c r="CX23" s="39">
        <f t="shared" si="47"/>
        <v>0</v>
      </c>
      <c r="CY23" s="39" t="e">
        <f t="shared" si="48"/>
        <v>#DIV/0!</v>
      </c>
      <c r="CZ23" s="36">
        <f t="shared" si="49"/>
        <v>0</v>
      </c>
      <c r="DA23" s="40" t="e">
        <f t="shared" si="50"/>
        <v>#DIV/0!</v>
      </c>
      <c r="DB23" s="38">
        <f t="shared" si="51"/>
        <v>0</v>
      </c>
      <c r="DC23" s="39" t="e">
        <f t="shared" si="52"/>
        <v>#DIV/0!</v>
      </c>
      <c r="DD23" s="36">
        <f t="shared" si="53"/>
        <v>0</v>
      </c>
      <c r="DE23" s="39" t="e">
        <f t="shared" si="54"/>
        <v>#DIV/0!</v>
      </c>
      <c r="DF23" s="36">
        <f t="shared" si="55"/>
        <v>0</v>
      </c>
      <c r="DG23" s="40" t="e">
        <f t="shared" si="56"/>
        <v>#DIV/0!</v>
      </c>
      <c r="DH23" s="152"/>
      <c r="DI23" s="161" t="s">
        <v>22</v>
      </c>
      <c r="DJ23" s="38">
        <f t="shared" si="57"/>
        <v>0</v>
      </c>
      <c r="DK23" s="36">
        <f t="shared" si="58"/>
        <v>0</v>
      </c>
      <c r="DL23" s="37">
        <f t="shared" si="59"/>
        <v>0</v>
      </c>
      <c r="DM23"/>
    </row>
    <row r="24" spans="1:117" s="19" customFormat="1" ht="15.6" x14ac:dyDescent="0.3">
      <c r="A24" s="26">
        <v>12</v>
      </c>
      <c r="B24" s="26" t="s">
        <v>23</v>
      </c>
      <c r="C24" s="34"/>
      <c r="D24" s="35"/>
      <c r="E24" s="39"/>
      <c r="F24" s="36"/>
      <c r="G24" s="39"/>
      <c r="H24" s="36"/>
      <c r="I24" s="40"/>
      <c r="J24" s="38"/>
      <c r="K24" s="39"/>
      <c r="L24" s="36"/>
      <c r="M24" s="39"/>
      <c r="N24" s="36"/>
      <c r="O24" s="40"/>
      <c r="P24" s="116">
        <f t="shared" si="27"/>
        <v>0</v>
      </c>
      <c r="Q24" s="117">
        <f t="shared" si="28"/>
        <v>0</v>
      </c>
      <c r="R24" s="118">
        <f t="shared" si="29"/>
        <v>0</v>
      </c>
      <c r="S24" s="32"/>
      <c r="T24" s="3"/>
      <c r="U24" s="5"/>
      <c r="V24" s="3"/>
      <c r="W24" s="5"/>
      <c r="X24" s="3"/>
      <c r="Y24" s="5"/>
      <c r="Z24" s="38"/>
      <c r="AA24" s="39"/>
      <c r="AB24" s="36"/>
      <c r="AC24" s="39"/>
      <c r="AD24" s="36"/>
      <c r="AE24" s="40"/>
      <c r="AF24" s="116">
        <f t="shared" si="30"/>
        <v>0</v>
      </c>
      <c r="AG24" s="117">
        <f t="shared" si="31"/>
        <v>0</v>
      </c>
      <c r="AH24" s="118">
        <f t="shared" si="32"/>
        <v>0</v>
      </c>
      <c r="AI24" s="32"/>
      <c r="AJ24" s="35"/>
      <c r="AK24" s="39"/>
      <c r="AL24" s="36"/>
      <c r="AM24" s="39"/>
      <c r="AN24" s="36"/>
      <c r="AO24" s="40"/>
      <c r="AP24" s="38"/>
      <c r="AQ24" s="39"/>
      <c r="AR24" s="36"/>
      <c r="AS24" s="39"/>
      <c r="AT24" s="36"/>
      <c r="AU24" s="40"/>
      <c r="AV24" s="116">
        <f t="shared" si="33"/>
        <v>0</v>
      </c>
      <c r="AW24" s="117">
        <f t="shared" si="34"/>
        <v>0</v>
      </c>
      <c r="AX24" s="118">
        <f t="shared" si="35"/>
        <v>0</v>
      </c>
      <c r="AY24" s="32"/>
      <c r="AZ24" s="35"/>
      <c r="BA24" s="39"/>
      <c r="BB24" s="36"/>
      <c r="BC24" s="39"/>
      <c r="BD24" s="36"/>
      <c r="BE24" s="40"/>
      <c r="BF24" s="38"/>
      <c r="BG24" s="39"/>
      <c r="BH24" s="36"/>
      <c r="BI24" s="39"/>
      <c r="BJ24" s="36"/>
      <c r="BK24" s="40"/>
      <c r="BL24" s="116">
        <f t="shared" si="36"/>
        <v>0</v>
      </c>
      <c r="BM24" s="117">
        <f t="shared" si="37"/>
        <v>0</v>
      </c>
      <c r="BN24" s="118">
        <f t="shared" si="38"/>
        <v>0</v>
      </c>
      <c r="BO24" s="32"/>
      <c r="BP24" s="35"/>
      <c r="BQ24" s="39"/>
      <c r="BR24" s="36"/>
      <c r="BS24" s="39"/>
      <c r="BT24" s="36"/>
      <c r="BU24" s="40"/>
      <c r="BV24" s="38"/>
      <c r="BW24" s="39"/>
      <c r="BX24" s="36"/>
      <c r="BY24" s="39"/>
      <c r="BZ24" s="36"/>
      <c r="CA24" s="40"/>
      <c r="CB24" s="116">
        <f t="shared" si="39"/>
        <v>0</v>
      </c>
      <c r="CC24" s="117">
        <f t="shared" si="40"/>
        <v>0</v>
      </c>
      <c r="CD24" s="118">
        <f t="shared" si="41"/>
        <v>0</v>
      </c>
      <c r="CE24" s="32"/>
      <c r="CF24" s="35"/>
      <c r="CG24" s="39"/>
      <c r="CH24" s="36"/>
      <c r="CI24" s="39"/>
      <c r="CJ24" s="36"/>
      <c r="CK24" s="40"/>
      <c r="CL24" s="38"/>
      <c r="CM24" s="39"/>
      <c r="CN24" s="36"/>
      <c r="CO24" s="39"/>
      <c r="CP24" s="36"/>
      <c r="CQ24" s="40"/>
      <c r="CR24" s="116">
        <f t="shared" si="42"/>
        <v>0</v>
      </c>
      <c r="CS24" s="117">
        <f t="shared" si="43"/>
        <v>0</v>
      </c>
      <c r="CT24" s="118">
        <f t="shared" si="44"/>
        <v>0</v>
      </c>
      <c r="CU24" s="32"/>
      <c r="CV24" s="38">
        <f t="shared" si="45"/>
        <v>0</v>
      </c>
      <c r="CW24" s="39" t="e">
        <f t="shared" si="46"/>
        <v>#DIV/0!</v>
      </c>
      <c r="CX24" s="39">
        <f t="shared" si="47"/>
        <v>0</v>
      </c>
      <c r="CY24" s="39" t="e">
        <f t="shared" si="48"/>
        <v>#DIV/0!</v>
      </c>
      <c r="CZ24" s="36">
        <f t="shared" si="49"/>
        <v>0</v>
      </c>
      <c r="DA24" s="40" t="e">
        <f t="shared" si="50"/>
        <v>#DIV/0!</v>
      </c>
      <c r="DB24" s="38">
        <f t="shared" si="51"/>
        <v>0</v>
      </c>
      <c r="DC24" s="39" t="e">
        <f t="shared" si="52"/>
        <v>#DIV/0!</v>
      </c>
      <c r="DD24" s="36">
        <f t="shared" si="53"/>
        <v>0</v>
      </c>
      <c r="DE24" s="39" t="e">
        <f t="shared" si="54"/>
        <v>#DIV/0!</v>
      </c>
      <c r="DF24" s="36">
        <f t="shared" si="55"/>
        <v>0</v>
      </c>
      <c r="DG24" s="40" t="e">
        <f t="shared" si="56"/>
        <v>#DIV/0!</v>
      </c>
      <c r="DH24" s="152"/>
      <c r="DI24" s="161" t="s">
        <v>23</v>
      </c>
      <c r="DJ24" s="38">
        <f t="shared" si="57"/>
        <v>0</v>
      </c>
      <c r="DK24" s="36">
        <f t="shared" si="58"/>
        <v>0</v>
      </c>
      <c r="DL24" s="37">
        <f t="shared" si="59"/>
        <v>0</v>
      </c>
      <c r="DM24"/>
    </row>
    <row r="25" spans="1:117" s="19" customFormat="1" ht="15.6" x14ac:dyDescent="0.3">
      <c r="A25" s="26">
        <v>13</v>
      </c>
      <c r="B25" s="26" t="s">
        <v>24</v>
      </c>
      <c r="C25" s="34"/>
      <c r="D25" s="35"/>
      <c r="E25" s="39"/>
      <c r="F25" s="36"/>
      <c r="G25" s="39"/>
      <c r="H25" s="36"/>
      <c r="I25" s="40"/>
      <c r="J25" s="38"/>
      <c r="K25" s="39"/>
      <c r="L25" s="36"/>
      <c r="M25" s="39"/>
      <c r="N25" s="36"/>
      <c r="O25" s="40"/>
      <c r="P25" s="116">
        <f t="shared" si="27"/>
        <v>0</v>
      </c>
      <c r="Q25" s="117">
        <f t="shared" si="28"/>
        <v>0</v>
      </c>
      <c r="R25" s="118">
        <f t="shared" si="29"/>
        <v>0</v>
      </c>
      <c r="S25" s="32"/>
      <c r="T25" s="3"/>
      <c r="U25" s="5"/>
      <c r="V25" s="3"/>
      <c r="W25" s="5"/>
      <c r="X25" s="3"/>
      <c r="Y25" s="5"/>
      <c r="Z25" s="38"/>
      <c r="AA25" s="39"/>
      <c r="AB25" s="36"/>
      <c r="AC25" s="39"/>
      <c r="AD25" s="36"/>
      <c r="AE25" s="40"/>
      <c r="AF25" s="116">
        <f t="shared" si="30"/>
        <v>0</v>
      </c>
      <c r="AG25" s="117">
        <f t="shared" si="31"/>
        <v>0</v>
      </c>
      <c r="AH25" s="118">
        <f t="shared" si="32"/>
        <v>0</v>
      </c>
      <c r="AI25" s="32"/>
      <c r="AJ25" s="35"/>
      <c r="AK25" s="39"/>
      <c r="AL25" s="36"/>
      <c r="AM25" s="39"/>
      <c r="AN25" s="36"/>
      <c r="AO25" s="40"/>
      <c r="AP25" s="38"/>
      <c r="AQ25" s="39"/>
      <c r="AR25" s="36"/>
      <c r="AS25" s="39"/>
      <c r="AT25" s="36"/>
      <c r="AU25" s="40"/>
      <c r="AV25" s="116">
        <f t="shared" si="33"/>
        <v>0</v>
      </c>
      <c r="AW25" s="117">
        <f t="shared" si="34"/>
        <v>0</v>
      </c>
      <c r="AX25" s="118">
        <f t="shared" si="35"/>
        <v>0</v>
      </c>
      <c r="AY25" s="32"/>
      <c r="AZ25" s="35"/>
      <c r="BA25" s="39"/>
      <c r="BB25" s="36"/>
      <c r="BC25" s="39"/>
      <c r="BD25" s="36"/>
      <c r="BE25" s="40"/>
      <c r="BF25" s="38"/>
      <c r="BG25" s="39"/>
      <c r="BH25" s="36"/>
      <c r="BI25" s="39"/>
      <c r="BJ25" s="36"/>
      <c r="BK25" s="40"/>
      <c r="BL25" s="116">
        <f t="shared" si="36"/>
        <v>0</v>
      </c>
      <c r="BM25" s="117">
        <f t="shared" si="37"/>
        <v>0</v>
      </c>
      <c r="BN25" s="118">
        <f t="shared" si="38"/>
        <v>0</v>
      </c>
      <c r="BO25" s="32"/>
      <c r="BP25" s="35"/>
      <c r="BQ25" s="39"/>
      <c r="BR25" s="36"/>
      <c r="BS25" s="39"/>
      <c r="BT25" s="36"/>
      <c r="BU25" s="40"/>
      <c r="BV25" s="38"/>
      <c r="BW25" s="39"/>
      <c r="BX25" s="36"/>
      <c r="BY25" s="39"/>
      <c r="BZ25" s="36"/>
      <c r="CA25" s="40"/>
      <c r="CB25" s="116">
        <f t="shared" si="39"/>
        <v>0</v>
      </c>
      <c r="CC25" s="117">
        <f t="shared" si="40"/>
        <v>0</v>
      </c>
      <c r="CD25" s="118">
        <f t="shared" si="41"/>
        <v>0</v>
      </c>
      <c r="CE25" s="32"/>
      <c r="CF25" s="35"/>
      <c r="CG25" s="39"/>
      <c r="CH25" s="36"/>
      <c r="CI25" s="39"/>
      <c r="CJ25" s="36"/>
      <c r="CK25" s="40"/>
      <c r="CL25" s="38"/>
      <c r="CM25" s="39"/>
      <c r="CN25" s="36"/>
      <c r="CO25" s="39"/>
      <c r="CP25" s="36"/>
      <c r="CQ25" s="40"/>
      <c r="CR25" s="116">
        <f t="shared" si="42"/>
        <v>0</v>
      </c>
      <c r="CS25" s="117">
        <f t="shared" si="43"/>
        <v>0</v>
      </c>
      <c r="CT25" s="118">
        <f t="shared" si="44"/>
        <v>0</v>
      </c>
      <c r="CU25" s="32"/>
      <c r="CV25" s="38">
        <f t="shared" si="45"/>
        <v>0</v>
      </c>
      <c r="CW25" s="39" t="e">
        <f t="shared" si="46"/>
        <v>#DIV/0!</v>
      </c>
      <c r="CX25" s="39">
        <f t="shared" si="47"/>
        <v>0</v>
      </c>
      <c r="CY25" s="39" t="e">
        <f t="shared" si="48"/>
        <v>#DIV/0!</v>
      </c>
      <c r="CZ25" s="36">
        <f t="shared" si="49"/>
        <v>0</v>
      </c>
      <c r="DA25" s="40" t="e">
        <f t="shared" si="50"/>
        <v>#DIV/0!</v>
      </c>
      <c r="DB25" s="38">
        <f t="shared" si="51"/>
        <v>0</v>
      </c>
      <c r="DC25" s="39" t="e">
        <f t="shared" si="52"/>
        <v>#DIV/0!</v>
      </c>
      <c r="DD25" s="36">
        <f t="shared" si="53"/>
        <v>0</v>
      </c>
      <c r="DE25" s="39" t="e">
        <f t="shared" si="54"/>
        <v>#DIV/0!</v>
      </c>
      <c r="DF25" s="36">
        <f t="shared" si="55"/>
        <v>0</v>
      </c>
      <c r="DG25" s="40" t="e">
        <f t="shared" si="56"/>
        <v>#DIV/0!</v>
      </c>
      <c r="DH25" s="152"/>
      <c r="DI25" s="161" t="s">
        <v>24</v>
      </c>
      <c r="DJ25" s="38">
        <f t="shared" si="57"/>
        <v>0</v>
      </c>
      <c r="DK25" s="36">
        <f t="shared" si="58"/>
        <v>0</v>
      </c>
      <c r="DL25" s="37">
        <f t="shared" si="59"/>
        <v>0</v>
      </c>
      <c r="DM25"/>
    </row>
    <row r="26" spans="1:117" s="19" customFormat="1" ht="15.6" x14ac:dyDescent="0.3">
      <c r="A26" s="26">
        <v>14</v>
      </c>
      <c r="B26" s="26" t="s">
        <v>25</v>
      </c>
      <c r="C26" s="34"/>
      <c r="D26" s="35"/>
      <c r="E26" s="39"/>
      <c r="F26" s="36"/>
      <c r="G26" s="39"/>
      <c r="H26" s="36"/>
      <c r="I26" s="40"/>
      <c r="J26" s="38"/>
      <c r="K26" s="39"/>
      <c r="L26" s="36"/>
      <c r="M26" s="39"/>
      <c r="N26" s="36"/>
      <c r="O26" s="40"/>
      <c r="P26" s="116">
        <f t="shared" si="27"/>
        <v>0</v>
      </c>
      <c r="Q26" s="117">
        <f t="shared" si="28"/>
        <v>0</v>
      </c>
      <c r="R26" s="118">
        <f t="shared" si="29"/>
        <v>0</v>
      </c>
      <c r="S26" s="32"/>
      <c r="T26" s="3"/>
      <c r="U26" s="5"/>
      <c r="V26" s="3"/>
      <c r="W26" s="5"/>
      <c r="X26" s="3"/>
      <c r="Y26" s="5"/>
      <c r="Z26" s="38"/>
      <c r="AA26" s="39"/>
      <c r="AB26" s="36"/>
      <c r="AC26" s="39"/>
      <c r="AD26" s="36"/>
      <c r="AE26" s="40"/>
      <c r="AF26" s="116">
        <f t="shared" si="30"/>
        <v>0</v>
      </c>
      <c r="AG26" s="117">
        <f t="shared" si="31"/>
        <v>0</v>
      </c>
      <c r="AH26" s="118">
        <f t="shared" si="32"/>
        <v>0</v>
      </c>
      <c r="AI26" s="32"/>
      <c r="AJ26" s="35"/>
      <c r="AK26" s="39"/>
      <c r="AL26" s="36"/>
      <c r="AM26" s="39"/>
      <c r="AN26" s="36"/>
      <c r="AO26" s="40"/>
      <c r="AP26" s="38"/>
      <c r="AQ26" s="39"/>
      <c r="AR26" s="36"/>
      <c r="AS26" s="39"/>
      <c r="AT26" s="36"/>
      <c r="AU26" s="40"/>
      <c r="AV26" s="116">
        <f t="shared" si="33"/>
        <v>0</v>
      </c>
      <c r="AW26" s="117">
        <f t="shared" si="34"/>
        <v>0</v>
      </c>
      <c r="AX26" s="118">
        <f t="shared" si="35"/>
        <v>0</v>
      </c>
      <c r="AY26" s="32"/>
      <c r="AZ26" s="35"/>
      <c r="BA26" s="39"/>
      <c r="BB26" s="36"/>
      <c r="BC26" s="39"/>
      <c r="BD26" s="36"/>
      <c r="BE26" s="40"/>
      <c r="BF26" s="38"/>
      <c r="BG26" s="39"/>
      <c r="BH26" s="36"/>
      <c r="BI26" s="39"/>
      <c r="BJ26" s="36"/>
      <c r="BK26" s="40"/>
      <c r="BL26" s="116">
        <f t="shared" si="36"/>
        <v>0</v>
      </c>
      <c r="BM26" s="117">
        <f t="shared" si="37"/>
        <v>0</v>
      </c>
      <c r="BN26" s="118">
        <f t="shared" si="38"/>
        <v>0</v>
      </c>
      <c r="BO26" s="32"/>
      <c r="BP26" s="35"/>
      <c r="BQ26" s="39"/>
      <c r="BR26" s="36"/>
      <c r="BS26" s="39"/>
      <c r="BT26" s="36"/>
      <c r="BU26" s="40"/>
      <c r="BV26" s="38"/>
      <c r="BW26" s="39"/>
      <c r="BX26" s="36"/>
      <c r="BY26" s="39"/>
      <c r="BZ26" s="36"/>
      <c r="CA26" s="40"/>
      <c r="CB26" s="116">
        <f t="shared" si="39"/>
        <v>0</v>
      </c>
      <c r="CC26" s="117">
        <f t="shared" si="40"/>
        <v>0</v>
      </c>
      <c r="CD26" s="118">
        <f t="shared" si="41"/>
        <v>0</v>
      </c>
      <c r="CE26" s="32"/>
      <c r="CF26" s="35"/>
      <c r="CG26" s="39"/>
      <c r="CH26" s="36"/>
      <c r="CI26" s="39"/>
      <c r="CJ26" s="36"/>
      <c r="CK26" s="40"/>
      <c r="CL26" s="38"/>
      <c r="CM26" s="39"/>
      <c r="CN26" s="36"/>
      <c r="CO26" s="39"/>
      <c r="CP26" s="36"/>
      <c r="CQ26" s="40"/>
      <c r="CR26" s="116">
        <f t="shared" si="42"/>
        <v>0</v>
      </c>
      <c r="CS26" s="117">
        <f t="shared" si="43"/>
        <v>0</v>
      </c>
      <c r="CT26" s="118">
        <f t="shared" si="44"/>
        <v>0</v>
      </c>
      <c r="CU26" s="32"/>
      <c r="CV26" s="38">
        <f t="shared" si="45"/>
        <v>0</v>
      </c>
      <c r="CW26" s="39" t="e">
        <f t="shared" si="46"/>
        <v>#DIV/0!</v>
      </c>
      <c r="CX26" s="39">
        <f t="shared" si="47"/>
        <v>0</v>
      </c>
      <c r="CY26" s="39" t="e">
        <f t="shared" si="48"/>
        <v>#DIV/0!</v>
      </c>
      <c r="CZ26" s="36">
        <f t="shared" si="49"/>
        <v>0</v>
      </c>
      <c r="DA26" s="40" t="e">
        <f t="shared" si="50"/>
        <v>#DIV/0!</v>
      </c>
      <c r="DB26" s="38">
        <f t="shared" si="51"/>
        <v>0</v>
      </c>
      <c r="DC26" s="39" t="e">
        <f t="shared" si="52"/>
        <v>#DIV/0!</v>
      </c>
      <c r="DD26" s="36">
        <f t="shared" si="53"/>
        <v>0</v>
      </c>
      <c r="DE26" s="39" t="e">
        <f t="shared" si="54"/>
        <v>#DIV/0!</v>
      </c>
      <c r="DF26" s="36">
        <f t="shared" si="55"/>
        <v>0</v>
      </c>
      <c r="DG26" s="40" t="e">
        <f t="shared" si="56"/>
        <v>#DIV/0!</v>
      </c>
      <c r="DH26" s="152"/>
      <c r="DI26" s="161" t="s">
        <v>25</v>
      </c>
      <c r="DJ26" s="38">
        <f t="shared" si="57"/>
        <v>0</v>
      </c>
      <c r="DK26" s="36">
        <f t="shared" si="58"/>
        <v>0</v>
      </c>
      <c r="DL26" s="37">
        <f t="shared" si="59"/>
        <v>0</v>
      </c>
      <c r="DM26"/>
    </row>
    <row r="27" spans="1:117" s="19" customFormat="1" ht="15.6" x14ac:dyDescent="0.3">
      <c r="A27" s="26">
        <v>15</v>
      </c>
      <c r="B27" s="26" t="s">
        <v>26</v>
      </c>
      <c r="C27" s="34"/>
      <c r="D27" s="35"/>
      <c r="E27" s="39"/>
      <c r="F27" s="36"/>
      <c r="G27" s="39"/>
      <c r="H27" s="36"/>
      <c r="I27" s="40"/>
      <c r="J27" s="38"/>
      <c r="K27" s="39"/>
      <c r="L27" s="36"/>
      <c r="M27" s="39"/>
      <c r="N27" s="36"/>
      <c r="O27" s="40"/>
      <c r="P27" s="116">
        <f t="shared" si="27"/>
        <v>0</v>
      </c>
      <c r="Q27" s="117">
        <f t="shared" si="28"/>
        <v>0</v>
      </c>
      <c r="R27" s="118">
        <f t="shared" si="29"/>
        <v>0</v>
      </c>
      <c r="S27" s="32"/>
      <c r="T27" s="3"/>
      <c r="U27" s="5"/>
      <c r="V27" s="3"/>
      <c r="W27" s="5"/>
      <c r="X27" s="3"/>
      <c r="Y27" s="5"/>
      <c r="Z27" s="38"/>
      <c r="AA27" s="39"/>
      <c r="AB27" s="36"/>
      <c r="AC27" s="39"/>
      <c r="AD27" s="36"/>
      <c r="AE27" s="40"/>
      <c r="AF27" s="116">
        <f t="shared" si="30"/>
        <v>0</v>
      </c>
      <c r="AG27" s="117">
        <f t="shared" si="31"/>
        <v>0</v>
      </c>
      <c r="AH27" s="118">
        <f t="shared" si="32"/>
        <v>0</v>
      </c>
      <c r="AI27" s="32"/>
      <c r="AJ27" s="35"/>
      <c r="AK27" s="39"/>
      <c r="AL27" s="36"/>
      <c r="AM27" s="39"/>
      <c r="AN27" s="36"/>
      <c r="AO27" s="40"/>
      <c r="AP27" s="38"/>
      <c r="AQ27" s="39"/>
      <c r="AR27" s="36"/>
      <c r="AS27" s="39"/>
      <c r="AT27" s="36"/>
      <c r="AU27" s="40"/>
      <c r="AV27" s="116">
        <f t="shared" si="33"/>
        <v>0</v>
      </c>
      <c r="AW27" s="117">
        <f t="shared" si="34"/>
        <v>0</v>
      </c>
      <c r="AX27" s="118">
        <f t="shared" si="35"/>
        <v>0</v>
      </c>
      <c r="AY27" s="32"/>
      <c r="AZ27" s="35"/>
      <c r="BA27" s="39"/>
      <c r="BB27" s="36"/>
      <c r="BC27" s="39"/>
      <c r="BD27" s="36"/>
      <c r="BE27" s="40"/>
      <c r="BF27" s="38"/>
      <c r="BG27" s="39"/>
      <c r="BH27" s="36"/>
      <c r="BI27" s="39"/>
      <c r="BJ27" s="36"/>
      <c r="BK27" s="40"/>
      <c r="BL27" s="116">
        <f t="shared" si="36"/>
        <v>0</v>
      </c>
      <c r="BM27" s="117">
        <f t="shared" si="37"/>
        <v>0</v>
      </c>
      <c r="BN27" s="118">
        <f t="shared" si="38"/>
        <v>0</v>
      </c>
      <c r="BO27" s="32"/>
      <c r="BP27" s="35"/>
      <c r="BQ27" s="39"/>
      <c r="BR27" s="36"/>
      <c r="BS27" s="39"/>
      <c r="BT27" s="36"/>
      <c r="BU27" s="40"/>
      <c r="BV27" s="38"/>
      <c r="BW27" s="39"/>
      <c r="BX27" s="36"/>
      <c r="BY27" s="39"/>
      <c r="BZ27" s="36"/>
      <c r="CA27" s="40"/>
      <c r="CB27" s="116">
        <f t="shared" si="39"/>
        <v>0</v>
      </c>
      <c r="CC27" s="117">
        <f t="shared" si="40"/>
        <v>0</v>
      </c>
      <c r="CD27" s="118">
        <f t="shared" si="41"/>
        <v>0</v>
      </c>
      <c r="CE27" s="32"/>
      <c r="CF27" s="35"/>
      <c r="CG27" s="39"/>
      <c r="CH27" s="36"/>
      <c r="CI27" s="39"/>
      <c r="CJ27" s="36"/>
      <c r="CK27" s="40"/>
      <c r="CL27" s="38"/>
      <c r="CM27" s="39"/>
      <c r="CN27" s="36"/>
      <c r="CO27" s="39"/>
      <c r="CP27" s="36"/>
      <c r="CQ27" s="40"/>
      <c r="CR27" s="116">
        <f t="shared" si="42"/>
        <v>0</v>
      </c>
      <c r="CS27" s="117">
        <f t="shared" si="43"/>
        <v>0</v>
      </c>
      <c r="CT27" s="118">
        <f t="shared" si="44"/>
        <v>0</v>
      </c>
      <c r="CU27" s="32"/>
      <c r="CV27" s="38">
        <f t="shared" si="45"/>
        <v>0</v>
      </c>
      <c r="CW27" s="39" t="e">
        <f t="shared" si="46"/>
        <v>#DIV/0!</v>
      </c>
      <c r="CX27" s="39">
        <f t="shared" si="47"/>
        <v>0</v>
      </c>
      <c r="CY27" s="39" t="e">
        <f t="shared" si="48"/>
        <v>#DIV/0!</v>
      </c>
      <c r="CZ27" s="36">
        <f t="shared" si="49"/>
        <v>0</v>
      </c>
      <c r="DA27" s="40" t="e">
        <f t="shared" si="50"/>
        <v>#DIV/0!</v>
      </c>
      <c r="DB27" s="38">
        <f t="shared" si="51"/>
        <v>0</v>
      </c>
      <c r="DC27" s="39" t="e">
        <f t="shared" si="52"/>
        <v>#DIV/0!</v>
      </c>
      <c r="DD27" s="36">
        <f t="shared" si="53"/>
        <v>0</v>
      </c>
      <c r="DE27" s="39" t="e">
        <f t="shared" si="54"/>
        <v>#DIV/0!</v>
      </c>
      <c r="DF27" s="36">
        <f t="shared" si="55"/>
        <v>0</v>
      </c>
      <c r="DG27" s="40" t="e">
        <f t="shared" si="56"/>
        <v>#DIV/0!</v>
      </c>
      <c r="DH27" s="152"/>
      <c r="DI27" s="161" t="s">
        <v>26</v>
      </c>
      <c r="DJ27" s="38">
        <f t="shared" si="57"/>
        <v>0</v>
      </c>
      <c r="DK27" s="36">
        <f t="shared" si="58"/>
        <v>0</v>
      </c>
      <c r="DL27" s="37">
        <f t="shared" si="59"/>
        <v>0</v>
      </c>
      <c r="DM27"/>
    </row>
    <row r="28" spans="1:117" s="19" customFormat="1" ht="15.6" x14ac:dyDescent="0.3">
      <c r="A28" s="26">
        <v>16</v>
      </c>
      <c r="B28" s="26" t="s">
        <v>27</v>
      </c>
      <c r="C28" s="34"/>
      <c r="D28" s="35"/>
      <c r="E28" s="39"/>
      <c r="F28" s="36"/>
      <c r="G28" s="39"/>
      <c r="H28" s="36"/>
      <c r="I28" s="40"/>
      <c r="J28" s="38"/>
      <c r="K28" s="39"/>
      <c r="L28" s="36"/>
      <c r="M28" s="39"/>
      <c r="N28" s="36"/>
      <c r="O28" s="40"/>
      <c r="P28" s="116">
        <f t="shared" si="27"/>
        <v>0</v>
      </c>
      <c r="Q28" s="117">
        <f t="shared" si="28"/>
        <v>0</v>
      </c>
      <c r="R28" s="118">
        <f t="shared" si="29"/>
        <v>0</v>
      </c>
      <c r="S28" s="32"/>
      <c r="T28" s="3"/>
      <c r="U28" s="5"/>
      <c r="V28" s="3"/>
      <c r="W28" s="5"/>
      <c r="X28" s="3"/>
      <c r="Y28" s="5"/>
      <c r="Z28" s="38"/>
      <c r="AA28" s="39"/>
      <c r="AB28" s="36"/>
      <c r="AC28" s="39"/>
      <c r="AD28" s="36"/>
      <c r="AE28" s="40"/>
      <c r="AF28" s="116">
        <f t="shared" si="30"/>
        <v>0</v>
      </c>
      <c r="AG28" s="117">
        <f t="shared" si="31"/>
        <v>0</v>
      </c>
      <c r="AH28" s="118">
        <f t="shared" si="32"/>
        <v>0</v>
      </c>
      <c r="AI28" s="32"/>
      <c r="AJ28" s="35"/>
      <c r="AK28" s="39"/>
      <c r="AL28" s="36"/>
      <c r="AM28" s="39"/>
      <c r="AN28" s="36"/>
      <c r="AO28" s="40"/>
      <c r="AP28" s="38"/>
      <c r="AQ28" s="39"/>
      <c r="AR28" s="36"/>
      <c r="AS28" s="39"/>
      <c r="AT28" s="36"/>
      <c r="AU28" s="40"/>
      <c r="AV28" s="116">
        <f t="shared" si="33"/>
        <v>0</v>
      </c>
      <c r="AW28" s="117">
        <f t="shared" si="34"/>
        <v>0</v>
      </c>
      <c r="AX28" s="118">
        <f t="shared" si="35"/>
        <v>0</v>
      </c>
      <c r="AY28" s="32"/>
      <c r="AZ28" s="35"/>
      <c r="BA28" s="39"/>
      <c r="BB28" s="36"/>
      <c r="BC28" s="39"/>
      <c r="BD28" s="36"/>
      <c r="BE28" s="40"/>
      <c r="BF28" s="38"/>
      <c r="BG28" s="39"/>
      <c r="BH28" s="36"/>
      <c r="BI28" s="39"/>
      <c r="BJ28" s="36"/>
      <c r="BK28" s="40"/>
      <c r="BL28" s="116">
        <f t="shared" si="36"/>
        <v>0</v>
      </c>
      <c r="BM28" s="117">
        <f t="shared" si="37"/>
        <v>0</v>
      </c>
      <c r="BN28" s="118">
        <f t="shared" si="38"/>
        <v>0</v>
      </c>
      <c r="BO28" s="32"/>
      <c r="BP28" s="35"/>
      <c r="BQ28" s="39"/>
      <c r="BR28" s="36"/>
      <c r="BS28" s="39"/>
      <c r="BT28" s="36"/>
      <c r="BU28" s="40"/>
      <c r="BV28" s="38"/>
      <c r="BW28" s="39"/>
      <c r="BX28" s="36"/>
      <c r="BY28" s="39"/>
      <c r="BZ28" s="36"/>
      <c r="CA28" s="40"/>
      <c r="CB28" s="116">
        <f t="shared" si="39"/>
        <v>0</v>
      </c>
      <c r="CC28" s="117">
        <f t="shared" si="40"/>
        <v>0</v>
      </c>
      <c r="CD28" s="118">
        <f t="shared" si="41"/>
        <v>0</v>
      </c>
      <c r="CE28" s="32"/>
      <c r="CF28" s="35"/>
      <c r="CG28" s="39"/>
      <c r="CH28" s="36"/>
      <c r="CI28" s="39"/>
      <c r="CJ28" s="36"/>
      <c r="CK28" s="40"/>
      <c r="CL28" s="38"/>
      <c r="CM28" s="39"/>
      <c r="CN28" s="36"/>
      <c r="CO28" s="39"/>
      <c r="CP28" s="36"/>
      <c r="CQ28" s="40"/>
      <c r="CR28" s="116">
        <f t="shared" si="42"/>
        <v>0</v>
      </c>
      <c r="CS28" s="117">
        <f t="shared" si="43"/>
        <v>0</v>
      </c>
      <c r="CT28" s="118">
        <f t="shared" si="44"/>
        <v>0</v>
      </c>
      <c r="CU28" s="32"/>
      <c r="CV28" s="38">
        <f t="shared" si="45"/>
        <v>0</v>
      </c>
      <c r="CW28" s="39" t="e">
        <f t="shared" si="46"/>
        <v>#DIV/0!</v>
      </c>
      <c r="CX28" s="39">
        <f t="shared" si="47"/>
        <v>0</v>
      </c>
      <c r="CY28" s="39" t="e">
        <f t="shared" si="48"/>
        <v>#DIV/0!</v>
      </c>
      <c r="CZ28" s="36">
        <f t="shared" si="49"/>
        <v>0</v>
      </c>
      <c r="DA28" s="40" t="e">
        <f t="shared" si="50"/>
        <v>#DIV/0!</v>
      </c>
      <c r="DB28" s="38">
        <f t="shared" si="51"/>
        <v>0</v>
      </c>
      <c r="DC28" s="39" t="e">
        <f t="shared" si="52"/>
        <v>#DIV/0!</v>
      </c>
      <c r="DD28" s="36">
        <f t="shared" si="53"/>
        <v>0</v>
      </c>
      <c r="DE28" s="39" t="e">
        <f t="shared" si="54"/>
        <v>#DIV/0!</v>
      </c>
      <c r="DF28" s="36">
        <f t="shared" si="55"/>
        <v>0</v>
      </c>
      <c r="DG28" s="40" t="e">
        <f t="shared" si="56"/>
        <v>#DIV/0!</v>
      </c>
      <c r="DH28" s="152"/>
      <c r="DI28" s="161" t="s">
        <v>27</v>
      </c>
      <c r="DJ28" s="38">
        <f t="shared" si="57"/>
        <v>0</v>
      </c>
      <c r="DK28" s="36">
        <f t="shared" si="58"/>
        <v>0</v>
      </c>
      <c r="DL28" s="37">
        <f t="shared" si="59"/>
        <v>0</v>
      </c>
      <c r="DM28"/>
    </row>
    <row r="29" spans="1:117" s="19" customFormat="1" ht="15.6" x14ac:dyDescent="0.3">
      <c r="A29" s="26">
        <v>17</v>
      </c>
      <c r="B29" s="26" t="s">
        <v>28</v>
      </c>
      <c r="C29" s="34"/>
      <c r="D29" s="35"/>
      <c r="E29" s="39"/>
      <c r="F29" s="36"/>
      <c r="G29" s="39"/>
      <c r="H29" s="36"/>
      <c r="I29" s="40"/>
      <c r="J29" s="38"/>
      <c r="K29" s="39"/>
      <c r="L29" s="36"/>
      <c r="M29" s="39"/>
      <c r="N29" s="36"/>
      <c r="O29" s="40"/>
      <c r="P29" s="116">
        <f t="shared" si="27"/>
        <v>0</v>
      </c>
      <c r="Q29" s="117">
        <f t="shared" si="28"/>
        <v>0</v>
      </c>
      <c r="R29" s="118">
        <f t="shared" si="29"/>
        <v>0</v>
      </c>
      <c r="S29" s="32"/>
      <c r="T29" s="3"/>
      <c r="U29" s="5"/>
      <c r="V29" s="3"/>
      <c r="W29" s="5"/>
      <c r="X29" s="3"/>
      <c r="Y29" s="5"/>
      <c r="Z29" s="38"/>
      <c r="AA29" s="39"/>
      <c r="AB29" s="36"/>
      <c r="AC29" s="39"/>
      <c r="AD29" s="36"/>
      <c r="AE29" s="40"/>
      <c r="AF29" s="116">
        <f t="shared" si="30"/>
        <v>0</v>
      </c>
      <c r="AG29" s="117">
        <f t="shared" si="31"/>
        <v>0</v>
      </c>
      <c r="AH29" s="118">
        <f t="shared" si="32"/>
        <v>0</v>
      </c>
      <c r="AI29" s="32"/>
      <c r="AJ29" s="35"/>
      <c r="AK29" s="39"/>
      <c r="AL29" s="36"/>
      <c r="AM29" s="39"/>
      <c r="AN29" s="36"/>
      <c r="AO29" s="40"/>
      <c r="AP29" s="38"/>
      <c r="AQ29" s="39"/>
      <c r="AR29" s="36"/>
      <c r="AS29" s="39"/>
      <c r="AT29" s="36"/>
      <c r="AU29" s="40"/>
      <c r="AV29" s="116">
        <f t="shared" si="33"/>
        <v>0</v>
      </c>
      <c r="AW29" s="117">
        <f t="shared" si="34"/>
        <v>0</v>
      </c>
      <c r="AX29" s="118">
        <f t="shared" si="35"/>
        <v>0</v>
      </c>
      <c r="AY29" s="32"/>
      <c r="AZ29" s="35"/>
      <c r="BA29" s="39"/>
      <c r="BB29" s="36"/>
      <c r="BC29" s="39"/>
      <c r="BD29" s="36"/>
      <c r="BE29" s="40"/>
      <c r="BF29" s="38"/>
      <c r="BG29" s="39"/>
      <c r="BH29" s="36"/>
      <c r="BI29" s="39"/>
      <c r="BJ29" s="36"/>
      <c r="BK29" s="40"/>
      <c r="BL29" s="116">
        <f t="shared" si="36"/>
        <v>0</v>
      </c>
      <c r="BM29" s="117">
        <f t="shared" si="37"/>
        <v>0</v>
      </c>
      <c r="BN29" s="118">
        <f t="shared" si="38"/>
        <v>0</v>
      </c>
      <c r="BO29" s="32"/>
      <c r="BP29" s="35"/>
      <c r="BQ29" s="39"/>
      <c r="BR29" s="36"/>
      <c r="BS29" s="39"/>
      <c r="BT29" s="36"/>
      <c r="BU29" s="40"/>
      <c r="BV29" s="38"/>
      <c r="BW29" s="39"/>
      <c r="BX29" s="36"/>
      <c r="BY29" s="39"/>
      <c r="BZ29" s="36"/>
      <c r="CA29" s="40"/>
      <c r="CB29" s="116">
        <f t="shared" si="39"/>
        <v>0</v>
      </c>
      <c r="CC29" s="117">
        <f t="shared" si="40"/>
        <v>0</v>
      </c>
      <c r="CD29" s="118">
        <f t="shared" si="41"/>
        <v>0</v>
      </c>
      <c r="CE29" s="32"/>
      <c r="CF29" s="35"/>
      <c r="CG29" s="39"/>
      <c r="CH29" s="36"/>
      <c r="CI29" s="39"/>
      <c r="CJ29" s="36"/>
      <c r="CK29" s="40"/>
      <c r="CL29" s="38"/>
      <c r="CM29" s="39"/>
      <c r="CN29" s="36"/>
      <c r="CO29" s="39"/>
      <c r="CP29" s="36"/>
      <c r="CQ29" s="40"/>
      <c r="CR29" s="116">
        <f t="shared" si="42"/>
        <v>0</v>
      </c>
      <c r="CS29" s="117">
        <f t="shared" si="43"/>
        <v>0</v>
      </c>
      <c r="CT29" s="118">
        <f t="shared" si="44"/>
        <v>0</v>
      </c>
      <c r="CU29" s="32"/>
      <c r="CV29" s="38">
        <f t="shared" si="45"/>
        <v>0</v>
      </c>
      <c r="CW29" s="39" t="e">
        <f t="shared" si="46"/>
        <v>#DIV/0!</v>
      </c>
      <c r="CX29" s="39">
        <f t="shared" si="47"/>
        <v>0</v>
      </c>
      <c r="CY29" s="39" t="e">
        <f t="shared" si="48"/>
        <v>#DIV/0!</v>
      </c>
      <c r="CZ29" s="36">
        <f t="shared" si="49"/>
        <v>0</v>
      </c>
      <c r="DA29" s="40" t="e">
        <f t="shared" si="50"/>
        <v>#DIV/0!</v>
      </c>
      <c r="DB29" s="38">
        <f t="shared" si="51"/>
        <v>0</v>
      </c>
      <c r="DC29" s="39" t="e">
        <f t="shared" si="52"/>
        <v>#DIV/0!</v>
      </c>
      <c r="DD29" s="36">
        <f t="shared" si="53"/>
        <v>0</v>
      </c>
      <c r="DE29" s="39" t="e">
        <f t="shared" si="54"/>
        <v>#DIV/0!</v>
      </c>
      <c r="DF29" s="36">
        <f t="shared" si="55"/>
        <v>0</v>
      </c>
      <c r="DG29" s="40" t="e">
        <f t="shared" si="56"/>
        <v>#DIV/0!</v>
      </c>
      <c r="DH29" s="152"/>
      <c r="DI29" s="161" t="s">
        <v>28</v>
      </c>
      <c r="DJ29" s="38">
        <f t="shared" si="57"/>
        <v>0</v>
      </c>
      <c r="DK29" s="36">
        <f t="shared" si="58"/>
        <v>0</v>
      </c>
      <c r="DL29" s="37">
        <f t="shared" si="59"/>
        <v>0</v>
      </c>
      <c r="DM29"/>
    </row>
    <row r="30" spans="1:117" s="19" customFormat="1" ht="15.6" x14ac:dyDescent="0.3">
      <c r="A30" s="26">
        <v>18</v>
      </c>
      <c r="B30" s="26" t="s">
        <v>29</v>
      </c>
      <c r="C30" s="34"/>
      <c r="D30" s="35"/>
      <c r="E30" s="39"/>
      <c r="F30" s="36"/>
      <c r="G30" s="39"/>
      <c r="H30" s="36"/>
      <c r="I30" s="40"/>
      <c r="J30" s="38"/>
      <c r="K30" s="39"/>
      <c r="L30" s="36"/>
      <c r="M30" s="39"/>
      <c r="N30" s="36"/>
      <c r="O30" s="40"/>
      <c r="P30" s="116">
        <f t="shared" si="27"/>
        <v>0</v>
      </c>
      <c r="Q30" s="117">
        <f t="shared" si="28"/>
        <v>0</v>
      </c>
      <c r="R30" s="118">
        <f t="shared" si="29"/>
        <v>0</v>
      </c>
      <c r="S30" s="32"/>
      <c r="T30" s="3"/>
      <c r="U30" s="5"/>
      <c r="V30" s="3"/>
      <c r="W30" s="5"/>
      <c r="X30" s="3"/>
      <c r="Y30" s="5"/>
      <c r="Z30" s="38"/>
      <c r="AA30" s="39"/>
      <c r="AB30" s="36"/>
      <c r="AC30" s="39"/>
      <c r="AD30" s="36"/>
      <c r="AE30" s="40"/>
      <c r="AF30" s="116">
        <f t="shared" si="30"/>
        <v>0</v>
      </c>
      <c r="AG30" s="117">
        <f t="shared" si="31"/>
        <v>0</v>
      </c>
      <c r="AH30" s="118">
        <f t="shared" si="32"/>
        <v>0</v>
      </c>
      <c r="AI30" s="32"/>
      <c r="AJ30" s="35"/>
      <c r="AK30" s="39"/>
      <c r="AL30" s="36"/>
      <c r="AM30" s="39"/>
      <c r="AN30" s="36"/>
      <c r="AO30" s="40"/>
      <c r="AP30" s="38"/>
      <c r="AQ30" s="39"/>
      <c r="AR30" s="36"/>
      <c r="AS30" s="39"/>
      <c r="AT30" s="36"/>
      <c r="AU30" s="40"/>
      <c r="AV30" s="116">
        <f t="shared" si="33"/>
        <v>0</v>
      </c>
      <c r="AW30" s="117">
        <f t="shared" si="34"/>
        <v>0</v>
      </c>
      <c r="AX30" s="118">
        <f t="shared" si="35"/>
        <v>0</v>
      </c>
      <c r="AY30" s="32"/>
      <c r="AZ30" s="35"/>
      <c r="BA30" s="39"/>
      <c r="BB30" s="36"/>
      <c r="BC30" s="39"/>
      <c r="BD30" s="36"/>
      <c r="BE30" s="40"/>
      <c r="BF30" s="38"/>
      <c r="BG30" s="39"/>
      <c r="BH30" s="36"/>
      <c r="BI30" s="39"/>
      <c r="BJ30" s="36"/>
      <c r="BK30" s="40"/>
      <c r="BL30" s="116">
        <f t="shared" si="36"/>
        <v>0</v>
      </c>
      <c r="BM30" s="117">
        <f t="shared" si="37"/>
        <v>0</v>
      </c>
      <c r="BN30" s="118">
        <f t="shared" si="38"/>
        <v>0</v>
      </c>
      <c r="BO30" s="32"/>
      <c r="BP30" s="35"/>
      <c r="BQ30" s="39"/>
      <c r="BR30" s="36"/>
      <c r="BS30" s="39"/>
      <c r="BT30" s="36"/>
      <c r="BU30" s="40"/>
      <c r="BV30" s="38"/>
      <c r="BW30" s="39"/>
      <c r="BX30" s="36"/>
      <c r="BY30" s="39"/>
      <c r="BZ30" s="36"/>
      <c r="CA30" s="40"/>
      <c r="CB30" s="116">
        <f t="shared" si="39"/>
        <v>0</v>
      </c>
      <c r="CC30" s="117">
        <f t="shared" si="40"/>
        <v>0</v>
      </c>
      <c r="CD30" s="118">
        <f t="shared" si="41"/>
        <v>0</v>
      </c>
      <c r="CE30" s="32"/>
      <c r="CF30" s="35"/>
      <c r="CG30" s="39"/>
      <c r="CH30" s="36"/>
      <c r="CI30" s="39"/>
      <c r="CJ30" s="36"/>
      <c r="CK30" s="40"/>
      <c r="CL30" s="38"/>
      <c r="CM30" s="39"/>
      <c r="CN30" s="36"/>
      <c r="CO30" s="39"/>
      <c r="CP30" s="36"/>
      <c r="CQ30" s="40"/>
      <c r="CR30" s="116">
        <f t="shared" si="42"/>
        <v>0</v>
      </c>
      <c r="CS30" s="117">
        <f t="shared" si="43"/>
        <v>0</v>
      </c>
      <c r="CT30" s="118">
        <f t="shared" si="44"/>
        <v>0</v>
      </c>
      <c r="CU30" s="32"/>
      <c r="CV30" s="38">
        <f t="shared" si="45"/>
        <v>0</v>
      </c>
      <c r="CW30" s="39" t="e">
        <f t="shared" si="46"/>
        <v>#DIV/0!</v>
      </c>
      <c r="CX30" s="39">
        <f t="shared" si="47"/>
        <v>0</v>
      </c>
      <c r="CY30" s="39" t="e">
        <f t="shared" si="48"/>
        <v>#DIV/0!</v>
      </c>
      <c r="CZ30" s="36">
        <f t="shared" si="49"/>
        <v>0</v>
      </c>
      <c r="DA30" s="40" t="e">
        <f t="shared" si="50"/>
        <v>#DIV/0!</v>
      </c>
      <c r="DB30" s="38">
        <f t="shared" si="51"/>
        <v>0</v>
      </c>
      <c r="DC30" s="39" t="e">
        <f t="shared" si="52"/>
        <v>#DIV/0!</v>
      </c>
      <c r="DD30" s="36">
        <f t="shared" si="53"/>
        <v>0</v>
      </c>
      <c r="DE30" s="39" t="e">
        <f t="shared" si="54"/>
        <v>#DIV/0!</v>
      </c>
      <c r="DF30" s="36">
        <f t="shared" si="55"/>
        <v>0</v>
      </c>
      <c r="DG30" s="40" t="e">
        <f t="shared" si="56"/>
        <v>#DIV/0!</v>
      </c>
      <c r="DH30" s="152"/>
      <c r="DI30" s="161" t="s">
        <v>29</v>
      </c>
      <c r="DJ30" s="38">
        <f t="shared" si="57"/>
        <v>0</v>
      </c>
      <c r="DK30" s="36">
        <f t="shared" si="58"/>
        <v>0</v>
      </c>
      <c r="DL30" s="37">
        <f t="shared" si="59"/>
        <v>0</v>
      </c>
      <c r="DM30"/>
    </row>
    <row r="31" spans="1:117" s="19" customFormat="1" ht="15.6" x14ac:dyDescent="0.3">
      <c r="A31" s="26">
        <v>19</v>
      </c>
      <c r="B31" s="26" t="s">
        <v>59</v>
      </c>
      <c r="C31" s="34"/>
      <c r="D31" s="35"/>
      <c r="E31" s="39"/>
      <c r="F31" s="36"/>
      <c r="G31" s="39"/>
      <c r="H31" s="36"/>
      <c r="I31" s="40"/>
      <c r="J31" s="38"/>
      <c r="K31" s="39"/>
      <c r="L31" s="36"/>
      <c r="M31" s="39"/>
      <c r="N31" s="36"/>
      <c r="O31" s="40"/>
      <c r="P31" s="116">
        <f t="shared" si="27"/>
        <v>0</v>
      </c>
      <c r="Q31" s="117">
        <f t="shared" si="28"/>
        <v>0</v>
      </c>
      <c r="R31" s="118">
        <f t="shared" si="29"/>
        <v>0</v>
      </c>
      <c r="S31" s="32"/>
      <c r="T31" s="3"/>
      <c r="U31" s="5"/>
      <c r="V31" s="3"/>
      <c r="W31" s="5"/>
      <c r="X31" s="3"/>
      <c r="Y31" s="5"/>
      <c r="Z31" s="38"/>
      <c r="AA31" s="39"/>
      <c r="AB31" s="36"/>
      <c r="AC31" s="39"/>
      <c r="AD31" s="36"/>
      <c r="AE31" s="40"/>
      <c r="AF31" s="116">
        <f t="shared" si="30"/>
        <v>0</v>
      </c>
      <c r="AG31" s="117">
        <f t="shared" si="31"/>
        <v>0</v>
      </c>
      <c r="AH31" s="118">
        <f t="shared" si="32"/>
        <v>0</v>
      </c>
      <c r="AI31" s="32"/>
      <c r="AJ31" s="35"/>
      <c r="AK31" s="39"/>
      <c r="AL31" s="36"/>
      <c r="AM31" s="39"/>
      <c r="AN31" s="36"/>
      <c r="AO31" s="40"/>
      <c r="AP31" s="38"/>
      <c r="AQ31" s="39"/>
      <c r="AR31" s="36"/>
      <c r="AS31" s="39"/>
      <c r="AT31" s="36"/>
      <c r="AU31" s="40"/>
      <c r="AV31" s="116">
        <f t="shared" si="33"/>
        <v>0</v>
      </c>
      <c r="AW31" s="117">
        <f t="shared" si="34"/>
        <v>0</v>
      </c>
      <c r="AX31" s="118">
        <f t="shared" si="35"/>
        <v>0</v>
      </c>
      <c r="AY31" s="32"/>
      <c r="AZ31" s="35"/>
      <c r="BA31" s="39"/>
      <c r="BB31" s="36"/>
      <c r="BC31" s="39"/>
      <c r="BD31" s="36"/>
      <c r="BE31" s="40"/>
      <c r="BF31" s="38"/>
      <c r="BG31" s="39"/>
      <c r="BH31" s="36"/>
      <c r="BI31" s="39"/>
      <c r="BJ31" s="36"/>
      <c r="BK31" s="40"/>
      <c r="BL31" s="116">
        <f t="shared" si="36"/>
        <v>0</v>
      </c>
      <c r="BM31" s="117">
        <f t="shared" si="37"/>
        <v>0</v>
      </c>
      <c r="BN31" s="118">
        <f t="shared" si="38"/>
        <v>0</v>
      </c>
      <c r="BO31" s="32"/>
      <c r="BP31" s="35"/>
      <c r="BQ31" s="39"/>
      <c r="BR31" s="36"/>
      <c r="BS31" s="39"/>
      <c r="BT31" s="36"/>
      <c r="BU31" s="40"/>
      <c r="BV31" s="38"/>
      <c r="BW31" s="39"/>
      <c r="BX31" s="36"/>
      <c r="BY31" s="39"/>
      <c r="BZ31" s="36"/>
      <c r="CA31" s="40"/>
      <c r="CB31" s="116">
        <f t="shared" si="39"/>
        <v>0</v>
      </c>
      <c r="CC31" s="117">
        <f t="shared" si="40"/>
        <v>0</v>
      </c>
      <c r="CD31" s="118">
        <f t="shared" si="41"/>
        <v>0</v>
      </c>
      <c r="CE31" s="32"/>
      <c r="CF31" s="35"/>
      <c r="CG31" s="39"/>
      <c r="CH31" s="36"/>
      <c r="CI31" s="39"/>
      <c r="CJ31" s="36"/>
      <c r="CK31" s="40"/>
      <c r="CL31" s="38"/>
      <c r="CM31" s="39"/>
      <c r="CN31" s="36"/>
      <c r="CO31" s="39"/>
      <c r="CP31" s="36"/>
      <c r="CQ31" s="40"/>
      <c r="CR31" s="116">
        <f t="shared" si="42"/>
        <v>0</v>
      </c>
      <c r="CS31" s="117">
        <f t="shared" si="43"/>
        <v>0</v>
      </c>
      <c r="CT31" s="118">
        <f t="shared" si="44"/>
        <v>0</v>
      </c>
      <c r="CU31" s="32"/>
      <c r="CV31" s="38">
        <f t="shared" si="45"/>
        <v>0</v>
      </c>
      <c r="CW31" s="39" t="e">
        <f t="shared" si="46"/>
        <v>#DIV/0!</v>
      </c>
      <c r="CX31" s="39">
        <f t="shared" si="47"/>
        <v>0</v>
      </c>
      <c r="CY31" s="39" t="e">
        <f t="shared" si="48"/>
        <v>#DIV/0!</v>
      </c>
      <c r="CZ31" s="36">
        <f t="shared" si="49"/>
        <v>0</v>
      </c>
      <c r="DA31" s="40" t="e">
        <f t="shared" si="50"/>
        <v>#DIV/0!</v>
      </c>
      <c r="DB31" s="38">
        <f t="shared" si="51"/>
        <v>0</v>
      </c>
      <c r="DC31" s="39" t="e">
        <f t="shared" si="52"/>
        <v>#DIV/0!</v>
      </c>
      <c r="DD31" s="36">
        <f t="shared" si="53"/>
        <v>0</v>
      </c>
      <c r="DE31" s="39" t="e">
        <f t="shared" si="54"/>
        <v>#DIV/0!</v>
      </c>
      <c r="DF31" s="36">
        <f t="shared" si="55"/>
        <v>0</v>
      </c>
      <c r="DG31" s="40" t="e">
        <f t="shared" si="56"/>
        <v>#DIV/0!</v>
      </c>
      <c r="DH31" s="152"/>
      <c r="DI31" s="161" t="s">
        <v>59</v>
      </c>
      <c r="DJ31" s="38">
        <f t="shared" si="57"/>
        <v>0</v>
      </c>
      <c r="DK31" s="36">
        <f t="shared" si="58"/>
        <v>0</v>
      </c>
      <c r="DL31" s="37">
        <f t="shared" si="59"/>
        <v>0</v>
      </c>
      <c r="DM31"/>
    </row>
    <row r="32" spans="1:117" s="19" customFormat="1" ht="15.6" x14ac:dyDescent="0.3">
      <c r="A32" s="26">
        <v>20</v>
      </c>
      <c r="B32" s="26" t="s">
        <v>30</v>
      </c>
      <c r="C32" s="34"/>
      <c r="D32" s="35"/>
      <c r="E32" s="39"/>
      <c r="F32" s="36"/>
      <c r="G32" s="39"/>
      <c r="H32" s="36"/>
      <c r="I32" s="40"/>
      <c r="J32" s="38"/>
      <c r="K32" s="39"/>
      <c r="L32" s="36"/>
      <c r="M32" s="39"/>
      <c r="N32" s="36"/>
      <c r="O32" s="40"/>
      <c r="P32" s="116">
        <f t="shared" si="27"/>
        <v>0</v>
      </c>
      <c r="Q32" s="117">
        <f t="shared" si="28"/>
        <v>0</v>
      </c>
      <c r="R32" s="118">
        <f t="shared" si="29"/>
        <v>0</v>
      </c>
      <c r="S32" s="32"/>
      <c r="T32" s="3"/>
      <c r="U32" s="5"/>
      <c r="V32" s="3"/>
      <c r="W32" s="5"/>
      <c r="X32" s="3"/>
      <c r="Y32" s="5"/>
      <c r="Z32" s="38"/>
      <c r="AA32" s="39"/>
      <c r="AB32" s="36"/>
      <c r="AC32" s="39"/>
      <c r="AD32" s="36"/>
      <c r="AE32" s="40"/>
      <c r="AF32" s="116">
        <f t="shared" si="30"/>
        <v>0</v>
      </c>
      <c r="AG32" s="117">
        <f t="shared" si="31"/>
        <v>0</v>
      </c>
      <c r="AH32" s="118">
        <f t="shared" si="32"/>
        <v>0</v>
      </c>
      <c r="AI32" s="32"/>
      <c r="AJ32" s="35"/>
      <c r="AK32" s="39"/>
      <c r="AL32" s="36"/>
      <c r="AM32" s="39"/>
      <c r="AN32" s="36"/>
      <c r="AO32" s="40"/>
      <c r="AP32" s="38"/>
      <c r="AQ32" s="39"/>
      <c r="AR32" s="36"/>
      <c r="AS32" s="39"/>
      <c r="AT32" s="36"/>
      <c r="AU32" s="40"/>
      <c r="AV32" s="116">
        <f t="shared" si="33"/>
        <v>0</v>
      </c>
      <c r="AW32" s="117">
        <f t="shared" si="34"/>
        <v>0</v>
      </c>
      <c r="AX32" s="118">
        <f t="shared" si="35"/>
        <v>0</v>
      </c>
      <c r="AY32" s="32"/>
      <c r="AZ32" s="35"/>
      <c r="BA32" s="39"/>
      <c r="BB32" s="36"/>
      <c r="BC32" s="39"/>
      <c r="BD32" s="36"/>
      <c r="BE32" s="40"/>
      <c r="BF32" s="38"/>
      <c r="BG32" s="39"/>
      <c r="BH32" s="36"/>
      <c r="BI32" s="39"/>
      <c r="BJ32" s="36"/>
      <c r="BK32" s="40"/>
      <c r="BL32" s="116">
        <f t="shared" si="36"/>
        <v>0</v>
      </c>
      <c r="BM32" s="117">
        <f t="shared" si="37"/>
        <v>0</v>
      </c>
      <c r="BN32" s="118">
        <f t="shared" si="38"/>
        <v>0</v>
      </c>
      <c r="BO32" s="32"/>
      <c r="BP32" s="35"/>
      <c r="BQ32" s="39"/>
      <c r="BR32" s="36"/>
      <c r="BS32" s="39"/>
      <c r="BT32" s="36"/>
      <c r="BU32" s="40"/>
      <c r="BV32" s="38"/>
      <c r="BW32" s="39"/>
      <c r="BX32" s="36"/>
      <c r="BY32" s="39"/>
      <c r="BZ32" s="36"/>
      <c r="CA32" s="40"/>
      <c r="CB32" s="116">
        <f t="shared" si="39"/>
        <v>0</v>
      </c>
      <c r="CC32" s="117">
        <f t="shared" si="40"/>
        <v>0</v>
      </c>
      <c r="CD32" s="118">
        <f t="shared" si="41"/>
        <v>0</v>
      </c>
      <c r="CE32" s="32"/>
      <c r="CF32" s="35"/>
      <c r="CG32" s="39"/>
      <c r="CH32" s="36"/>
      <c r="CI32" s="39"/>
      <c r="CJ32" s="36"/>
      <c r="CK32" s="40"/>
      <c r="CL32" s="38"/>
      <c r="CM32" s="39"/>
      <c r="CN32" s="36"/>
      <c r="CO32" s="39"/>
      <c r="CP32" s="36"/>
      <c r="CQ32" s="40"/>
      <c r="CR32" s="116">
        <f t="shared" si="42"/>
        <v>0</v>
      </c>
      <c r="CS32" s="117">
        <f t="shared" si="43"/>
        <v>0</v>
      </c>
      <c r="CT32" s="118">
        <f t="shared" si="44"/>
        <v>0</v>
      </c>
      <c r="CU32" s="32"/>
      <c r="CV32" s="38">
        <f t="shared" si="45"/>
        <v>0</v>
      </c>
      <c r="CW32" s="39" t="e">
        <f t="shared" si="46"/>
        <v>#DIV/0!</v>
      </c>
      <c r="CX32" s="39">
        <f t="shared" si="47"/>
        <v>0</v>
      </c>
      <c r="CY32" s="39" t="e">
        <f t="shared" si="48"/>
        <v>#DIV/0!</v>
      </c>
      <c r="CZ32" s="36">
        <f t="shared" si="49"/>
        <v>0</v>
      </c>
      <c r="DA32" s="40" t="e">
        <f t="shared" si="50"/>
        <v>#DIV/0!</v>
      </c>
      <c r="DB32" s="38">
        <f t="shared" si="51"/>
        <v>0</v>
      </c>
      <c r="DC32" s="39" t="e">
        <f t="shared" si="52"/>
        <v>#DIV/0!</v>
      </c>
      <c r="DD32" s="36">
        <f t="shared" si="53"/>
        <v>0</v>
      </c>
      <c r="DE32" s="39" t="e">
        <f t="shared" si="54"/>
        <v>#DIV/0!</v>
      </c>
      <c r="DF32" s="36">
        <f t="shared" si="55"/>
        <v>0</v>
      </c>
      <c r="DG32" s="40" t="e">
        <f t="shared" si="56"/>
        <v>#DIV/0!</v>
      </c>
      <c r="DH32" s="152"/>
      <c r="DI32" s="161" t="s">
        <v>30</v>
      </c>
      <c r="DJ32" s="38">
        <f t="shared" si="57"/>
        <v>0</v>
      </c>
      <c r="DK32" s="36">
        <f t="shared" si="58"/>
        <v>0</v>
      </c>
      <c r="DL32" s="37">
        <f t="shared" si="59"/>
        <v>0</v>
      </c>
      <c r="DM32"/>
    </row>
    <row r="33" spans="1:117" s="19" customFormat="1" ht="15.6" x14ac:dyDescent="0.3">
      <c r="A33" s="26">
        <v>21</v>
      </c>
      <c r="B33" s="26" t="s">
        <v>31</v>
      </c>
      <c r="C33" s="34"/>
      <c r="D33" s="35"/>
      <c r="E33" s="39"/>
      <c r="F33" s="36"/>
      <c r="G33" s="39"/>
      <c r="H33" s="36"/>
      <c r="I33" s="40"/>
      <c r="J33" s="38"/>
      <c r="K33" s="39"/>
      <c r="L33" s="36"/>
      <c r="M33" s="39"/>
      <c r="N33" s="36"/>
      <c r="O33" s="40"/>
      <c r="P33" s="116">
        <f t="shared" si="27"/>
        <v>0</v>
      </c>
      <c r="Q33" s="117">
        <f t="shared" si="28"/>
        <v>0</v>
      </c>
      <c r="R33" s="118">
        <f t="shared" si="29"/>
        <v>0</v>
      </c>
      <c r="S33" s="32"/>
      <c r="T33" s="3"/>
      <c r="U33" s="5"/>
      <c r="V33" s="3"/>
      <c r="W33" s="5"/>
      <c r="X33" s="3"/>
      <c r="Y33" s="5"/>
      <c r="Z33" s="38"/>
      <c r="AA33" s="39"/>
      <c r="AB33" s="36"/>
      <c r="AC33" s="39"/>
      <c r="AD33" s="36"/>
      <c r="AE33" s="40"/>
      <c r="AF33" s="116">
        <f t="shared" si="30"/>
        <v>0</v>
      </c>
      <c r="AG33" s="117">
        <f t="shared" si="31"/>
        <v>0</v>
      </c>
      <c r="AH33" s="118">
        <f t="shared" si="32"/>
        <v>0</v>
      </c>
      <c r="AI33" s="32"/>
      <c r="AJ33" s="35"/>
      <c r="AK33" s="39"/>
      <c r="AL33" s="36"/>
      <c r="AM33" s="39"/>
      <c r="AN33" s="36"/>
      <c r="AO33" s="40"/>
      <c r="AP33" s="38"/>
      <c r="AQ33" s="39"/>
      <c r="AR33" s="36"/>
      <c r="AS33" s="39"/>
      <c r="AT33" s="36"/>
      <c r="AU33" s="40"/>
      <c r="AV33" s="116">
        <f t="shared" si="33"/>
        <v>0</v>
      </c>
      <c r="AW33" s="117">
        <f t="shared" si="34"/>
        <v>0</v>
      </c>
      <c r="AX33" s="118">
        <f t="shared" si="35"/>
        <v>0</v>
      </c>
      <c r="AY33" s="32"/>
      <c r="AZ33" s="35"/>
      <c r="BA33" s="39"/>
      <c r="BB33" s="36"/>
      <c r="BC33" s="39"/>
      <c r="BD33" s="36"/>
      <c r="BE33" s="40"/>
      <c r="BF33" s="38"/>
      <c r="BG33" s="39"/>
      <c r="BH33" s="36"/>
      <c r="BI33" s="39"/>
      <c r="BJ33" s="36"/>
      <c r="BK33" s="40"/>
      <c r="BL33" s="116">
        <f t="shared" si="36"/>
        <v>0</v>
      </c>
      <c r="BM33" s="117">
        <f t="shared" si="37"/>
        <v>0</v>
      </c>
      <c r="BN33" s="118">
        <f t="shared" si="38"/>
        <v>0</v>
      </c>
      <c r="BO33" s="32"/>
      <c r="BP33" s="35"/>
      <c r="BQ33" s="39"/>
      <c r="BR33" s="36"/>
      <c r="BS33" s="39"/>
      <c r="BT33" s="36"/>
      <c r="BU33" s="40"/>
      <c r="BV33" s="38"/>
      <c r="BW33" s="39"/>
      <c r="BX33" s="36"/>
      <c r="BY33" s="39"/>
      <c r="BZ33" s="36"/>
      <c r="CA33" s="40"/>
      <c r="CB33" s="116">
        <f t="shared" si="39"/>
        <v>0</v>
      </c>
      <c r="CC33" s="117">
        <f t="shared" si="40"/>
        <v>0</v>
      </c>
      <c r="CD33" s="118">
        <f t="shared" si="41"/>
        <v>0</v>
      </c>
      <c r="CE33" s="32"/>
      <c r="CF33" s="35"/>
      <c r="CG33" s="39"/>
      <c r="CH33" s="36"/>
      <c r="CI33" s="39"/>
      <c r="CJ33" s="36"/>
      <c r="CK33" s="40"/>
      <c r="CL33" s="38"/>
      <c r="CM33" s="39"/>
      <c r="CN33" s="36"/>
      <c r="CO33" s="39"/>
      <c r="CP33" s="36"/>
      <c r="CQ33" s="40"/>
      <c r="CR33" s="116">
        <f t="shared" si="42"/>
        <v>0</v>
      </c>
      <c r="CS33" s="117">
        <f t="shared" si="43"/>
        <v>0</v>
      </c>
      <c r="CT33" s="118">
        <f t="shared" si="44"/>
        <v>0</v>
      </c>
      <c r="CU33" s="32"/>
      <c r="CV33" s="38">
        <f t="shared" si="45"/>
        <v>0</v>
      </c>
      <c r="CW33" s="39" t="e">
        <f t="shared" si="46"/>
        <v>#DIV/0!</v>
      </c>
      <c r="CX33" s="39">
        <f t="shared" si="47"/>
        <v>0</v>
      </c>
      <c r="CY33" s="39" t="e">
        <f t="shared" si="48"/>
        <v>#DIV/0!</v>
      </c>
      <c r="CZ33" s="36">
        <f t="shared" si="49"/>
        <v>0</v>
      </c>
      <c r="DA33" s="40" t="e">
        <f t="shared" si="50"/>
        <v>#DIV/0!</v>
      </c>
      <c r="DB33" s="38">
        <f t="shared" si="51"/>
        <v>0</v>
      </c>
      <c r="DC33" s="39" t="e">
        <f t="shared" si="52"/>
        <v>#DIV/0!</v>
      </c>
      <c r="DD33" s="36">
        <f t="shared" si="53"/>
        <v>0</v>
      </c>
      <c r="DE33" s="39" t="e">
        <f t="shared" si="54"/>
        <v>#DIV/0!</v>
      </c>
      <c r="DF33" s="36">
        <f t="shared" si="55"/>
        <v>0</v>
      </c>
      <c r="DG33" s="40" t="e">
        <f t="shared" si="56"/>
        <v>#DIV/0!</v>
      </c>
      <c r="DH33" s="152"/>
      <c r="DI33" s="161" t="s">
        <v>31</v>
      </c>
      <c r="DJ33" s="38">
        <f t="shared" si="57"/>
        <v>0</v>
      </c>
      <c r="DK33" s="36">
        <f t="shared" si="58"/>
        <v>0</v>
      </c>
      <c r="DL33" s="37">
        <f t="shared" si="59"/>
        <v>0</v>
      </c>
      <c r="DM33"/>
    </row>
    <row r="34" spans="1:117" s="19" customFormat="1" ht="15.6" x14ac:dyDescent="0.3">
      <c r="A34" s="26">
        <v>22</v>
      </c>
      <c r="B34" s="26" t="s">
        <v>32</v>
      </c>
      <c r="C34" s="34"/>
      <c r="D34" s="35"/>
      <c r="E34" s="39"/>
      <c r="F34" s="36"/>
      <c r="G34" s="39"/>
      <c r="H34" s="36"/>
      <c r="I34" s="40"/>
      <c r="J34" s="38"/>
      <c r="K34" s="39"/>
      <c r="L34" s="36"/>
      <c r="M34" s="39"/>
      <c r="N34" s="36"/>
      <c r="O34" s="40"/>
      <c r="P34" s="116">
        <f t="shared" si="27"/>
        <v>0</v>
      </c>
      <c r="Q34" s="117">
        <f t="shared" si="28"/>
        <v>0</v>
      </c>
      <c r="R34" s="118">
        <f t="shared" si="29"/>
        <v>0</v>
      </c>
      <c r="S34" s="32"/>
      <c r="T34" s="3"/>
      <c r="U34" s="5"/>
      <c r="V34" s="3"/>
      <c r="W34" s="5"/>
      <c r="X34" s="3"/>
      <c r="Y34" s="5"/>
      <c r="Z34" s="38"/>
      <c r="AA34" s="39"/>
      <c r="AB34" s="36"/>
      <c r="AC34" s="39"/>
      <c r="AD34" s="36"/>
      <c r="AE34" s="40"/>
      <c r="AF34" s="116">
        <f t="shared" si="30"/>
        <v>0</v>
      </c>
      <c r="AG34" s="117">
        <f t="shared" si="31"/>
        <v>0</v>
      </c>
      <c r="AH34" s="118">
        <f t="shared" si="32"/>
        <v>0</v>
      </c>
      <c r="AI34" s="32"/>
      <c r="AJ34" s="35"/>
      <c r="AK34" s="39"/>
      <c r="AL34" s="36"/>
      <c r="AM34" s="39"/>
      <c r="AN34" s="36"/>
      <c r="AO34" s="40"/>
      <c r="AP34" s="38"/>
      <c r="AQ34" s="39"/>
      <c r="AR34" s="36"/>
      <c r="AS34" s="39"/>
      <c r="AT34" s="36"/>
      <c r="AU34" s="40"/>
      <c r="AV34" s="116">
        <f t="shared" si="33"/>
        <v>0</v>
      </c>
      <c r="AW34" s="117">
        <f t="shared" si="34"/>
        <v>0</v>
      </c>
      <c r="AX34" s="118">
        <f t="shared" si="35"/>
        <v>0</v>
      </c>
      <c r="AY34" s="32"/>
      <c r="AZ34" s="35"/>
      <c r="BA34" s="39"/>
      <c r="BB34" s="36"/>
      <c r="BC34" s="39"/>
      <c r="BD34" s="36"/>
      <c r="BE34" s="40"/>
      <c r="BF34" s="38"/>
      <c r="BG34" s="39"/>
      <c r="BH34" s="36"/>
      <c r="BI34" s="39"/>
      <c r="BJ34" s="36"/>
      <c r="BK34" s="40"/>
      <c r="BL34" s="116">
        <f t="shared" si="36"/>
        <v>0</v>
      </c>
      <c r="BM34" s="117">
        <f t="shared" si="37"/>
        <v>0</v>
      </c>
      <c r="BN34" s="118">
        <f t="shared" si="38"/>
        <v>0</v>
      </c>
      <c r="BO34" s="32"/>
      <c r="BP34" s="35"/>
      <c r="BQ34" s="39"/>
      <c r="BR34" s="36"/>
      <c r="BS34" s="39"/>
      <c r="BT34" s="36"/>
      <c r="BU34" s="40"/>
      <c r="BV34" s="38"/>
      <c r="BW34" s="39"/>
      <c r="BX34" s="36"/>
      <c r="BY34" s="39"/>
      <c r="BZ34" s="36"/>
      <c r="CA34" s="40"/>
      <c r="CB34" s="116">
        <f t="shared" si="39"/>
        <v>0</v>
      </c>
      <c r="CC34" s="117">
        <f t="shared" si="40"/>
        <v>0</v>
      </c>
      <c r="CD34" s="118">
        <f t="shared" si="41"/>
        <v>0</v>
      </c>
      <c r="CE34" s="32"/>
      <c r="CF34" s="35"/>
      <c r="CG34" s="39"/>
      <c r="CH34" s="36"/>
      <c r="CI34" s="39"/>
      <c r="CJ34" s="36"/>
      <c r="CK34" s="40"/>
      <c r="CL34" s="38"/>
      <c r="CM34" s="39"/>
      <c r="CN34" s="36"/>
      <c r="CO34" s="39"/>
      <c r="CP34" s="36"/>
      <c r="CQ34" s="40"/>
      <c r="CR34" s="116">
        <f t="shared" si="42"/>
        <v>0</v>
      </c>
      <c r="CS34" s="117">
        <f t="shared" si="43"/>
        <v>0</v>
      </c>
      <c r="CT34" s="118">
        <f t="shared" si="44"/>
        <v>0</v>
      </c>
      <c r="CU34" s="32"/>
      <c r="CV34" s="38">
        <f t="shared" si="45"/>
        <v>0</v>
      </c>
      <c r="CW34" s="39" t="e">
        <f t="shared" si="46"/>
        <v>#DIV/0!</v>
      </c>
      <c r="CX34" s="39">
        <f t="shared" si="47"/>
        <v>0</v>
      </c>
      <c r="CY34" s="39" t="e">
        <f t="shared" si="48"/>
        <v>#DIV/0!</v>
      </c>
      <c r="CZ34" s="36">
        <f t="shared" si="49"/>
        <v>0</v>
      </c>
      <c r="DA34" s="40" t="e">
        <f t="shared" si="50"/>
        <v>#DIV/0!</v>
      </c>
      <c r="DB34" s="38">
        <f t="shared" si="51"/>
        <v>0</v>
      </c>
      <c r="DC34" s="39" t="e">
        <f t="shared" si="52"/>
        <v>#DIV/0!</v>
      </c>
      <c r="DD34" s="36">
        <f t="shared" si="53"/>
        <v>0</v>
      </c>
      <c r="DE34" s="39" t="e">
        <f t="shared" si="54"/>
        <v>#DIV/0!</v>
      </c>
      <c r="DF34" s="36">
        <f t="shared" si="55"/>
        <v>0</v>
      </c>
      <c r="DG34" s="40" t="e">
        <f t="shared" si="56"/>
        <v>#DIV/0!</v>
      </c>
      <c r="DH34" s="152"/>
      <c r="DI34" s="161" t="s">
        <v>32</v>
      </c>
      <c r="DJ34" s="38">
        <f t="shared" si="57"/>
        <v>0</v>
      </c>
      <c r="DK34" s="36">
        <f t="shared" si="58"/>
        <v>0</v>
      </c>
      <c r="DL34" s="37">
        <f t="shared" si="59"/>
        <v>0</v>
      </c>
      <c r="DM34"/>
    </row>
    <row r="35" spans="1:117" s="19" customFormat="1" ht="15.6" x14ac:dyDescent="0.3">
      <c r="A35" s="26">
        <v>23</v>
      </c>
      <c r="B35" s="26" t="s">
        <v>33</v>
      </c>
      <c r="C35" s="34"/>
      <c r="D35" s="35"/>
      <c r="E35" s="39"/>
      <c r="F35" s="36"/>
      <c r="G35" s="39"/>
      <c r="H35" s="36"/>
      <c r="I35" s="40"/>
      <c r="J35" s="38"/>
      <c r="K35" s="39"/>
      <c r="L35" s="36"/>
      <c r="M35" s="39"/>
      <c r="N35" s="36"/>
      <c r="O35" s="40"/>
      <c r="P35" s="116">
        <f t="shared" si="27"/>
        <v>0</v>
      </c>
      <c r="Q35" s="117">
        <f t="shared" si="28"/>
        <v>0</v>
      </c>
      <c r="R35" s="118">
        <f t="shared" si="29"/>
        <v>0</v>
      </c>
      <c r="S35" s="32"/>
      <c r="T35" s="3"/>
      <c r="U35" s="5"/>
      <c r="V35" s="3"/>
      <c r="W35" s="5"/>
      <c r="X35" s="3"/>
      <c r="Y35" s="5"/>
      <c r="Z35" s="38"/>
      <c r="AA35" s="39"/>
      <c r="AB35" s="36"/>
      <c r="AC35" s="39"/>
      <c r="AD35" s="36"/>
      <c r="AE35" s="40"/>
      <c r="AF35" s="116">
        <f t="shared" si="30"/>
        <v>0</v>
      </c>
      <c r="AG35" s="117">
        <f t="shared" si="31"/>
        <v>0</v>
      </c>
      <c r="AH35" s="118">
        <f t="shared" si="32"/>
        <v>0</v>
      </c>
      <c r="AI35" s="32"/>
      <c r="AJ35" s="35"/>
      <c r="AK35" s="39"/>
      <c r="AL35" s="36"/>
      <c r="AM35" s="39"/>
      <c r="AN35" s="36"/>
      <c r="AO35" s="40"/>
      <c r="AP35" s="38"/>
      <c r="AQ35" s="39"/>
      <c r="AR35" s="36"/>
      <c r="AS35" s="39"/>
      <c r="AT35" s="36"/>
      <c r="AU35" s="40"/>
      <c r="AV35" s="116">
        <f t="shared" si="33"/>
        <v>0</v>
      </c>
      <c r="AW35" s="117">
        <f t="shared" si="34"/>
        <v>0</v>
      </c>
      <c r="AX35" s="118">
        <f t="shared" si="35"/>
        <v>0</v>
      </c>
      <c r="AY35" s="32"/>
      <c r="AZ35" s="35"/>
      <c r="BA35" s="39"/>
      <c r="BB35" s="36"/>
      <c r="BC35" s="39"/>
      <c r="BD35" s="36"/>
      <c r="BE35" s="40"/>
      <c r="BF35" s="38"/>
      <c r="BG35" s="39"/>
      <c r="BH35" s="36"/>
      <c r="BI35" s="39"/>
      <c r="BJ35" s="36"/>
      <c r="BK35" s="40"/>
      <c r="BL35" s="116">
        <f t="shared" si="36"/>
        <v>0</v>
      </c>
      <c r="BM35" s="117">
        <f t="shared" si="37"/>
        <v>0</v>
      </c>
      <c r="BN35" s="118">
        <f t="shared" si="38"/>
        <v>0</v>
      </c>
      <c r="BO35" s="32"/>
      <c r="BP35" s="35"/>
      <c r="BQ35" s="39"/>
      <c r="BR35" s="36"/>
      <c r="BS35" s="39"/>
      <c r="BT35" s="36"/>
      <c r="BU35" s="40"/>
      <c r="BV35" s="38"/>
      <c r="BW35" s="39"/>
      <c r="BX35" s="36"/>
      <c r="BY35" s="39"/>
      <c r="BZ35" s="36"/>
      <c r="CA35" s="40"/>
      <c r="CB35" s="116">
        <f t="shared" si="39"/>
        <v>0</v>
      </c>
      <c r="CC35" s="117">
        <f t="shared" si="40"/>
        <v>0</v>
      </c>
      <c r="CD35" s="118">
        <f t="shared" si="41"/>
        <v>0</v>
      </c>
      <c r="CE35" s="32"/>
      <c r="CF35" s="35"/>
      <c r="CG35" s="39"/>
      <c r="CH35" s="36"/>
      <c r="CI35" s="39"/>
      <c r="CJ35" s="36"/>
      <c r="CK35" s="40"/>
      <c r="CL35" s="38"/>
      <c r="CM35" s="39"/>
      <c r="CN35" s="36"/>
      <c r="CO35" s="39"/>
      <c r="CP35" s="36"/>
      <c r="CQ35" s="40"/>
      <c r="CR35" s="116">
        <f t="shared" si="42"/>
        <v>0</v>
      </c>
      <c r="CS35" s="117">
        <f t="shared" si="43"/>
        <v>0</v>
      </c>
      <c r="CT35" s="118">
        <f t="shared" si="44"/>
        <v>0</v>
      </c>
      <c r="CU35" s="32"/>
      <c r="CV35" s="38">
        <f t="shared" si="45"/>
        <v>0</v>
      </c>
      <c r="CW35" s="39" t="e">
        <f t="shared" si="46"/>
        <v>#DIV/0!</v>
      </c>
      <c r="CX35" s="39">
        <f t="shared" si="47"/>
        <v>0</v>
      </c>
      <c r="CY35" s="39" t="e">
        <f t="shared" si="48"/>
        <v>#DIV/0!</v>
      </c>
      <c r="CZ35" s="36">
        <f t="shared" si="49"/>
        <v>0</v>
      </c>
      <c r="DA35" s="40" t="e">
        <f t="shared" si="50"/>
        <v>#DIV/0!</v>
      </c>
      <c r="DB35" s="38">
        <f t="shared" si="51"/>
        <v>0</v>
      </c>
      <c r="DC35" s="39" t="e">
        <f t="shared" si="52"/>
        <v>#DIV/0!</v>
      </c>
      <c r="DD35" s="36">
        <f t="shared" si="53"/>
        <v>0</v>
      </c>
      <c r="DE35" s="39" t="e">
        <f t="shared" si="54"/>
        <v>#DIV/0!</v>
      </c>
      <c r="DF35" s="36">
        <f t="shared" si="55"/>
        <v>0</v>
      </c>
      <c r="DG35" s="40" t="e">
        <f t="shared" si="56"/>
        <v>#DIV/0!</v>
      </c>
      <c r="DH35" s="152"/>
      <c r="DI35" s="161" t="s">
        <v>33</v>
      </c>
      <c r="DJ35" s="38">
        <f t="shared" si="57"/>
        <v>0</v>
      </c>
      <c r="DK35" s="36">
        <f t="shared" si="58"/>
        <v>0</v>
      </c>
      <c r="DL35" s="37">
        <f t="shared" si="59"/>
        <v>0</v>
      </c>
      <c r="DM35"/>
    </row>
    <row r="36" spans="1:117" s="19" customFormat="1" ht="15.6" x14ac:dyDescent="0.3">
      <c r="A36" s="26">
        <v>24</v>
      </c>
      <c r="B36" s="26" t="s">
        <v>34</v>
      </c>
      <c r="C36" s="34"/>
      <c r="D36" s="35"/>
      <c r="E36" s="39"/>
      <c r="F36" s="36"/>
      <c r="G36" s="39"/>
      <c r="H36" s="36"/>
      <c r="I36" s="40"/>
      <c r="J36" s="38"/>
      <c r="K36" s="39"/>
      <c r="L36" s="36"/>
      <c r="M36" s="39"/>
      <c r="N36" s="36"/>
      <c r="O36" s="40"/>
      <c r="P36" s="116">
        <f t="shared" si="27"/>
        <v>0</v>
      </c>
      <c r="Q36" s="117">
        <f t="shared" si="28"/>
        <v>0</v>
      </c>
      <c r="R36" s="118">
        <f t="shared" si="29"/>
        <v>0</v>
      </c>
      <c r="S36" s="32"/>
      <c r="T36" s="3"/>
      <c r="U36" s="5"/>
      <c r="V36" s="3"/>
      <c r="W36" s="5"/>
      <c r="X36" s="3"/>
      <c r="Y36" s="5"/>
      <c r="Z36" s="38"/>
      <c r="AA36" s="39"/>
      <c r="AB36" s="36"/>
      <c r="AC36" s="39"/>
      <c r="AD36" s="36"/>
      <c r="AE36" s="40"/>
      <c r="AF36" s="116">
        <f t="shared" si="30"/>
        <v>0</v>
      </c>
      <c r="AG36" s="117">
        <f t="shared" si="31"/>
        <v>0</v>
      </c>
      <c r="AH36" s="118">
        <f t="shared" si="32"/>
        <v>0</v>
      </c>
      <c r="AI36" s="32"/>
      <c r="AJ36" s="35"/>
      <c r="AK36" s="39"/>
      <c r="AL36" s="36"/>
      <c r="AM36" s="39"/>
      <c r="AN36" s="36"/>
      <c r="AO36" s="40"/>
      <c r="AP36" s="38"/>
      <c r="AQ36" s="39"/>
      <c r="AR36" s="36"/>
      <c r="AS36" s="39"/>
      <c r="AT36" s="36"/>
      <c r="AU36" s="40"/>
      <c r="AV36" s="116">
        <f t="shared" si="33"/>
        <v>0</v>
      </c>
      <c r="AW36" s="117">
        <f t="shared" si="34"/>
        <v>0</v>
      </c>
      <c r="AX36" s="118">
        <f t="shared" si="35"/>
        <v>0</v>
      </c>
      <c r="AY36" s="32"/>
      <c r="AZ36" s="35"/>
      <c r="BA36" s="39"/>
      <c r="BB36" s="36"/>
      <c r="BC36" s="39"/>
      <c r="BD36" s="36"/>
      <c r="BE36" s="40"/>
      <c r="BF36" s="38"/>
      <c r="BG36" s="39"/>
      <c r="BH36" s="36"/>
      <c r="BI36" s="39"/>
      <c r="BJ36" s="36"/>
      <c r="BK36" s="40"/>
      <c r="BL36" s="116">
        <f t="shared" si="36"/>
        <v>0</v>
      </c>
      <c r="BM36" s="117">
        <f t="shared" si="37"/>
        <v>0</v>
      </c>
      <c r="BN36" s="118">
        <f t="shared" si="38"/>
        <v>0</v>
      </c>
      <c r="BO36" s="32"/>
      <c r="BP36" s="35"/>
      <c r="BQ36" s="39"/>
      <c r="BR36" s="36"/>
      <c r="BS36" s="39"/>
      <c r="BT36" s="36"/>
      <c r="BU36" s="40"/>
      <c r="BV36" s="38"/>
      <c r="BW36" s="39"/>
      <c r="BX36" s="36"/>
      <c r="BY36" s="39"/>
      <c r="BZ36" s="36"/>
      <c r="CA36" s="40"/>
      <c r="CB36" s="116">
        <f t="shared" si="39"/>
        <v>0</v>
      </c>
      <c r="CC36" s="117">
        <f t="shared" si="40"/>
        <v>0</v>
      </c>
      <c r="CD36" s="118">
        <f t="shared" si="41"/>
        <v>0</v>
      </c>
      <c r="CE36" s="32"/>
      <c r="CF36" s="35"/>
      <c r="CG36" s="39"/>
      <c r="CH36" s="36"/>
      <c r="CI36" s="39"/>
      <c r="CJ36" s="36"/>
      <c r="CK36" s="40"/>
      <c r="CL36" s="38"/>
      <c r="CM36" s="39"/>
      <c r="CN36" s="36"/>
      <c r="CO36" s="39"/>
      <c r="CP36" s="36"/>
      <c r="CQ36" s="40"/>
      <c r="CR36" s="116">
        <f t="shared" si="42"/>
        <v>0</v>
      </c>
      <c r="CS36" s="117">
        <f t="shared" si="43"/>
        <v>0</v>
      </c>
      <c r="CT36" s="118">
        <f t="shared" si="44"/>
        <v>0</v>
      </c>
      <c r="CU36" s="32"/>
      <c r="CV36" s="38">
        <f t="shared" si="45"/>
        <v>0</v>
      </c>
      <c r="CW36" s="39" t="e">
        <f t="shared" si="46"/>
        <v>#DIV/0!</v>
      </c>
      <c r="CX36" s="39">
        <f t="shared" si="47"/>
        <v>0</v>
      </c>
      <c r="CY36" s="39" t="e">
        <f t="shared" si="48"/>
        <v>#DIV/0!</v>
      </c>
      <c r="CZ36" s="36">
        <f t="shared" si="49"/>
        <v>0</v>
      </c>
      <c r="DA36" s="40" t="e">
        <f t="shared" si="50"/>
        <v>#DIV/0!</v>
      </c>
      <c r="DB36" s="38">
        <f t="shared" si="51"/>
        <v>0</v>
      </c>
      <c r="DC36" s="39" t="e">
        <f t="shared" si="52"/>
        <v>#DIV/0!</v>
      </c>
      <c r="DD36" s="36">
        <f t="shared" si="53"/>
        <v>0</v>
      </c>
      <c r="DE36" s="39" t="e">
        <f t="shared" si="54"/>
        <v>#DIV/0!</v>
      </c>
      <c r="DF36" s="36">
        <f t="shared" si="55"/>
        <v>0</v>
      </c>
      <c r="DG36" s="40" t="e">
        <f t="shared" si="56"/>
        <v>#DIV/0!</v>
      </c>
      <c r="DH36" s="152"/>
      <c r="DI36" s="161" t="s">
        <v>34</v>
      </c>
      <c r="DJ36" s="38">
        <f t="shared" si="57"/>
        <v>0</v>
      </c>
      <c r="DK36" s="36">
        <f t="shared" si="58"/>
        <v>0</v>
      </c>
      <c r="DL36" s="37">
        <f t="shared" si="59"/>
        <v>0</v>
      </c>
      <c r="DM36"/>
    </row>
    <row r="37" spans="1:117" s="19" customFormat="1" ht="15.6" x14ac:dyDescent="0.3">
      <c r="A37" s="26">
        <v>25</v>
      </c>
      <c r="B37" s="26" t="s">
        <v>35</v>
      </c>
      <c r="C37" s="34"/>
      <c r="D37" s="35"/>
      <c r="E37" s="39"/>
      <c r="F37" s="36"/>
      <c r="G37" s="39"/>
      <c r="H37" s="36"/>
      <c r="I37" s="40"/>
      <c r="J37" s="38"/>
      <c r="K37" s="39"/>
      <c r="L37" s="36"/>
      <c r="M37" s="39"/>
      <c r="N37" s="36"/>
      <c r="O37" s="40"/>
      <c r="P37" s="116">
        <f t="shared" si="27"/>
        <v>0</v>
      </c>
      <c r="Q37" s="117">
        <f t="shared" si="28"/>
        <v>0</v>
      </c>
      <c r="R37" s="118">
        <f t="shared" si="29"/>
        <v>0</v>
      </c>
      <c r="S37" s="32"/>
      <c r="T37" s="3"/>
      <c r="U37" s="5"/>
      <c r="V37" s="3"/>
      <c r="W37" s="5"/>
      <c r="X37" s="3"/>
      <c r="Y37" s="5"/>
      <c r="Z37" s="38"/>
      <c r="AA37" s="39"/>
      <c r="AB37" s="36"/>
      <c r="AC37" s="39"/>
      <c r="AD37" s="36"/>
      <c r="AE37" s="40"/>
      <c r="AF37" s="116">
        <f t="shared" si="30"/>
        <v>0</v>
      </c>
      <c r="AG37" s="117">
        <f t="shared" si="31"/>
        <v>0</v>
      </c>
      <c r="AH37" s="118">
        <f t="shared" si="32"/>
        <v>0</v>
      </c>
      <c r="AI37" s="32"/>
      <c r="AJ37" s="35"/>
      <c r="AK37" s="39"/>
      <c r="AL37" s="36"/>
      <c r="AM37" s="39"/>
      <c r="AN37" s="36"/>
      <c r="AO37" s="40"/>
      <c r="AP37" s="38"/>
      <c r="AQ37" s="39"/>
      <c r="AR37" s="36"/>
      <c r="AS37" s="39"/>
      <c r="AT37" s="36"/>
      <c r="AU37" s="40"/>
      <c r="AV37" s="116">
        <f t="shared" si="33"/>
        <v>0</v>
      </c>
      <c r="AW37" s="117">
        <f t="shared" si="34"/>
        <v>0</v>
      </c>
      <c r="AX37" s="118">
        <f t="shared" si="35"/>
        <v>0</v>
      </c>
      <c r="AY37" s="32"/>
      <c r="AZ37" s="35"/>
      <c r="BA37" s="39"/>
      <c r="BB37" s="36"/>
      <c r="BC37" s="39"/>
      <c r="BD37" s="36"/>
      <c r="BE37" s="40"/>
      <c r="BF37" s="38"/>
      <c r="BG37" s="39"/>
      <c r="BH37" s="36"/>
      <c r="BI37" s="39"/>
      <c r="BJ37" s="36"/>
      <c r="BK37" s="40"/>
      <c r="BL37" s="116">
        <f t="shared" si="36"/>
        <v>0</v>
      </c>
      <c r="BM37" s="117">
        <f t="shared" si="37"/>
        <v>0</v>
      </c>
      <c r="BN37" s="118">
        <f t="shared" si="38"/>
        <v>0</v>
      </c>
      <c r="BO37" s="32"/>
      <c r="BP37" s="35"/>
      <c r="BQ37" s="39"/>
      <c r="BR37" s="36"/>
      <c r="BS37" s="39"/>
      <c r="BT37" s="36"/>
      <c r="BU37" s="40"/>
      <c r="BV37" s="38"/>
      <c r="BW37" s="39"/>
      <c r="BX37" s="36"/>
      <c r="BY37" s="39"/>
      <c r="BZ37" s="36"/>
      <c r="CA37" s="40"/>
      <c r="CB37" s="116">
        <f t="shared" si="39"/>
        <v>0</v>
      </c>
      <c r="CC37" s="117">
        <f t="shared" si="40"/>
        <v>0</v>
      </c>
      <c r="CD37" s="118">
        <f t="shared" si="41"/>
        <v>0</v>
      </c>
      <c r="CE37" s="32"/>
      <c r="CF37" s="35"/>
      <c r="CG37" s="39"/>
      <c r="CH37" s="36"/>
      <c r="CI37" s="39"/>
      <c r="CJ37" s="36"/>
      <c r="CK37" s="40"/>
      <c r="CL37" s="38"/>
      <c r="CM37" s="39"/>
      <c r="CN37" s="36"/>
      <c r="CO37" s="39"/>
      <c r="CP37" s="36"/>
      <c r="CQ37" s="40"/>
      <c r="CR37" s="116">
        <f t="shared" si="42"/>
        <v>0</v>
      </c>
      <c r="CS37" s="117">
        <f t="shared" si="43"/>
        <v>0</v>
      </c>
      <c r="CT37" s="118">
        <f t="shared" si="44"/>
        <v>0</v>
      </c>
      <c r="CU37" s="32"/>
      <c r="CV37" s="38">
        <f t="shared" si="45"/>
        <v>0</v>
      </c>
      <c r="CW37" s="39" t="e">
        <f t="shared" si="46"/>
        <v>#DIV/0!</v>
      </c>
      <c r="CX37" s="39">
        <f t="shared" si="47"/>
        <v>0</v>
      </c>
      <c r="CY37" s="39" t="e">
        <f t="shared" si="48"/>
        <v>#DIV/0!</v>
      </c>
      <c r="CZ37" s="36">
        <f t="shared" si="49"/>
        <v>0</v>
      </c>
      <c r="DA37" s="40" t="e">
        <f t="shared" si="50"/>
        <v>#DIV/0!</v>
      </c>
      <c r="DB37" s="38">
        <f t="shared" si="51"/>
        <v>0</v>
      </c>
      <c r="DC37" s="39" t="e">
        <f t="shared" si="52"/>
        <v>#DIV/0!</v>
      </c>
      <c r="DD37" s="36">
        <f t="shared" si="53"/>
        <v>0</v>
      </c>
      <c r="DE37" s="39" t="e">
        <f t="shared" si="54"/>
        <v>#DIV/0!</v>
      </c>
      <c r="DF37" s="36">
        <f t="shared" si="55"/>
        <v>0</v>
      </c>
      <c r="DG37" s="40" t="e">
        <f t="shared" si="56"/>
        <v>#DIV/0!</v>
      </c>
      <c r="DH37" s="152"/>
      <c r="DI37" s="161" t="s">
        <v>35</v>
      </c>
      <c r="DJ37" s="38">
        <f t="shared" si="57"/>
        <v>0</v>
      </c>
      <c r="DK37" s="36">
        <f t="shared" si="58"/>
        <v>0</v>
      </c>
      <c r="DL37" s="37">
        <f t="shared" si="59"/>
        <v>0</v>
      </c>
      <c r="DM37"/>
    </row>
    <row r="38" spans="1:117" s="19" customFormat="1" ht="15.6" x14ac:dyDescent="0.3">
      <c r="A38" s="26">
        <v>26</v>
      </c>
      <c r="B38" s="26" t="s">
        <v>36</v>
      </c>
      <c r="C38" s="34"/>
      <c r="D38" s="35"/>
      <c r="E38" s="39"/>
      <c r="F38" s="36"/>
      <c r="G38" s="39"/>
      <c r="H38" s="36"/>
      <c r="I38" s="40"/>
      <c r="J38" s="38"/>
      <c r="K38" s="39"/>
      <c r="L38" s="36"/>
      <c r="M38" s="39"/>
      <c r="N38" s="36"/>
      <c r="O38" s="40"/>
      <c r="P38" s="116">
        <f t="shared" si="27"/>
        <v>0</v>
      </c>
      <c r="Q38" s="117">
        <f t="shared" si="28"/>
        <v>0</v>
      </c>
      <c r="R38" s="118">
        <f t="shared" si="29"/>
        <v>0</v>
      </c>
      <c r="S38" s="32"/>
      <c r="T38" s="3"/>
      <c r="U38" s="5"/>
      <c r="V38" s="3"/>
      <c r="W38" s="5"/>
      <c r="X38" s="3"/>
      <c r="Y38" s="5"/>
      <c r="Z38" s="38"/>
      <c r="AA38" s="39"/>
      <c r="AB38" s="36"/>
      <c r="AC38" s="39"/>
      <c r="AD38" s="36"/>
      <c r="AE38" s="40"/>
      <c r="AF38" s="116">
        <f t="shared" si="30"/>
        <v>0</v>
      </c>
      <c r="AG38" s="117">
        <f t="shared" si="31"/>
        <v>0</v>
      </c>
      <c r="AH38" s="118">
        <f t="shared" si="32"/>
        <v>0</v>
      </c>
      <c r="AI38" s="32"/>
      <c r="AJ38" s="35"/>
      <c r="AK38" s="39"/>
      <c r="AL38" s="36"/>
      <c r="AM38" s="39"/>
      <c r="AN38" s="36"/>
      <c r="AO38" s="40"/>
      <c r="AP38" s="38"/>
      <c r="AQ38" s="39"/>
      <c r="AR38" s="36"/>
      <c r="AS38" s="39"/>
      <c r="AT38" s="36"/>
      <c r="AU38" s="40"/>
      <c r="AV38" s="116">
        <f t="shared" si="33"/>
        <v>0</v>
      </c>
      <c r="AW38" s="117">
        <f t="shared" si="34"/>
        <v>0</v>
      </c>
      <c r="AX38" s="118">
        <f t="shared" si="35"/>
        <v>0</v>
      </c>
      <c r="AY38" s="32"/>
      <c r="AZ38" s="35"/>
      <c r="BA38" s="39"/>
      <c r="BB38" s="36"/>
      <c r="BC38" s="39"/>
      <c r="BD38" s="36"/>
      <c r="BE38" s="40"/>
      <c r="BF38" s="38"/>
      <c r="BG38" s="39"/>
      <c r="BH38" s="36"/>
      <c r="BI38" s="39"/>
      <c r="BJ38" s="36"/>
      <c r="BK38" s="40"/>
      <c r="BL38" s="116">
        <f t="shared" si="36"/>
        <v>0</v>
      </c>
      <c r="BM38" s="117">
        <f t="shared" si="37"/>
        <v>0</v>
      </c>
      <c r="BN38" s="118">
        <f t="shared" si="38"/>
        <v>0</v>
      </c>
      <c r="BO38" s="32"/>
      <c r="BP38" s="35"/>
      <c r="BQ38" s="39"/>
      <c r="BR38" s="36"/>
      <c r="BS38" s="39"/>
      <c r="BT38" s="36"/>
      <c r="BU38" s="40"/>
      <c r="BV38" s="38"/>
      <c r="BW38" s="39"/>
      <c r="BX38" s="36"/>
      <c r="BY38" s="39"/>
      <c r="BZ38" s="36"/>
      <c r="CA38" s="40"/>
      <c r="CB38" s="116">
        <f t="shared" si="39"/>
        <v>0</v>
      </c>
      <c r="CC38" s="117">
        <f t="shared" si="40"/>
        <v>0</v>
      </c>
      <c r="CD38" s="118">
        <f t="shared" si="41"/>
        <v>0</v>
      </c>
      <c r="CE38" s="32"/>
      <c r="CF38" s="35"/>
      <c r="CG38" s="39"/>
      <c r="CH38" s="36"/>
      <c r="CI38" s="39"/>
      <c r="CJ38" s="36"/>
      <c r="CK38" s="40"/>
      <c r="CL38" s="38"/>
      <c r="CM38" s="39"/>
      <c r="CN38" s="36"/>
      <c r="CO38" s="39"/>
      <c r="CP38" s="36"/>
      <c r="CQ38" s="40"/>
      <c r="CR38" s="116">
        <f t="shared" si="42"/>
        <v>0</v>
      </c>
      <c r="CS38" s="117">
        <f t="shared" si="43"/>
        <v>0</v>
      </c>
      <c r="CT38" s="118">
        <f t="shared" si="44"/>
        <v>0</v>
      </c>
      <c r="CU38" s="32"/>
      <c r="CV38" s="38">
        <f t="shared" si="45"/>
        <v>0</v>
      </c>
      <c r="CW38" s="39" t="e">
        <f t="shared" si="46"/>
        <v>#DIV/0!</v>
      </c>
      <c r="CX38" s="39">
        <f t="shared" si="47"/>
        <v>0</v>
      </c>
      <c r="CY38" s="39" t="e">
        <f t="shared" si="48"/>
        <v>#DIV/0!</v>
      </c>
      <c r="CZ38" s="36">
        <f t="shared" si="49"/>
        <v>0</v>
      </c>
      <c r="DA38" s="40" t="e">
        <f t="shared" si="50"/>
        <v>#DIV/0!</v>
      </c>
      <c r="DB38" s="38">
        <f t="shared" si="51"/>
        <v>0</v>
      </c>
      <c r="DC38" s="39" t="e">
        <f t="shared" si="52"/>
        <v>#DIV/0!</v>
      </c>
      <c r="DD38" s="36">
        <f t="shared" si="53"/>
        <v>0</v>
      </c>
      <c r="DE38" s="39" t="e">
        <f t="shared" si="54"/>
        <v>#DIV/0!</v>
      </c>
      <c r="DF38" s="36">
        <f t="shared" si="55"/>
        <v>0</v>
      </c>
      <c r="DG38" s="40" t="e">
        <f t="shared" si="56"/>
        <v>#DIV/0!</v>
      </c>
      <c r="DH38" s="152"/>
      <c r="DI38" s="161" t="s">
        <v>36</v>
      </c>
      <c r="DJ38" s="38">
        <f t="shared" si="57"/>
        <v>0</v>
      </c>
      <c r="DK38" s="36">
        <f t="shared" si="58"/>
        <v>0</v>
      </c>
      <c r="DL38" s="37">
        <f t="shared" si="59"/>
        <v>0</v>
      </c>
      <c r="DM38"/>
    </row>
    <row r="39" spans="1:117" s="19" customFormat="1" ht="15.6" x14ac:dyDescent="0.3">
      <c r="A39" s="26">
        <v>27</v>
      </c>
      <c r="B39" s="26" t="s">
        <v>37</v>
      </c>
      <c r="C39" s="34"/>
      <c r="D39" s="35"/>
      <c r="E39" s="39"/>
      <c r="F39" s="36"/>
      <c r="G39" s="39"/>
      <c r="H39" s="36"/>
      <c r="I39" s="40"/>
      <c r="J39" s="38"/>
      <c r="K39" s="39"/>
      <c r="L39" s="36"/>
      <c r="M39" s="39"/>
      <c r="N39" s="36"/>
      <c r="O39" s="40"/>
      <c r="P39" s="116">
        <f t="shared" si="27"/>
        <v>0</v>
      </c>
      <c r="Q39" s="117">
        <f t="shared" si="28"/>
        <v>0</v>
      </c>
      <c r="R39" s="118">
        <f t="shared" si="29"/>
        <v>0</v>
      </c>
      <c r="S39" s="32"/>
      <c r="T39" s="3"/>
      <c r="U39" s="5"/>
      <c r="V39" s="3"/>
      <c r="W39" s="5"/>
      <c r="X39" s="3"/>
      <c r="Y39" s="5"/>
      <c r="Z39" s="38"/>
      <c r="AA39" s="39"/>
      <c r="AB39" s="36"/>
      <c r="AC39" s="39"/>
      <c r="AD39" s="36"/>
      <c r="AE39" s="40"/>
      <c r="AF39" s="116">
        <f t="shared" si="30"/>
        <v>0</v>
      </c>
      <c r="AG39" s="117">
        <f t="shared" si="31"/>
        <v>0</v>
      </c>
      <c r="AH39" s="118">
        <f t="shared" si="32"/>
        <v>0</v>
      </c>
      <c r="AI39" s="32"/>
      <c r="AJ39" s="35"/>
      <c r="AK39" s="39"/>
      <c r="AL39" s="36"/>
      <c r="AM39" s="39"/>
      <c r="AN39" s="36"/>
      <c r="AO39" s="40"/>
      <c r="AP39" s="38"/>
      <c r="AQ39" s="39"/>
      <c r="AR39" s="36"/>
      <c r="AS39" s="39"/>
      <c r="AT39" s="36"/>
      <c r="AU39" s="40"/>
      <c r="AV39" s="116">
        <f t="shared" si="33"/>
        <v>0</v>
      </c>
      <c r="AW39" s="117">
        <f t="shared" si="34"/>
        <v>0</v>
      </c>
      <c r="AX39" s="118">
        <f t="shared" si="35"/>
        <v>0</v>
      </c>
      <c r="AY39" s="32"/>
      <c r="AZ39" s="35"/>
      <c r="BA39" s="39"/>
      <c r="BB39" s="36"/>
      <c r="BC39" s="39"/>
      <c r="BD39" s="36"/>
      <c r="BE39" s="40"/>
      <c r="BF39" s="38"/>
      <c r="BG39" s="39"/>
      <c r="BH39" s="36"/>
      <c r="BI39" s="39"/>
      <c r="BJ39" s="36"/>
      <c r="BK39" s="40"/>
      <c r="BL39" s="116">
        <f t="shared" si="36"/>
        <v>0</v>
      </c>
      <c r="BM39" s="117">
        <f t="shared" si="37"/>
        <v>0</v>
      </c>
      <c r="BN39" s="118">
        <f t="shared" si="38"/>
        <v>0</v>
      </c>
      <c r="BO39" s="32"/>
      <c r="BP39" s="35"/>
      <c r="BQ39" s="39"/>
      <c r="BR39" s="36"/>
      <c r="BS39" s="39"/>
      <c r="BT39" s="36"/>
      <c r="BU39" s="40"/>
      <c r="BV39" s="38"/>
      <c r="BW39" s="39"/>
      <c r="BX39" s="36"/>
      <c r="BY39" s="39"/>
      <c r="BZ39" s="36"/>
      <c r="CA39" s="40"/>
      <c r="CB39" s="116">
        <f t="shared" si="39"/>
        <v>0</v>
      </c>
      <c r="CC39" s="117">
        <f t="shared" si="40"/>
        <v>0</v>
      </c>
      <c r="CD39" s="118">
        <f t="shared" si="41"/>
        <v>0</v>
      </c>
      <c r="CE39" s="32"/>
      <c r="CF39" s="35"/>
      <c r="CG39" s="39"/>
      <c r="CH39" s="36"/>
      <c r="CI39" s="39"/>
      <c r="CJ39" s="36"/>
      <c r="CK39" s="40"/>
      <c r="CL39" s="38"/>
      <c r="CM39" s="39"/>
      <c r="CN39" s="36"/>
      <c r="CO39" s="39"/>
      <c r="CP39" s="36"/>
      <c r="CQ39" s="40"/>
      <c r="CR39" s="116">
        <f t="shared" si="42"/>
        <v>0</v>
      </c>
      <c r="CS39" s="117">
        <f t="shared" si="43"/>
        <v>0</v>
      </c>
      <c r="CT39" s="118">
        <f t="shared" si="44"/>
        <v>0</v>
      </c>
      <c r="CU39" s="32"/>
      <c r="CV39" s="38">
        <f t="shared" si="45"/>
        <v>0</v>
      </c>
      <c r="CW39" s="39" t="e">
        <f t="shared" si="46"/>
        <v>#DIV/0!</v>
      </c>
      <c r="CX39" s="39">
        <f t="shared" si="47"/>
        <v>0</v>
      </c>
      <c r="CY39" s="39" t="e">
        <f t="shared" si="48"/>
        <v>#DIV/0!</v>
      </c>
      <c r="CZ39" s="36">
        <f t="shared" si="49"/>
        <v>0</v>
      </c>
      <c r="DA39" s="40" t="e">
        <f t="shared" si="50"/>
        <v>#DIV/0!</v>
      </c>
      <c r="DB39" s="38">
        <f t="shared" si="51"/>
        <v>0</v>
      </c>
      <c r="DC39" s="39" t="e">
        <f t="shared" si="52"/>
        <v>#DIV/0!</v>
      </c>
      <c r="DD39" s="36">
        <f t="shared" si="53"/>
        <v>0</v>
      </c>
      <c r="DE39" s="39" t="e">
        <f t="shared" si="54"/>
        <v>#DIV/0!</v>
      </c>
      <c r="DF39" s="36">
        <f t="shared" si="55"/>
        <v>0</v>
      </c>
      <c r="DG39" s="40" t="e">
        <f t="shared" si="56"/>
        <v>#DIV/0!</v>
      </c>
      <c r="DH39" s="152"/>
      <c r="DI39" s="161" t="s">
        <v>37</v>
      </c>
      <c r="DJ39" s="38">
        <f t="shared" si="57"/>
        <v>0</v>
      </c>
      <c r="DK39" s="36">
        <f t="shared" si="58"/>
        <v>0</v>
      </c>
      <c r="DL39" s="37">
        <f t="shared" si="59"/>
        <v>0</v>
      </c>
      <c r="DM39"/>
    </row>
    <row r="40" spans="1:117" s="19" customFormat="1" ht="15.6" x14ac:dyDescent="0.3">
      <c r="A40" s="26">
        <v>28</v>
      </c>
      <c r="B40" s="26" t="s">
        <v>38</v>
      </c>
      <c r="C40" s="34"/>
      <c r="D40" s="35"/>
      <c r="E40" s="39"/>
      <c r="F40" s="36"/>
      <c r="G40" s="39"/>
      <c r="H40" s="36"/>
      <c r="I40" s="40"/>
      <c r="J40" s="38"/>
      <c r="K40" s="39"/>
      <c r="L40" s="36"/>
      <c r="M40" s="39"/>
      <c r="N40" s="36"/>
      <c r="O40" s="40"/>
      <c r="P40" s="116">
        <f t="shared" si="27"/>
        <v>0</v>
      </c>
      <c r="Q40" s="117">
        <f t="shared" si="28"/>
        <v>0</v>
      </c>
      <c r="R40" s="118">
        <f t="shared" si="29"/>
        <v>0</v>
      </c>
      <c r="S40" s="32"/>
      <c r="T40" s="3"/>
      <c r="U40" s="5"/>
      <c r="V40" s="3"/>
      <c r="W40" s="5"/>
      <c r="X40" s="3"/>
      <c r="Y40" s="5"/>
      <c r="Z40" s="38"/>
      <c r="AA40" s="39"/>
      <c r="AB40" s="36"/>
      <c r="AC40" s="39"/>
      <c r="AD40" s="36"/>
      <c r="AE40" s="40"/>
      <c r="AF40" s="116">
        <f t="shared" si="30"/>
        <v>0</v>
      </c>
      <c r="AG40" s="117">
        <f t="shared" si="31"/>
        <v>0</v>
      </c>
      <c r="AH40" s="118">
        <f t="shared" si="32"/>
        <v>0</v>
      </c>
      <c r="AI40" s="32"/>
      <c r="AJ40" s="35"/>
      <c r="AK40" s="39"/>
      <c r="AL40" s="36"/>
      <c r="AM40" s="39"/>
      <c r="AN40" s="36"/>
      <c r="AO40" s="40"/>
      <c r="AP40" s="38"/>
      <c r="AQ40" s="39"/>
      <c r="AR40" s="36"/>
      <c r="AS40" s="39"/>
      <c r="AT40" s="36"/>
      <c r="AU40" s="40"/>
      <c r="AV40" s="116">
        <f t="shared" si="33"/>
        <v>0</v>
      </c>
      <c r="AW40" s="117">
        <f t="shared" si="34"/>
        <v>0</v>
      </c>
      <c r="AX40" s="118">
        <f t="shared" si="35"/>
        <v>0</v>
      </c>
      <c r="AY40" s="32"/>
      <c r="AZ40" s="35"/>
      <c r="BA40" s="39"/>
      <c r="BB40" s="36"/>
      <c r="BC40" s="39"/>
      <c r="BD40" s="36"/>
      <c r="BE40" s="40"/>
      <c r="BF40" s="38"/>
      <c r="BG40" s="39"/>
      <c r="BH40" s="36"/>
      <c r="BI40" s="39"/>
      <c r="BJ40" s="36"/>
      <c r="BK40" s="40"/>
      <c r="BL40" s="116">
        <f t="shared" si="36"/>
        <v>0</v>
      </c>
      <c r="BM40" s="117">
        <f t="shared" si="37"/>
        <v>0</v>
      </c>
      <c r="BN40" s="118">
        <f t="shared" si="38"/>
        <v>0</v>
      </c>
      <c r="BO40" s="32"/>
      <c r="BP40" s="35"/>
      <c r="BQ40" s="39"/>
      <c r="BR40" s="36"/>
      <c r="BS40" s="39"/>
      <c r="BT40" s="36"/>
      <c r="BU40" s="40"/>
      <c r="BV40" s="38"/>
      <c r="BW40" s="39"/>
      <c r="BX40" s="36"/>
      <c r="BY40" s="39"/>
      <c r="BZ40" s="36"/>
      <c r="CA40" s="40"/>
      <c r="CB40" s="116">
        <f t="shared" si="39"/>
        <v>0</v>
      </c>
      <c r="CC40" s="117">
        <f t="shared" si="40"/>
        <v>0</v>
      </c>
      <c r="CD40" s="118">
        <f t="shared" si="41"/>
        <v>0</v>
      </c>
      <c r="CE40" s="32"/>
      <c r="CF40" s="35"/>
      <c r="CG40" s="39"/>
      <c r="CH40" s="36"/>
      <c r="CI40" s="39"/>
      <c r="CJ40" s="36"/>
      <c r="CK40" s="40"/>
      <c r="CL40" s="38"/>
      <c r="CM40" s="39"/>
      <c r="CN40" s="36"/>
      <c r="CO40" s="39"/>
      <c r="CP40" s="36"/>
      <c r="CQ40" s="40"/>
      <c r="CR40" s="116">
        <f t="shared" si="42"/>
        <v>0</v>
      </c>
      <c r="CS40" s="117">
        <f t="shared" si="43"/>
        <v>0</v>
      </c>
      <c r="CT40" s="118">
        <f t="shared" si="44"/>
        <v>0</v>
      </c>
      <c r="CU40" s="32"/>
      <c r="CV40" s="38">
        <f t="shared" si="45"/>
        <v>0</v>
      </c>
      <c r="CW40" s="39" t="e">
        <f t="shared" si="46"/>
        <v>#DIV/0!</v>
      </c>
      <c r="CX40" s="39">
        <f t="shared" si="47"/>
        <v>0</v>
      </c>
      <c r="CY40" s="39" t="e">
        <f t="shared" si="48"/>
        <v>#DIV/0!</v>
      </c>
      <c r="CZ40" s="36">
        <f t="shared" si="49"/>
        <v>0</v>
      </c>
      <c r="DA40" s="40" t="e">
        <f t="shared" si="50"/>
        <v>#DIV/0!</v>
      </c>
      <c r="DB40" s="38">
        <f t="shared" si="51"/>
        <v>0</v>
      </c>
      <c r="DC40" s="39" t="e">
        <f t="shared" si="52"/>
        <v>#DIV/0!</v>
      </c>
      <c r="DD40" s="36">
        <f t="shared" si="53"/>
        <v>0</v>
      </c>
      <c r="DE40" s="39" t="e">
        <f t="shared" si="54"/>
        <v>#DIV/0!</v>
      </c>
      <c r="DF40" s="36">
        <f t="shared" si="55"/>
        <v>0</v>
      </c>
      <c r="DG40" s="40" t="e">
        <f t="shared" si="56"/>
        <v>#DIV/0!</v>
      </c>
      <c r="DH40" s="152"/>
      <c r="DI40" s="161" t="s">
        <v>38</v>
      </c>
      <c r="DJ40" s="38">
        <f t="shared" si="57"/>
        <v>0</v>
      </c>
      <c r="DK40" s="36">
        <f t="shared" si="58"/>
        <v>0</v>
      </c>
      <c r="DL40" s="37">
        <f t="shared" si="59"/>
        <v>0</v>
      </c>
      <c r="DM40"/>
    </row>
    <row r="41" spans="1:117" s="19" customFormat="1" ht="15.6" x14ac:dyDescent="0.3">
      <c r="A41" s="26">
        <v>29</v>
      </c>
      <c r="B41" s="26" t="s">
        <v>39</v>
      </c>
      <c r="C41" s="34"/>
      <c r="D41" s="35"/>
      <c r="E41" s="39"/>
      <c r="F41" s="36"/>
      <c r="G41" s="39"/>
      <c r="H41" s="36"/>
      <c r="I41" s="40"/>
      <c r="J41" s="38"/>
      <c r="K41" s="39"/>
      <c r="L41" s="36"/>
      <c r="M41" s="39"/>
      <c r="N41" s="36"/>
      <c r="O41" s="40"/>
      <c r="P41" s="116">
        <f t="shared" si="27"/>
        <v>0</v>
      </c>
      <c r="Q41" s="117">
        <f t="shared" si="28"/>
        <v>0</v>
      </c>
      <c r="R41" s="118">
        <f t="shared" si="29"/>
        <v>0</v>
      </c>
      <c r="S41" s="32"/>
      <c r="T41" s="3"/>
      <c r="U41" s="5"/>
      <c r="V41" s="3"/>
      <c r="W41" s="5"/>
      <c r="X41" s="3"/>
      <c r="Y41" s="5"/>
      <c r="Z41" s="38"/>
      <c r="AA41" s="39"/>
      <c r="AB41" s="36"/>
      <c r="AC41" s="39"/>
      <c r="AD41" s="36"/>
      <c r="AE41" s="40"/>
      <c r="AF41" s="116">
        <f t="shared" si="30"/>
        <v>0</v>
      </c>
      <c r="AG41" s="117">
        <f t="shared" si="31"/>
        <v>0</v>
      </c>
      <c r="AH41" s="118">
        <f t="shared" si="32"/>
        <v>0</v>
      </c>
      <c r="AI41" s="32"/>
      <c r="AJ41" s="35"/>
      <c r="AK41" s="39"/>
      <c r="AL41" s="36"/>
      <c r="AM41" s="39"/>
      <c r="AN41" s="36"/>
      <c r="AO41" s="40"/>
      <c r="AP41" s="38"/>
      <c r="AQ41" s="39"/>
      <c r="AR41" s="36"/>
      <c r="AS41" s="39"/>
      <c r="AT41" s="36"/>
      <c r="AU41" s="40"/>
      <c r="AV41" s="116">
        <f t="shared" si="33"/>
        <v>0</v>
      </c>
      <c r="AW41" s="117">
        <f t="shared" si="34"/>
        <v>0</v>
      </c>
      <c r="AX41" s="118">
        <f t="shared" si="35"/>
        <v>0</v>
      </c>
      <c r="AY41" s="32"/>
      <c r="AZ41" s="35"/>
      <c r="BA41" s="39"/>
      <c r="BB41" s="36"/>
      <c r="BC41" s="39"/>
      <c r="BD41" s="36"/>
      <c r="BE41" s="40"/>
      <c r="BF41" s="38"/>
      <c r="BG41" s="39"/>
      <c r="BH41" s="36"/>
      <c r="BI41" s="39"/>
      <c r="BJ41" s="36"/>
      <c r="BK41" s="40"/>
      <c r="BL41" s="116">
        <f t="shared" si="36"/>
        <v>0</v>
      </c>
      <c r="BM41" s="117">
        <f t="shared" si="37"/>
        <v>0</v>
      </c>
      <c r="BN41" s="118">
        <f t="shared" si="38"/>
        <v>0</v>
      </c>
      <c r="BO41" s="32"/>
      <c r="BP41" s="35"/>
      <c r="BQ41" s="39"/>
      <c r="BR41" s="36"/>
      <c r="BS41" s="39"/>
      <c r="BT41" s="36"/>
      <c r="BU41" s="40"/>
      <c r="BV41" s="38"/>
      <c r="BW41" s="39"/>
      <c r="BX41" s="36"/>
      <c r="BY41" s="39"/>
      <c r="BZ41" s="36"/>
      <c r="CA41" s="40"/>
      <c r="CB41" s="116">
        <f t="shared" si="39"/>
        <v>0</v>
      </c>
      <c r="CC41" s="117">
        <f t="shared" si="40"/>
        <v>0</v>
      </c>
      <c r="CD41" s="118">
        <f t="shared" si="41"/>
        <v>0</v>
      </c>
      <c r="CE41" s="32"/>
      <c r="CF41" s="35"/>
      <c r="CG41" s="39"/>
      <c r="CH41" s="36"/>
      <c r="CI41" s="39"/>
      <c r="CJ41" s="36"/>
      <c r="CK41" s="40"/>
      <c r="CL41" s="38"/>
      <c r="CM41" s="39"/>
      <c r="CN41" s="36"/>
      <c r="CO41" s="39"/>
      <c r="CP41" s="36"/>
      <c r="CQ41" s="40"/>
      <c r="CR41" s="116">
        <f t="shared" si="42"/>
        <v>0</v>
      </c>
      <c r="CS41" s="117">
        <f t="shared" si="43"/>
        <v>0</v>
      </c>
      <c r="CT41" s="118">
        <f t="shared" si="44"/>
        <v>0</v>
      </c>
      <c r="CU41" s="32"/>
      <c r="CV41" s="38">
        <f t="shared" si="45"/>
        <v>0</v>
      </c>
      <c r="CW41" s="39" t="e">
        <f t="shared" si="46"/>
        <v>#DIV/0!</v>
      </c>
      <c r="CX41" s="39">
        <f t="shared" si="47"/>
        <v>0</v>
      </c>
      <c r="CY41" s="39" t="e">
        <f t="shared" si="48"/>
        <v>#DIV/0!</v>
      </c>
      <c r="CZ41" s="36">
        <f t="shared" si="49"/>
        <v>0</v>
      </c>
      <c r="DA41" s="40" t="e">
        <f t="shared" si="50"/>
        <v>#DIV/0!</v>
      </c>
      <c r="DB41" s="38">
        <f t="shared" si="51"/>
        <v>0</v>
      </c>
      <c r="DC41" s="39" t="e">
        <f t="shared" si="52"/>
        <v>#DIV/0!</v>
      </c>
      <c r="DD41" s="36">
        <f t="shared" si="53"/>
        <v>0</v>
      </c>
      <c r="DE41" s="39" t="e">
        <f t="shared" si="54"/>
        <v>#DIV/0!</v>
      </c>
      <c r="DF41" s="36">
        <f t="shared" si="55"/>
        <v>0</v>
      </c>
      <c r="DG41" s="40" t="e">
        <f t="shared" si="56"/>
        <v>#DIV/0!</v>
      </c>
      <c r="DH41" s="152"/>
      <c r="DI41" s="161" t="s">
        <v>39</v>
      </c>
      <c r="DJ41" s="38">
        <f t="shared" si="57"/>
        <v>0</v>
      </c>
      <c r="DK41" s="36">
        <f t="shared" si="58"/>
        <v>0</v>
      </c>
      <c r="DL41" s="37">
        <f t="shared" si="59"/>
        <v>0</v>
      </c>
      <c r="DM41"/>
    </row>
    <row r="42" spans="1:117" s="19" customFormat="1" ht="15.6" x14ac:dyDescent="0.3">
      <c r="A42" s="26">
        <v>30</v>
      </c>
      <c r="B42" s="26" t="s">
        <v>55</v>
      </c>
      <c r="C42" s="34"/>
      <c r="D42" s="35"/>
      <c r="E42" s="39"/>
      <c r="F42" s="36"/>
      <c r="G42" s="39"/>
      <c r="H42" s="36"/>
      <c r="I42" s="40"/>
      <c r="J42" s="38"/>
      <c r="K42" s="39"/>
      <c r="L42" s="36"/>
      <c r="M42" s="39"/>
      <c r="N42" s="36"/>
      <c r="O42" s="40"/>
      <c r="P42" s="116">
        <f t="shared" si="27"/>
        <v>0</v>
      </c>
      <c r="Q42" s="117">
        <f t="shared" si="28"/>
        <v>0</v>
      </c>
      <c r="R42" s="118">
        <f t="shared" si="29"/>
        <v>0</v>
      </c>
      <c r="S42" s="32"/>
      <c r="T42" s="3"/>
      <c r="U42" s="5"/>
      <c r="V42" s="3"/>
      <c r="W42" s="5"/>
      <c r="X42" s="3"/>
      <c r="Y42" s="5"/>
      <c r="Z42" s="38"/>
      <c r="AA42" s="39"/>
      <c r="AB42" s="36"/>
      <c r="AC42" s="39"/>
      <c r="AD42" s="36"/>
      <c r="AE42" s="40"/>
      <c r="AF42" s="116">
        <f t="shared" si="30"/>
        <v>0</v>
      </c>
      <c r="AG42" s="117">
        <f t="shared" si="31"/>
        <v>0</v>
      </c>
      <c r="AH42" s="118">
        <f t="shared" si="32"/>
        <v>0</v>
      </c>
      <c r="AI42" s="32"/>
      <c r="AJ42" s="35"/>
      <c r="AK42" s="39"/>
      <c r="AL42" s="36"/>
      <c r="AM42" s="39"/>
      <c r="AN42" s="36"/>
      <c r="AO42" s="40"/>
      <c r="AP42" s="38"/>
      <c r="AQ42" s="39"/>
      <c r="AR42" s="36"/>
      <c r="AS42" s="39"/>
      <c r="AT42" s="36"/>
      <c r="AU42" s="40"/>
      <c r="AV42" s="116">
        <f t="shared" si="33"/>
        <v>0</v>
      </c>
      <c r="AW42" s="117">
        <f t="shared" si="34"/>
        <v>0</v>
      </c>
      <c r="AX42" s="118">
        <f t="shared" si="35"/>
        <v>0</v>
      </c>
      <c r="AY42" s="32"/>
      <c r="AZ42" s="35"/>
      <c r="BA42" s="39"/>
      <c r="BB42" s="36"/>
      <c r="BC42" s="39"/>
      <c r="BD42" s="36"/>
      <c r="BE42" s="40"/>
      <c r="BF42" s="38"/>
      <c r="BG42" s="39"/>
      <c r="BH42" s="36"/>
      <c r="BI42" s="39"/>
      <c r="BJ42" s="36"/>
      <c r="BK42" s="40"/>
      <c r="BL42" s="116">
        <f t="shared" si="36"/>
        <v>0</v>
      </c>
      <c r="BM42" s="117">
        <f t="shared" si="37"/>
        <v>0</v>
      </c>
      <c r="BN42" s="118">
        <f t="shared" si="38"/>
        <v>0</v>
      </c>
      <c r="BO42" s="32"/>
      <c r="BP42" s="35"/>
      <c r="BQ42" s="39"/>
      <c r="BR42" s="36"/>
      <c r="BS42" s="39"/>
      <c r="BT42" s="36"/>
      <c r="BU42" s="40"/>
      <c r="BV42" s="38"/>
      <c r="BW42" s="39"/>
      <c r="BX42" s="36"/>
      <c r="BY42" s="39"/>
      <c r="BZ42" s="36"/>
      <c r="CA42" s="40"/>
      <c r="CB42" s="116">
        <f t="shared" si="39"/>
        <v>0</v>
      </c>
      <c r="CC42" s="117">
        <f t="shared" si="40"/>
        <v>0</v>
      </c>
      <c r="CD42" s="118">
        <f t="shared" si="41"/>
        <v>0</v>
      </c>
      <c r="CE42" s="32"/>
      <c r="CF42" s="35"/>
      <c r="CG42" s="39"/>
      <c r="CH42" s="36"/>
      <c r="CI42" s="39"/>
      <c r="CJ42" s="36"/>
      <c r="CK42" s="40"/>
      <c r="CL42" s="38"/>
      <c r="CM42" s="39"/>
      <c r="CN42" s="36"/>
      <c r="CO42" s="39"/>
      <c r="CP42" s="36"/>
      <c r="CQ42" s="40"/>
      <c r="CR42" s="116">
        <f t="shared" si="42"/>
        <v>0</v>
      </c>
      <c r="CS42" s="117">
        <f t="shared" si="43"/>
        <v>0</v>
      </c>
      <c r="CT42" s="118">
        <f t="shared" si="44"/>
        <v>0</v>
      </c>
      <c r="CU42" s="32"/>
      <c r="CV42" s="38">
        <f t="shared" si="45"/>
        <v>0</v>
      </c>
      <c r="CW42" s="39" t="e">
        <f t="shared" si="46"/>
        <v>#DIV/0!</v>
      </c>
      <c r="CX42" s="39">
        <f t="shared" si="47"/>
        <v>0</v>
      </c>
      <c r="CY42" s="39" t="e">
        <f t="shared" si="48"/>
        <v>#DIV/0!</v>
      </c>
      <c r="CZ42" s="36">
        <f t="shared" si="49"/>
        <v>0</v>
      </c>
      <c r="DA42" s="40" t="e">
        <f t="shared" si="50"/>
        <v>#DIV/0!</v>
      </c>
      <c r="DB42" s="38">
        <f t="shared" si="51"/>
        <v>0</v>
      </c>
      <c r="DC42" s="39" t="e">
        <f t="shared" si="52"/>
        <v>#DIV/0!</v>
      </c>
      <c r="DD42" s="36">
        <f t="shared" si="53"/>
        <v>0</v>
      </c>
      <c r="DE42" s="39" t="e">
        <f t="shared" si="54"/>
        <v>#DIV/0!</v>
      </c>
      <c r="DF42" s="36">
        <f t="shared" si="55"/>
        <v>0</v>
      </c>
      <c r="DG42" s="40" t="e">
        <f t="shared" si="56"/>
        <v>#DIV/0!</v>
      </c>
      <c r="DH42" s="152"/>
      <c r="DI42" s="161" t="s">
        <v>55</v>
      </c>
      <c r="DJ42" s="38">
        <f t="shared" si="57"/>
        <v>0</v>
      </c>
      <c r="DK42" s="36">
        <f t="shared" si="58"/>
        <v>0</v>
      </c>
      <c r="DL42" s="37">
        <f t="shared" si="59"/>
        <v>0</v>
      </c>
      <c r="DM42"/>
    </row>
    <row r="43" spans="1:117" s="19" customFormat="1" ht="15.6" x14ac:dyDescent="0.3">
      <c r="A43" s="26">
        <v>31</v>
      </c>
      <c r="B43" s="26" t="s">
        <v>56</v>
      </c>
      <c r="C43" s="34"/>
      <c r="D43" s="35"/>
      <c r="E43" s="39"/>
      <c r="F43" s="36"/>
      <c r="G43" s="39"/>
      <c r="H43" s="36"/>
      <c r="I43" s="40"/>
      <c r="J43" s="38"/>
      <c r="K43" s="39"/>
      <c r="L43" s="36"/>
      <c r="M43" s="39"/>
      <c r="N43" s="36"/>
      <c r="O43" s="40"/>
      <c r="P43" s="116">
        <f t="shared" si="27"/>
        <v>0</v>
      </c>
      <c r="Q43" s="117">
        <f t="shared" si="28"/>
        <v>0</v>
      </c>
      <c r="R43" s="118">
        <f t="shared" si="29"/>
        <v>0</v>
      </c>
      <c r="S43" s="32"/>
      <c r="T43" s="3"/>
      <c r="U43" s="5"/>
      <c r="V43" s="3"/>
      <c r="W43" s="5"/>
      <c r="X43" s="3"/>
      <c r="Y43" s="5"/>
      <c r="Z43" s="38"/>
      <c r="AA43" s="39"/>
      <c r="AB43" s="36"/>
      <c r="AC43" s="39"/>
      <c r="AD43" s="36"/>
      <c r="AE43" s="40"/>
      <c r="AF43" s="116">
        <f t="shared" si="30"/>
        <v>0</v>
      </c>
      <c r="AG43" s="117">
        <f t="shared" si="31"/>
        <v>0</v>
      </c>
      <c r="AH43" s="118">
        <f t="shared" si="32"/>
        <v>0</v>
      </c>
      <c r="AI43" s="32"/>
      <c r="AJ43" s="35"/>
      <c r="AK43" s="39"/>
      <c r="AL43" s="36"/>
      <c r="AM43" s="39"/>
      <c r="AN43" s="36"/>
      <c r="AO43" s="40"/>
      <c r="AP43" s="38"/>
      <c r="AQ43" s="39"/>
      <c r="AR43" s="36"/>
      <c r="AS43" s="39"/>
      <c r="AT43" s="36"/>
      <c r="AU43" s="40"/>
      <c r="AV43" s="116">
        <f t="shared" si="33"/>
        <v>0</v>
      </c>
      <c r="AW43" s="117">
        <f t="shared" si="34"/>
        <v>0</v>
      </c>
      <c r="AX43" s="118">
        <f t="shared" si="35"/>
        <v>0</v>
      </c>
      <c r="AY43" s="32"/>
      <c r="AZ43" s="35"/>
      <c r="BA43" s="39"/>
      <c r="BB43" s="36"/>
      <c r="BC43" s="39"/>
      <c r="BD43" s="36"/>
      <c r="BE43" s="40"/>
      <c r="BF43" s="38"/>
      <c r="BG43" s="39"/>
      <c r="BH43" s="36"/>
      <c r="BI43" s="39"/>
      <c r="BJ43" s="36"/>
      <c r="BK43" s="40"/>
      <c r="BL43" s="116">
        <f t="shared" si="36"/>
        <v>0</v>
      </c>
      <c r="BM43" s="117">
        <f t="shared" si="37"/>
        <v>0</v>
      </c>
      <c r="BN43" s="118">
        <f t="shared" si="38"/>
        <v>0</v>
      </c>
      <c r="BO43" s="32"/>
      <c r="BP43" s="35"/>
      <c r="BQ43" s="39"/>
      <c r="BR43" s="36"/>
      <c r="BS43" s="39"/>
      <c r="BT43" s="36"/>
      <c r="BU43" s="40"/>
      <c r="BV43" s="38"/>
      <c r="BW43" s="39"/>
      <c r="BX43" s="36"/>
      <c r="BY43" s="39"/>
      <c r="BZ43" s="36"/>
      <c r="CA43" s="40"/>
      <c r="CB43" s="116">
        <f t="shared" si="39"/>
        <v>0</v>
      </c>
      <c r="CC43" s="117">
        <f t="shared" si="40"/>
        <v>0</v>
      </c>
      <c r="CD43" s="118">
        <f t="shared" si="41"/>
        <v>0</v>
      </c>
      <c r="CE43" s="32"/>
      <c r="CF43" s="35"/>
      <c r="CG43" s="39"/>
      <c r="CH43" s="36"/>
      <c r="CI43" s="39"/>
      <c r="CJ43" s="36"/>
      <c r="CK43" s="40"/>
      <c r="CL43" s="38"/>
      <c r="CM43" s="39"/>
      <c r="CN43" s="36"/>
      <c r="CO43" s="39"/>
      <c r="CP43" s="36"/>
      <c r="CQ43" s="40"/>
      <c r="CR43" s="116">
        <f t="shared" si="42"/>
        <v>0</v>
      </c>
      <c r="CS43" s="117">
        <f t="shared" si="43"/>
        <v>0</v>
      </c>
      <c r="CT43" s="118">
        <f t="shared" si="44"/>
        <v>0</v>
      </c>
      <c r="CU43" s="32"/>
      <c r="CV43" s="38">
        <f t="shared" si="45"/>
        <v>0</v>
      </c>
      <c r="CW43" s="39" t="e">
        <f t="shared" si="46"/>
        <v>#DIV/0!</v>
      </c>
      <c r="CX43" s="39">
        <f t="shared" si="47"/>
        <v>0</v>
      </c>
      <c r="CY43" s="39" t="e">
        <f t="shared" si="48"/>
        <v>#DIV/0!</v>
      </c>
      <c r="CZ43" s="36">
        <f t="shared" si="49"/>
        <v>0</v>
      </c>
      <c r="DA43" s="40" t="e">
        <f t="shared" si="50"/>
        <v>#DIV/0!</v>
      </c>
      <c r="DB43" s="38">
        <f t="shared" si="51"/>
        <v>0</v>
      </c>
      <c r="DC43" s="39" t="e">
        <f t="shared" si="52"/>
        <v>#DIV/0!</v>
      </c>
      <c r="DD43" s="36">
        <f t="shared" si="53"/>
        <v>0</v>
      </c>
      <c r="DE43" s="39" t="e">
        <f t="shared" si="54"/>
        <v>#DIV/0!</v>
      </c>
      <c r="DF43" s="36">
        <f t="shared" si="55"/>
        <v>0</v>
      </c>
      <c r="DG43" s="40" t="e">
        <f t="shared" si="56"/>
        <v>#DIV/0!</v>
      </c>
      <c r="DH43" s="152"/>
      <c r="DI43" s="161" t="s">
        <v>56</v>
      </c>
      <c r="DJ43" s="38">
        <f t="shared" si="57"/>
        <v>0</v>
      </c>
      <c r="DK43" s="36">
        <f t="shared" si="58"/>
        <v>0</v>
      </c>
      <c r="DL43" s="37">
        <f t="shared" si="59"/>
        <v>0</v>
      </c>
      <c r="DM43"/>
    </row>
    <row r="44" spans="1:117" s="19" customFormat="1" ht="15.6" x14ac:dyDescent="0.3">
      <c r="A44" s="26">
        <v>32</v>
      </c>
      <c r="B44" s="26" t="s">
        <v>60</v>
      </c>
      <c r="C44" s="34"/>
      <c r="D44" s="35"/>
      <c r="E44" s="39"/>
      <c r="F44" s="36"/>
      <c r="G44" s="39"/>
      <c r="H44" s="36"/>
      <c r="I44" s="40"/>
      <c r="J44" s="38"/>
      <c r="K44" s="39"/>
      <c r="L44" s="36"/>
      <c r="M44" s="39"/>
      <c r="N44" s="36"/>
      <c r="O44" s="40"/>
      <c r="P44" s="116">
        <f t="shared" si="27"/>
        <v>0</v>
      </c>
      <c r="Q44" s="117">
        <f t="shared" si="28"/>
        <v>0</v>
      </c>
      <c r="R44" s="118">
        <f t="shared" si="29"/>
        <v>0</v>
      </c>
      <c r="S44" s="32"/>
      <c r="T44" s="3"/>
      <c r="U44" s="5"/>
      <c r="V44" s="3"/>
      <c r="W44" s="5"/>
      <c r="X44" s="3"/>
      <c r="Y44" s="5"/>
      <c r="Z44" s="38"/>
      <c r="AA44" s="39"/>
      <c r="AB44" s="36"/>
      <c r="AC44" s="39"/>
      <c r="AD44" s="36"/>
      <c r="AE44" s="40"/>
      <c r="AF44" s="116">
        <f t="shared" si="30"/>
        <v>0</v>
      </c>
      <c r="AG44" s="117">
        <f t="shared" si="31"/>
        <v>0</v>
      </c>
      <c r="AH44" s="118">
        <f t="shared" si="32"/>
        <v>0</v>
      </c>
      <c r="AI44" s="32"/>
      <c r="AJ44" s="35"/>
      <c r="AK44" s="39"/>
      <c r="AL44" s="36"/>
      <c r="AM44" s="39"/>
      <c r="AN44" s="36"/>
      <c r="AO44" s="40"/>
      <c r="AP44" s="38"/>
      <c r="AQ44" s="39"/>
      <c r="AR44" s="36"/>
      <c r="AS44" s="39"/>
      <c r="AT44" s="36"/>
      <c r="AU44" s="40"/>
      <c r="AV44" s="116">
        <f t="shared" si="33"/>
        <v>0</v>
      </c>
      <c r="AW44" s="117">
        <f t="shared" si="34"/>
        <v>0</v>
      </c>
      <c r="AX44" s="118">
        <f t="shared" si="35"/>
        <v>0</v>
      </c>
      <c r="AY44" s="32"/>
      <c r="AZ44" s="35"/>
      <c r="BA44" s="39"/>
      <c r="BB44" s="36"/>
      <c r="BC44" s="39"/>
      <c r="BD44" s="36"/>
      <c r="BE44" s="40"/>
      <c r="BF44" s="38"/>
      <c r="BG44" s="39"/>
      <c r="BH44" s="36"/>
      <c r="BI44" s="39"/>
      <c r="BJ44" s="36"/>
      <c r="BK44" s="40"/>
      <c r="BL44" s="116">
        <f t="shared" si="36"/>
        <v>0</v>
      </c>
      <c r="BM44" s="117">
        <f t="shared" si="37"/>
        <v>0</v>
      </c>
      <c r="BN44" s="118">
        <f t="shared" si="38"/>
        <v>0</v>
      </c>
      <c r="BO44" s="32"/>
      <c r="BP44" s="35"/>
      <c r="BQ44" s="39"/>
      <c r="BR44" s="36"/>
      <c r="BS44" s="39"/>
      <c r="BT44" s="36"/>
      <c r="BU44" s="40"/>
      <c r="BV44" s="38"/>
      <c r="BW44" s="39"/>
      <c r="BX44" s="36"/>
      <c r="BY44" s="39"/>
      <c r="BZ44" s="36"/>
      <c r="CA44" s="40"/>
      <c r="CB44" s="116">
        <f t="shared" si="39"/>
        <v>0</v>
      </c>
      <c r="CC44" s="117">
        <f t="shared" si="40"/>
        <v>0</v>
      </c>
      <c r="CD44" s="118">
        <f t="shared" si="41"/>
        <v>0</v>
      </c>
      <c r="CE44" s="32"/>
      <c r="CF44" s="35"/>
      <c r="CG44" s="39"/>
      <c r="CH44" s="36"/>
      <c r="CI44" s="39"/>
      <c r="CJ44" s="36"/>
      <c r="CK44" s="40"/>
      <c r="CL44" s="38"/>
      <c r="CM44" s="39"/>
      <c r="CN44" s="36"/>
      <c r="CO44" s="39"/>
      <c r="CP44" s="36"/>
      <c r="CQ44" s="40"/>
      <c r="CR44" s="116">
        <f t="shared" si="42"/>
        <v>0</v>
      </c>
      <c r="CS44" s="117">
        <f t="shared" si="43"/>
        <v>0</v>
      </c>
      <c r="CT44" s="118">
        <f t="shared" si="44"/>
        <v>0</v>
      </c>
      <c r="CU44" s="32"/>
      <c r="CV44" s="38">
        <f t="shared" si="45"/>
        <v>0</v>
      </c>
      <c r="CW44" s="39" t="e">
        <f t="shared" si="46"/>
        <v>#DIV/0!</v>
      </c>
      <c r="CX44" s="39">
        <f t="shared" si="47"/>
        <v>0</v>
      </c>
      <c r="CY44" s="39" t="e">
        <f t="shared" si="48"/>
        <v>#DIV/0!</v>
      </c>
      <c r="CZ44" s="36">
        <f t="shared" si="49"/>
        <v>0</v>
      </c>
      <c r="DA44" s="40" t="e">
        <f t="shared" si="50"/>
        <v>#DIV/0!</v>
      </c>
      <c r="DB44" s="38">
        <f t="shared" si="51"/>
        <v>0</v>
      </c>
      <c r="DC44" s="39" t="e">
        <f t="shared" si="52"/>
        <v>#DIV/0!</v>
      </c>
      <c r="DD44" s="36">
        <f t="shared" si="53"/>
        <v>0</v>
      </c>
      <c r="DE44" s="39" t="e">
        <f t="shared" si="54"/>
        <v>#DIV/0!</v>
      </c>
      <c r="DF44" s="36">
        <f t="shared" si="55"/>
        <v>0</v>
      </c>
      <c r="DG44" s="40" t="e">
        <f t="shared" si="56"/>
        <v>#DIV/0!</v>
      </c>
      <c r="DH44" s="152"/>
      <c r="DI44" s="161" t="s">
        <v>60</v>
      </c>
      <c r="DJ44" s="38">
        <f t="shared" si="57"/>
        <v>0</v>
      </c>
      <c r="DK44" s="36">
        <f t="shared" si="58"/>
        <v>0</v>
      </c>
      <c r="DL44" s="37">
        <f t="shared" si="59"/>
        <v>0</v>
      </c>
      <c r="DM44"/>
    </row>
    <row r="45" spans="1:117" s="19" customFormat="1" ht="15.6" x14ac:dyDescent="0.3">
      <c r="A45" s="26">
        <v>33</v>
      </c>
      <c r="B45" s="26" t="s">
        <v>61</v>
      </c>
      <c r="C45" s="34"/>
      <c r="D45" s="35"/>
      <c r="E45" s="39"/>
      <c r="F45" s="36"/>
      <c r="G45" s="39"/>
      <c r="H45" s="36"/>
      <c r="I45" s="40"/>
      <c r="J45" s="38"/>
      <c r="K45" s="39"/>
      <c r="L45" s="36"/>
      <c r="M45" s="39"/>
      <c r="N45" s="36"/>
      <c r="O45" s="40"/>
      <c r="P45" s="116">
        <f t="shared" si="27"/>
        <v>0</v>
      </c>
      <c r="Q45" s="117">
        <f t="shared" si="28"/>
        <v>0</v>
      </c>
      <c r="R45" s="118">
        <f t="shared" si="29"/>
        <v>0</v>
      </c>
      <c r="S45" s="32"/>
      <c r="T45" s="3"/>
      <c r="U45" s="5"/>
      <c r="V45" s="3"/>
      <c r="W45" s="5"/>
      <c r="X45" s="3"/>
      <c r="Y45" s="5"/>
      <c r="Z45" s="38"/>
      <c r="AA45" s="39"/>
      <c r="AB45" s="36"/>
      <c r="AC45" s="39"/>
      <c r="AD45" s="36"/>
      <c r="AE45" s="40"/>
      <c r="AF45" s="116">
        <f t="shared" si="30"/>
        <v>0</v>
      </c>
      <c r="AG45" s="117">
        <f t="shared" si="31"/>
        <v>0</v>
      </c>
      <c r="AH45" s="118">
        <f t="shared" si="32"/>
        <v>0</v>
      </c>
      <c r="AI45" s="32"/>
      <c r="AJ45" s="35"/>
      <c r="AK45" s="39"/>
      <c r="AL45" s="36"/>
      <c r="AM45" s="39"/>
      <c r="AN45" s="36"/>
      <c r="AO45" s="40"/>
      <c r="AP45" s="38"/>
      <c r="AQ45" s="39"/>
      <c r="AR45" s="36"/>
      <c r="AS45" s="39"/>
      <c r="AT45" s="36"/>
      <c r="AU45" s="40"/>
      <c r="AV45" s="116">
        <f t="shared" si="33"/>
        <v>0</v>
      </c>
      <c r="AW45" s="117">
        <f t="shared" si="34"/>
        <v>0</v>
      </c>
      <c r="AX45" s="118">
        <f t="shared" si="35"/>
        <v>0</v>
      </c>
      <c r="AY45" s="32"/>
      <c r="AZ45" s="35"/>
      <c r="BA45" s="39"/>
      <c r="BB45" s="36"/>
      <c r="BC45" s="39"/>
      <c r="BD45" s="36"/>
      <c r="BE45" s="40"/>
      <c r="BF45" s="38"/>
      <c r="BG45" s="39"/>
      <c r="BH45" s="36"/>
      <c r="BI45" s="39"/>
      <c r="BJ45" s="36"/>
      <c r="BK45" s="40"/>
      <c r="BL45" s="116">
        <f t="shared" si="36"/>
        <v>0</v>
      </c>
      <c r="BM45" s="117">
        <f t="shared" si="37"/>
        <v>0</v>
      </c>
      <c r="BN45" s="118">
        <f t="shared" si="38"/>
        <v>0</v>
      </c>
      <c r="BO45" s="32"/>
      <c r="BP45" s="35"/>
      <c r="BQ45" s="39"/>
      <c r="BR45" s="36"/>
      <c r="BS45" s="39"/>
      <c r="BT45" s="36"/>
      <c r="BU45" s="40"/>
      <c r="BV45" s="38"/>
      <c r="BW45" s="39"/>
      <c r="BX45" s="36"/>
      <c r="BY45" s="39"/>
      <c r="BZ45" s="36"/>
      <c r="CA45" s="40"/>
      <c r="CB45" s="116">
        <f t="shared" si="39"/>
        <v>0</v>
      </c>
      <c r="CC45" s="117">
        <f t="shared" si="40"/>
        <v>0</v>
      </c>
      <c r="CD45" s="118">
        <f t="shared" si="41"/>
        <v>0</v>
      </c>
      <c r="CE45" s="32"/>
      <c r="CF45" s="35"/>
      <c r="CG45" s="39"/>
      <c r="CH45" s="36"/>
      <c r="CI45" s="39"/>
      <c r="CJ45" s="36"/>
      <c r="CK45" s="40"/>
      <c r="CL45" s="38"/>
      <c r="CM45" s="39"/>
      <c r="CN45" s="36"/>
      <c r="CO45" s="39"/>
      <c r="CP45" s="36"/>
      <c r="CQ45" s="40"/>
      <c r="CR45" s="116">
        <f t="shared" si="42"/>
        <v>0</v>
      </c>
      <c r="CS45" s="117">
        <f t="shared" si="43"/>
        <v>0</v>
      </c>
      <c r="CT45" s="118">
        <f t="shared" si="44"/>
        <v>0</v>
      </c>
      <c r="CU45" s="32"/>
      <c r="CV45" s="38">
        <f t="shared" si="45"/>
        <v>0</v>
      </c>
      <c r="CW45" s="39" t="e">
        <f t="shared" si="46"/>
        <v>#DIV/0!</v>
      </c>
      <c r="CX45" s="39">
        <f t="shared" si="47"/>
        <v>0</v>
      </c>
      <c r="CY45" s="39" t="e">
        <f t="shared" si="48"/>
        <v>#DIV/0!</v>
      </c>
      <c r="CZ45" s="36">
        <f t="shared" si="49"/>
        <v>0</v>
      </c>
      <c r="DA45" s="40" t="e">
        <f t="shared" si="50"/>
        <v>#DIV/0!</v>
      </c>
      <c r="DB45" s="38">
        <f t="shared" si="51"/>
        <v>0</v>
      </c>
      <c r="DC45" s="39" t="e">
        <f t="shared" si="52"/>
        <v>#DIV/0!</v>
      </c>
      <c r="DD45" s="36">
        <f t="shared" si="53"/>
        <v>0</v>
      </c>
      <c r="DE45" s="39" t="e">
        <f t="shared" si="54"/>
        <v>#DIV/0!</v>
      </c>
      <c r="DF45" s="36">
        <f t="shared" si="55"/>
        <v>0</v>
      </c>
      <c r="DG45" s="40" t="e">
        <f t="shared" si="56"/>
        <v>#DIV/0!</v>
      </c>
      <c r="DH45" s="152"/>
      <c r="DI45" s="161" t="s">
        <v>61</v>
      </c>
      <c r="DJ45" s="38">
        <f t="shared" si="57"/>
        <v>0</v>
      </c>
      <c r="DK45" s="36">
        <f t="shared" si="58"/>
        <v>0</v>
      </c>
      <c r="DL45" s="37">
        <f t="shared" si="59"/>
        <v>0</v>
      </c>
      <c r="DM45"/>
    </row>
    <row r="46" spans="1:117" s="19" customFormat="1" ht="15.6" x14ac:dyDescent="0.3">
      <c r="A46" s="26">
        <v>34</v>
      </c>
      <c r="B46" s="26" t="s">
        <v>47</v>
      </c>
      <c r="C46" s="34"/>
      <c r="D46" s="35"/>
      <c r="E46" s="39"/>
      <c r="F46" s="36"/>
      <c r="G46" s="39"/>
      <c r="H46" s="36"/>
      <c r="I46" s="40"/>
      <c r="J46" s="38"/>
      <c r="K46" s="39"/>
      <c r="L46" s="36"/>
      <c r="M46" s="39"/>
      <c r="N46" s="36"/>
      <c r="O46" s="40"/>
      <c r="P46" s="116">
        <f t="shared" si="27"/>
        <v>0</v>
      </c>
      <c r="Q46" s="117">
        <f t="shared" si="28"/>
        <v>0</v>
      </c>
      <c r="R46" s="118">
        <f t="shared" si="29"/>
        <v>0</v>
      </c>
      <c r="S46" s="32"/>
      <c r="T46" s="3"/>
      <c r="U46" s="5"/>
      <c r="V46" s="3"/>
      <c r="W46" s="5"/>
      <c r="X46" s="3"/>
      <c r="Y46" s="5"/>
      <c r="Z46" s="38"/>
      <c r="AA46" s="39"/>
      <c r="AB46" s="36"/>
      <c r="AC46" s="39"/>
      <c r="AD46" s="36"/>
      <c r="AE46" s="40"/>
      <c r="AF46" s="116">
        <f t="shared" si="30"/>
        <v>0</v>
      </c>
      <c r="AG46" s="117">
        <f t="shared" si="31"/>
        <v>0</v>
      </c>
      <c r="AH46" s="118">
        <f t="shared" si="32"/>
        <v>0</v>
      </c>
      <c r="AI46" s="32"/>
      <c r="AJ46" s="35"/>
      <c r="AK46" s="39"/>
      <c r="AL46" s="36"/>
      <c r="AM46" s="39"/>
      <c r="AN46" s="36"/>
      <c r="AO46" s="40"/>
      <c r="AP46" s="38"/>
      <c r="AQ46" s="39"/>
      <c r="AR46" s="36"/>
      <c r="AS46" s="39"/>
      <c r="AT46" s="36"/>
      <c r="AU46" s="40"/>
      <c r="AV46" s="116">
        <f t="shared" si="33"/>
        <v>0</v>
      </c>
      <c r="AW46" s="117">
        <f t="shared" si="34"/>
        <v>0</v>
      </c>
      <c r="AX46" s="118">
        <f t="shared" si="35"/>
        <v>0</v>
      </c>
      <c r="AY46" s="32"/>
      <c r="AZ46" s="35"/>
      <c r="BA46" s="39"/>
      <c r="BB46" s="36"/>
      <c r="BC46" s="39"/>
      <c r="BD46" s="36"/>
      <c r="BE46" s="40"/>
      <c r="BF46" s="38"/>
      <c r="BG46" s="39"/>
      <c r="BH46" s="36"/>
      <c r="BI46" s="39"/>
      <c r="BJ46" s="36"/>
      <c r="BK46" s="40"/>
      <c r="BL46" s="116">
        <f t="shared" si="36"/>
        <v>0</v>
      </c>
      <c r="BM46" s="117">
        <f t="shared" si="37"/>
        <v>0</v>
      </c>
      <c r="BN46" s="118">
        <f t="shared" si="38"/>
        <v>0</v>
      </c>
      <c r="BO46" s="32"/>
      <c r="BP46" s="35"/>
      <c r="BQ46" s="39"/>
      <c r="BR46" s="36"/>
      <c r="BS46" s="39"/>
      <c r="BT46" s="36"/>
      <c r="BU46" s="40"/>
      <c r="BV46" s="38"/>
      <c r="BW46" s="39"/>
      <c r="BX46" s="36"/>
      <c r="BY46" s="39"/>
      <c r="BZ46" s="36"/>
      <c r="CA46" s="40"/>
      <c r="CB46" s="116">
        <f t="shared" si="39"/>
        <v>0</v>
      </c>
      <c r="CC46" s="117">
        <f t="shared" si="40"/>
        <v>0</v>
      </c>
      <c r="CD46" s="118">
        <f t="shared" si="41"/>
        <v>0</v>
      </c>
      <c r="CE46" s="32"/>
      <c r="CF46" s="35"/>
      <c r="CG46" s="39"/>
      <c r="CH46" s="36"/>
      <c r="CI46" s="39"/>
      <c r="CJ46" s="36"/>
      <c r="CK46" s="40"/>
      <c r="CL46" s="38"/>
      <c r="CM46" s="39"/>
      <c r="CN46" s="36"/>
      <c r="CO46" s="39"/>
      <c r="CP46" s="36"/>
      <c r="CQ46" s="40"/>
      <c r="CR46" s="116">
        <f t="shared" si="42"/>
        <v>0</v>
      </c>
      <c r="CS46" s="117">
        <f t="shared" si="43"/>
        <v>0</v>
      </c>
      <c r="CT46" s="118">
        <f t="shared" si="44"/>
        <v>0</v>
      </c>
      <c r="CU46" s="32"/>
      <c r="CV46" s="38">
        <f t="shared" si="45"/>
        <v>0</v>
      </c>
      <c r="CW46" s="39" t="e">
        <f t="shared" si="46"/>
        <v>#DIV/0!</v>
      </c>
      <c r="CX46" s="39">
        <f t="shared" si="47"/>
        <v>0</v>
      </c>
      <c r="CY46" s="39" t="e">
        <f t="shared" si="48"/>
        <v>#DIV/0!</v>
      </c>
      <c r="CZ46" s="36">
        <f t="shared" si="49"/>
        <v>0</v>
      </c>
      <c r="DA46" s="40" t="e">
        <f t="shared" si="50"/>
        <v>#DIV/0!</v>
      </c>
      <c r="DB46" s="38">
        <f t="shared" si="51"/>
        <v>0</v>
      </c>
      <c r="DC46" s="39" t="e">
        <f t="shared" si="52"/>
        <v>#DIV/0!</v>
      </c>
      <c r="DD46" s="36">
        <f t="shared" si="53"/>
        <v>0</v>
      </c>
      <c r="DE46" s="39" t="e">
        <f t="shared" si="54"/>
        <v>#DIV/0!</v>
      </c>
      <c r="DF46" s="36">
        <f t="shared" si="55"/>
        <v>0</v>
      </c>
      <c r="DG46" s="40" t="e">
        <f t="shared" si="56"/>
        <v>#DIV/0!</v>
      </c>
      <c r="DH46" s="152"/>
      <c r="DI46" s="161" t="s">
        <v>47</v>
      </c>
      <c r="DJ46" s="38">
        <f t="shared" si="57"/>
        <v>0</v>
      </c>
      <c r="DK46" s="36">
        <f t="shared" si="58"/>
        <v>0</v>
      </c>
      <c r="DL46" s="37">
        <f t="shared" si="59"/>
        <v>0</v>
      </c>
      <c r="DM46"/>
    </row>
    <row r="47" spans="1:117" s="19" customFormat="1" ht="15.6" x14ac:dyDescent="0.3">
      <c r="A47" s="26">
        <v>35</v>
      </c>
      <c r="B47" s="26" t="s">
        <v>40</v>
      </c>
      <c r="C47" s="34"/>
      <c r="D47" s="35"/>
      <c r="E47" s="39"/>
      <c r="F47" s="36"/>
      <c r="G47" s="39"/>
      <c r="H47" s="36"/>
      <c r="I47" s="40"/>
      <c r="J47" s="38"/>
      <c r="K47" s="39"/>
      <c r="L47" s="36"/>
      <c r="M47" s="39"/>
      <c r="N47" s="36"/>
      <c r="O47" s="40"/>
      <c r="P47" s="116">
        <f t="shared" si="27"/>
        <v>0</v>
      </c>
      <c r="Q47" s="117">
        <f t="shared" si="28"/>
        <v>0</v>
      </c>
      <c r="R47" s="118">
        <f t="shared" si="29"/>
        <v>0</v>
      </c>
      <c r="S47" s="32"/>
      <c r="T47" s="3"/>
      <c r="U47" s="5"/>
      <c r="V47" s="3"/>
      <c r="W47" s="5"/>
      <c r="X47" s="3"/>
      <c r="Y47" s="5"/>
      <c r="Z47" s="38"/>
      <c r="AA47" s="39"/>
      <c r="AB47" s="36"/>
      <c r="AC47" s="39"/>
      <c r="AD47" s="36"/>
      <c r="AE47" s="40"/>
      <c r="AF47" s="116">
        <f t="shared" si="30"/>
        <v>0</v>
      </c>
      <c r="AG47" s="117">
        <f t="shared" si="31"/>
        <v>0</v>
      </c>
      <c r="AH47" s="118">
        <f t="shared" si="32"/>
        <v>0</v>
      </c>
      <c r="AI47" s="32"/>
      <c r="AJ47" s="35"/>
      <c r="AK47" s="39"/>
      <c r="AL47" s="36"/>
      <c r="AM47" s="39"/>
      <c r="AN47" s="36"/>
      <c r="AO47" s="40"/>
      <c r="AP47" s="38"/>
      <c r="AQ47" s="39"/>
      <c r="AR47" s="36"/>
      <c r="AS47" s="39"/>
      <c r="AT47" s="36"/>
      <c r="AU47" s="40"/>
      <c r="AV47" s="116">
        <f t="shared" si="33"/>
        <v>0</v>
      </c>
      <c r="AW47" s="117">
        <f t="shared" si="34"/>
        <v>0</v>
      </c>
      <c r="AX47" s="118">
        <f t="shared" si="35"/>
        <v>0</v>
      </c>
      <c r="AY47" s="32"/>
      <c r="AZ47" s="35"/>
      <c r="BA47" s="39"/>
      <c r="BB47" s="36"/>
      <c r="BC47" s="39"/>
      <c r="BD47" s="36"/>
      <c r="BE47" s="40"/>
      <c r="BF47" s="38"/>
      <c r="BG47" s="39"/>
      <c r="BH47" s="36"/>
      <c r="BI47" s="39"/>
      <c r="BJ47" s="36"/>
      <c r="BK47" s="40"/>
      <c r="BL47" s="116">
        <f t="shared" si="36"/>
        <v>0</v>
      </c>
      <c r="BM47" s="117">
        <f t="shared" si="37"/>
        <v>0</v>
      </c>
      <c r="BN47" s="118">
        <f t="shared" si="38"/>
        <v>0</v>
      </c>
      <c r="BO47" s="32"/>
      <c r="BP47" s="35"/>
      <c r="BQ47" s="39"/>
      <c r="BR47" s="36"/>
      <c r="BS47" s="39"/>
      <c r="BT47" s="36"/>
      <c r="BU47" s="40"/>
      <c r="BV47" s="38"/>
      <c r="BW47" s="39"/>
      <c r="BX47" s="36"/>
      <c r="BY47" s="39"/>
      <c r="BZ47" s="36"/>
      <c r="CA47" s="40"/>
      <c r="CB47" s="116">
        <f t="shared" si="39"/>
        <v>0</v>
      </c>
      <c r="CC47" s="117">
        <f t="shared" si="40"/>
        <v>0</v>
      </c>
      <c r="CD47" s="118">
        <f t="shared" si="41"/>
        <v>0</v>
      </c>
      <c r="CE47" s="32"/>
      <c r="CF47" s="35"/>
      <c r="CG47" s="39"/>
      <c r="CH47" s="36"/>
      <c r="CI47" s="39"/>
      <c r="CJ47" s="36"/>
      <c r="CK47" s="40"/>
      <c r="CL47" s="38"/>
      <c r="CM47" s="39"/>
      <c r="CN47" s="36"/>
      <c r="CO47" s="39"/>
      <c r="CP47" s="36"/>
      <c r="CQ47" s="40"/>
      <c r="CR47" s="116">
        <f t="shared" si="42"/>
        <v>0</v>
      </c>
      <c r="CS47" s="117">
        <f t="shared" si="43"/>
        <v>0</v>
      </c>
      <c r="CT47" s="118">
        <f t="shared" si="44"/>
        <v>0</v>
      </c>
      <c r="CU47" s="32"/>
      <c r="CV47" s="38">
        <f t="shared" si="45"/>
        <v>0</v>
      </c>
      <c r="CW47" s="39" t="e">
        <f t="shared" si="46"/>
        <v>#DIV/0!</v>
      </c>
      <c r="CX47" s="39">
        <f t="shared" si="47"/>
        <v>0</v>
      </c>
      <c r="CY47" s="39" t="e">
        <f t="shared" si="48"/>
        <v>#DIV/0!</v>
      </c>
      <c r="CZ47" s="36">
        <f t="shared" si="49"/>
        <v>0</v>
      </c>
      <c r="DA47" s="40" t="e">
        <f t="shared" si="50"/>
        <v>#DIV/0!</v>
      </c>
      <c r="DB47" s="38">
        <f t="shared" si="51"/>
        <v>0</v>
      </c>
      <c r="DC47" s="39" t="e">
        <f t="shared" si="52"/>
        <v>#DIV/0!</v>
      </c>
      <c r="DD47" s="36">
        <f t="shared" si="53"/>
        <v>0</v>
      </c>
      <c r="DE47" s="39" t="e">
        <f t="shared" si="54"/>
        <v>#DIV/0!</v>
      </c>
      <c r="DF47" s="36">
        <f t="shared" si="55"/>
        <v>0</v>
      </c>
      <c r="DG47" s="40" t="e">
        <f t="shared" si="56"/>
        <v>#DIV/0!</v>
      </c>
      <c r="DH47" s="152"/>
      <c r="DI47" s="161" t="s">
        <v>40</v>
      </c>
      <c r="DJ47" s="38">
        <f t="shared" si="57"/>
        <v>0</v>
      </c>
      <c r="DK47" s="36">
        <f t="shared" si="58"/>
        <v>0</v>
      </c>
      <c r="DL47" s="37">
        <f t="shared" si="59"/>
        <v>0</v>
      </c>
      <c r="DM47"/>
    </row>
    <row r="48" spans="1:117" s="19" customFormat="1" ht="15.6" x14ac:dyDescent="0.3">
      <c r="A48" s="26">
        <v>36</v>
      </c>
      <c r="B48" s="26" t="s">
        <v>53</v>
      </c>
      <c r="C48" s="34"/>
      <c r="D48" s="35"/>
      <c r="E48" s="39"/>
      <c r="F48" s="36"/>
      <c r="G48" s="39"/>
      <c r="H48" s="36"/>
      <c r="I48" s="40"/>
      <c r="J48" s="38"/>
      <c r="K48" s="39"/>
      <c r="L48" s="36"/>
      <c r="M48" s="39"/>
      <c r="N48" s="36"/>
      <c r="O48" s="40"/>
      <c r="P48" s="116">
        <f t="shared" si="27"/>
        <v>0</v>
      </c>
      <c r="Q48" s="117">
        <f t="shared" si="28"/>
        <v>0</v>
      </c>
      <c r="R48" s="118">
        <f t="shared" si="29"/>
        <v>0</v>
      </c>
      <c r="S48" s="32"/>
      <c r="T48" s="3"/>
      <c r="U48" s="5"/>
      <c r="V48" s="3"/>
      <c r="W48" s="5"/>
      <c r="X48" s="3"/>
      <c r="Y48" s="5"/>
      <c r="Z48" s="38"/>
      <c r="AA48" s="39"/>
      <c r="AB48" s="36"/>
      <c r="AC48" s="39"/>
      <c r="AD48" s="36"/>
      <c r="AE48" s="40"/>
      <c r="AF48" s="116">
        <f t="shared" si="30"/>
        <v>0</v>
      </c>
      <c r="AG48" s="117">
        <f t="shared" si="31"/>
        <v>0</v>
      </c>
      <c r="AH48" s="118">
        <f t="shared" si="32"/>
        <v>0</v>
      </c>
      <c r="AI48" s="32"/>
      <c r="AJ48" s="35"/>
      <c r="AK48" s="39"/>
      <c r="AL48" s="36"/>
      <c r="AM48" s="39"/>
      <c r="AN48" s="36"/>
      <c r="AO48" s="40"/>
      <c r="AP48" s="38"/>
      <c r="AQ48" s="39"/>
      <c r="AR48" s="36"/>
      <c r="AS48" s="39"/>
      <c r="AT48" s="36"/>
      <c r="AU48" s="40"/>
      <c r="AV48" s="116">
        <f t="shared" si="33"/>
        <v>0</v>
      </c>
      <c r="AW48" s="117">
        <f t="shared" si="34"/>
        <v>0</v>
      </c>
      <c r="AX48" s="118">
        <f t="shared" si="35"/>
        <v>0</v>
      </c>
      <c r="AY48" s="32"/>
      <c r="AZ48" s="35"/>
      <c r="BA48" s="39"/>
      <c r="BB48" s="36"/>
      <c r="BC48" s="39"/>
      <c r="BD48" s="36"/>
      <c r="BE48" s="40"/>
      <c r="BF48" s="38"/>
      <c r="BG48" s="39"/>
      <c r="BH48" s="36"/>
      <c r="BI48" s="39"/>
      <c r="BJ48" s="36"/>
      <c r="BK48" s="40"/>
      <c r="BL48" s="116">
        <f t="shared" si="36"/>
        <v>0</v>
      </c>
      <c r="BM48" s="117">
        <f t="shared" si="37"/>
        <v>0</v>
      </c>
      <c r="BN48" s="118">
        <f t="shared" si="38"/>
        <v>0</v>
      </c>
      <c r="BO48" s="32"/>
      <c r="BP48" s="35"/>
      <c r="BQ48" s="39"/>
      <c r="BR48" s="36"/>
      <c r="BS48" s="39"/>
      <c r="BT48" s="36"/>
      <c r="BU48" s="40"/>
      <c r="BV48" s="38"/>
      <c r="BW48" s="39"/>
      <c r="BX48" s="36"/>
      <c r="BY48" s="39"/>
      <c r="BZ48" s="36"/>
      <c r="CA48" s="40"/>
      <c r="CB48" s="116">
        <f t="shared" si="39"/>
        <v>0</v>
      </c>
      <c r="CC48" s="117">
        <f t="shared" si="40"/>
        <v>0</v>
      </c>
      <c r="CD48" s="118">
        <f t="shared" si="41"/>
        <v>0</v>
      </c>
      <c r="CE48" s="32"/>
      <c r="CF48" s="35"/>
      <c r="CG48" s="39"/>
      <c r="CH48" s="36"/>
      <c r="CI48" s="39"/>
      <c r="CJ48" s="36"/>
      <c r="CK48" s="40"/>
      <c r="CL48" s="38"/>
      <c r="CM48" s="39"/>
      <c r="CN48" s="36"/>
      <c r="CO48" s="39"/>
      <c r="CP48" s="36"/>
      <c r="CQ48" s="40"/>
      <c r="CR48" s="116">
        <f t="shared" si="42"/>
        <v>0</v>
      </c>
      <c r="CS48" s="117">
        <f t="shared" si="43"/>
        <v>0</v>
      </c>
      <c r="CT48" s="118">
        <f t="shared" si="44"/>
        <v>0</v>
      </c>
      <c r="CU48" s="32"/>
      <c r="CV48" s="38">
        <f t="shared" si="45"/>
        <v>0</v>
      </c>
      <c r="CW48" s="39" t="e">
        <f t="shared" si="46"/>
        <v>#DIV/0!</v>
      </c>
      <c r="CX48" s="39">
        <f t="shared" si="47"/>
        <v>0</v>
      </c>
      <c r="CY48" s="39" t="e">
        <f t="shared" si="48"/>
        <v>#DIV/0!</v>
      </c>
      <c r="CZ48" s="36">
        <f t="shared" si="49"/>
        <v>0</v>
      </c>
      <c r="DA48" s="40" t="e">
        <f t="shared" si="50"/>
        <v>#DIV/0!</v>
      </c>
      <c r="DB48" s="38">
        <f t="shared" si="51"/>
        <v>0</v>
      </c>
      <c r="DC48" s="39" t="e">
        <f t="shared" si="52"/>
        <v>#DIV/0!</v>
      </c>
      <c r="DD48" s="36">
        <f t="shared" si="53"/>
        <v>0</v>
      </c>
      <c r="DE48" s="39" t="e">
        <f t="shared" si="54"/>
        <v>#DIV/0!</v>
      </c>
      <c r="DF48" s="36">
        <f t="shared" si="55"/>
        <v>0</v>
      </c>
      <c r="DG48" s="40" t="e">
        <f t="shared" si="56"/>
        <v>#DIV/0!</v>
      </c>
      <c r="DH48" s="152"/>
      <c r="DI48" s="161" t="s">
        <v>53</v>
      </c>
      <c r="DJ48" s="38">
        <f t="shared" si="57"/>
        <v>0</v>
      </c>
      <c r="DK48" s="36">
        <f t="shared" si="58"/>
        <v>0</v>
      </c>
      <c r="DL48" s="37">
        <f t="shared" si="59"/>
        <v>0</v>
      </c>
      <c r="DM48"/>
    </row>
    <row r="49" spans="1:119" s="19" customFormat="1" ht="15.6" x14ac:dyDescent="0.3">
      <c r="A49" s="26">
        <v>37</v>
      </c>
      <c r="B49" s="26" t="s">
        <v>41</v>
      </c>
      <c r="C49" s="34"/>
      <c r="D49" s="35"/>
      <c r="E49" s="39"/>
      <c r="F49" s="36"/>
      <c r="G49" s="39"/>
      <c r="H49" s="36"/>
      <c r="I49" s="40"/>
      <c r="J49" s="38"/>
      <c r="K49" s="39"/>
      <c r="L49" s="36"/>
      <c r="M49" s="39"/>
      <c r="N49" s="36"/>
      <c r="O49" s="40"/>
      <c r="P49" s="116">
        <f t="shared" si="27"/>
        <v>0</v>
      </c>
      <c r="Q49" s="117">
        <f t="shared" si="28"/>
        <v>0</v>
      </c>
      <c r="R49" s="118">
        <f t="shared" si="29"/>
        <v>0</v>
      </c>
      <c r="S49" s="32"/>
      <c r="T49" s="3"/>
      <c r="U49" s="5"/>
      <c r="V49" s="3"/>
      <c r="W49" s="5"/>
      <c r="X49" s="3"/>
      <c r="Y49" s="5"/>
      <c r="Z49" s="38"/>
      <c r="AA49" s="39"/>
      <c r="AB49" s="36"/>
      <c r="AC49" s="39"/>
      <c r="AD49" s="36"/>
      <c r="AE49" s="40"/>
      <c r="AF49" s="116">
        <f t="shared" si="30"/>
        <v>0</v>
      </c>
      <c r="AG49" s="117">
        <f t="shared" si="31"/>
        <v>0</v>
      </c>
      <c r="AH49" s="118">
        <f t="shared" si="32"/>
        <v>0</v>
      </c>
      <c r="AI49" s="32"/>
      <c r="AJ49" s="35"/>
      <c r="AK49" s="39"/>
      <c r="AL49" s="36"/>
      <c r="AM49" s="39"/>
      <c r="AN49" s="36"/>
      <c r="AO49" s="40"/>
      <c r="AP49" s="38"/>
      <c r="AQ49" s="39"/>
      <c r="AR49" s="36"/>
      <c r="AS49" s="39"/>
      <c r="AT49" s="36"/>
      <c r="AU49" s="40"/>
      <c r="AV49" s="116">
        <f t="shared" si="33"/>
        <v>0</v>
      </c>
      <c r="AW49" s="117">
        <f t="shared" si="34"/>
        <v>0</v>
      </c>
      <c r="AX49" s="118">
        <f t="shared" si="35"/>
        <v>0</v>
      </c>
      <c r="AY49" s="32"/>
      <c r="AZ49" s="35"/>
      <c r="BA49" s="39"/>
      <c r="BB49" s="36"/>
      <c r="BC49" s="39"/>
      <c r="BD49" s="36"/>
      <c r="BE49" s="40"/>
      <c r="BF49" s="38"/>
      <c r="BG49" s="39"/>
      <c r="BH49" s="36"/>
      <c r="BI49" s="39"/>
      <c r="BJ49" s="36"/>
      <c r="BK49" s="40"/>
      <c r="BL49" s="116">
        <f t="shared" si="36"/>
        <v>0</v>
      </c>
      <c r="BM49" s="117">
        <f t="shared" si="37"/>
        <v>0</v>
      </c>
      <c r="BN49" s="118">
        <f t="shared" si="38"/>
        <v>0</v>
      </c>
      <c r="BO49" s="32"/>
      <c r="BP49" s="35"/>
      <c r="BQ49" s="39"/>
      <c r="BR49" s="36"/>
      <c r="BS49" s="39"/>
      <c r="BT49" s="36"/>
      <c r="BU49" s="40"/>
      <c r="BV49" s="38"/>
      <c r="BW49" s="39"/>
      <c r="BX49" s="36"/>
      <c r="BY49" s="39"/>
      <c r="BZ49" s="36"/>
      <c r="CA49" s="40"/>
      <c r="CB49" s="116">
        <f t="shared" si="39"/>
        <v>0</v>
      </c>
      <c r="CC49" s="117">
        <f t="shared" si="40"/>
        <v>0</v>
      </c>
      <c r="CD49" s="118">
        <f t="shared" si="41"/>
        <v>0</v>
      </c>
      <c r="CE49" s="32"/>
      <c r="CF49" s="35"/>
      <c r="CG49" s="39"/>
      <c r="CH49" s="36"/>
      <c r="CI49" s="39"/>
      <c r="CJ49" s="36"/>
      <c r="CK49" s="40"/>
      <c r="CL49" s="38"/>
      <c r="CM49" s="39"/>
      <c r="CN49" s="36"/>
      <c r="CO49" s="39"/>
      <c r="CP49" s="36"/>
      <c r="CQ49" s="40"/>
      <c r="CR49" s="116">
        <f t="shared" si="42"/>
        <v>0</v>
      </c>
      <c r="CS49" s="117">
        <f t="shared" si="43"/>
        <v>0</v>
      </c>
      <c r="CT49" s="118">
        <f t="shared" si="44"/>
        <v>0</v>
      </c>
      <c r="CU49" s="32"/>
      <c r="CV49" s="38">
        <f t="shared" si="45"/>
        <v>0</v>
      </c>
      <c r="CW49" s="39" t="e">
        <f t="shared" si="46"/>
        <v>#DIV/0!</v>
      </c>
      <c r="CX49" s="39">
        <f t="shared" si="47"/>
        <v>0</v>
      </c>
      <c r="CY49" s="39" t="e">
        <f t="shared" si="48"/>
        <v>#DIV/0!</v>
      </c>
      <c r="CZ49" s="36">
        <f t="shared" si="49"/>
        <v>0</v>
      </c>
      <c r="DA49" s="40" t="e">
        <f t="shared" si="50"/>
        <v>#DIV/0!</v>
      </c>
      <c r="DB49" s="38">
        <f t="shared" si="51"/>
        <v>0</v>
      </c>
      <c r="DC49" s="39" t="e">
        <f t="shared" si="52"/>
        <v>#DIV/0!</v>
      </c>
      <c r="DD49" s="36">
        <f t="shared" si="53"/>
        <v>0</v>
      </c>
      <c r="DE49" s="39" t="e">
        <f t="shared" si="54"/>
        <v>#DIV/0!</v>
      </c>
      <c r="DF49" s="36">
        <f t="shared" si="55"/>
        <v>0</v>
      </c>
      <c r="DG49" s="40" t="e">
        <f t="shared" si="56"/>
        <v>#DIV/0!</v>
      </c>
      <c r="DH49" s="152"/>
      <c r="DI49" s="161" t="s">
        <v>41</v>
      </c>
      <c r="DJ49" s="38">
        <f t="shared" si="57"/>
        <v>0</v>
      </c>
      <c r="DK49" s="36">
        <f t="shared" si="58"/>
        <v>0</v>
      </c>
      <c r="DL49" s="37">
        <f t="shared" si="59"/>
        <v>0</v>
      </c>
      <c r="DM49"/>
    </row>
    <row r="50" spans="1:119" s="19" customFormat="1" ht="15.6" x14ac:dyDescent="0.3">
      <c r="A50" s="26">
        <v>38</v>
      </c>
      <c r="B50" s="26" t="s">
        <v>42</v>
      </c>
      <c r="C50" s="34"/>
      <c r="D50" s="35"/>
      <c r="E50" s="39"/>
      <c r="F50" s="36"/>
      <c r="G50" s="39"/>
      <c r="H50" s="36"/>
      <c r="I50" s="40"/>
      <c r="J50" s="38"/>
      <c r="K50" s="39"/>
      <c r="L50" s="36"/>
      <c r="M50" s="39"/>
      <c r="N50" s="36"/>
      <c r="O50" s="40"/>
      <c r="P50" s="116">
        <f t="shared" si="27"/>
        <v>0</v>
      </c>
      <c r="Q50" s="117">
        <f t="shared" si="28"/>
        <v>0</v>
      </c>
      <c r="R50" s="118">
        <f t="shared" si="29"/>
        <v>0</v>
      </c>
      <c r="S50" s="32"/>
      <c r="T50" s="3"/>
      <c r="U50" s="5"/>
      <c r="V50" s="3"/>
      <c r="W50" s="5"/>
      <c r="X50" s="3"/>
      <c r="Y50" s="5"/>
      <c r="Z50" s="38"/>
      <c r="AA50" s="39"/>
      <c r="AB50" s="36"/>
      <c r="AC50" s="39"/>
      <c r="AD50" s="36"/>
      <c r="AE50" s="40"/>
      <c r="AF50" s="116">
        <f t="shared" si="30"/>
        <v>0</v>
      </c>
      <c r="AG50" s="117">
        <f t="shared" si="31"/>
        <v>0</v>
      </c>
      <c r="AH50" s="118">
        <f t="shared" si="32"/>
        <v>0</v>
      </c>
      <c r="AI50" s="32"/>
      <c r="AJ50" s="35"/>
      <c r="AK50" s="39"/>
      <c r="AL50" s="36"/>
      <c r="AM50" s="39"/>
      <c r="AN50" s="36"/>
      <c r="AO50" s="40"/>
      <c r="AP50" s="38"/>
      <c r="AQ50" s="39"/>
      <c r="AR50" s="36"/>
      <c r="AS50" s="39"/>
      <c r="AT50" s="36"/>
      <c r="AU50" s="40"/>
      <c r="AV50" s="116">
        <f t="shared" si="33"/>
        <v>0</v>
      </c>
      <c r="AW50" s="117">
        <f t="shared" si="34"/>
        <v>0</v>
      </c>
      <c r="AX50" s="118">
        <f t="shared" si="35"/>
        <v>0</v>
      </c>
      <c r="AY50" s="32"/>
      <c r="AZ50" s="35"/>
      <c r="BA50" s="39"/>
      <c r="BB50" s="36"/>
      <c r="BC50" s="39"/>
      <c r="BD50" s="36"/>
      <c r="BE50" s="40"/>
      <c r="BF50" s="38"/>
      <c r="BG50" s="39"/>
      <c r="BH50" s="36"/>
      <c r="BI50" s="39"/>
      <c r="BJ50" s="36"/>
      <c r="BK50" s="40"/>
      <c r="BL50" s="116">
        <f t="shared" si="36"/>
        <v>0</v>
      </c>
      <c r="BM50" s="117">
        <f t="shared" si="37"/>
        <v>0</v>
      </c>
      <c r="BN50" s="118">
        <f t="shared" si="38"/>
        <v>0</v>
      </c>
      <c r="BO50" s="32"/>
      <c r="BP50" s="35"/>
      <c r="BQ50" s="39"/>
      <c r="BR50" s="36"/>
      <c r="BS50" s="39"/>
      <c r="BT50" s="36"/>
      <c r="BU50" s="40"/>
      <c r="BV50" s="38"/>
      <c r="BW50" s="39"/>
      <c r="BX50" s="36"/>
      <c r="BY50" s="39"/>
      <c r="BZ50" s="36"/>
      <c r="CA50" s="40"/>
      <c r="CB50" s="116">
        <f t="shared" si="39"/>
        <v>0</v>
      </c>
      <c r="CC50" s="117">
        <f t="shared" si="40"/>
        <v>0</v>
      </c>
      <c r="CD50" s="118">
        <f t="shared" si="41"/>
        <v>0</v>
      </c>
      <c r="CE50" s="32"/>
      <c r="CF50" s="35"/>
      <c r="CG50" s="39"/>
      <c r="CH50" s="36"/>
      <c r="CI50" s="39"/>
      <c r="CJ50" s="36"/>
      <c r="CK50" s="40"/>
      <c r="CL50" s="38"/>
      <c r="CM50" s="39"/>
      <c r="CN50" s="36"/>
      <c r="CO50" s="39"/>
      <c r="CP50" s="36"/>
      <c r="CQ50" s="40"/>
      <c r="CR50" s="116">
        <f t="shared" si="42"/>
        <v>0</v>
      </c>
      <c r="CS50" s="117">
        <f t="shared" si="43"/>
        <v>0</v>
      </c>
      <c r="CT50" s="118">
        <f t="shared" si="44"/>
        <v>0</v>
      </c>
      <c r="CU50" s="32"/>
      <c r="CV50" s="38">
        <f t="shared" si="45"/>
        <v>0</v>
      </c>
      <c r="CW50" s="39" t="e">
        <f t="shared" si="46"/>
        <v>#DIV/0!</v>
      </c>
      <c r="CX50" s="39">
        <f t="shared" si="47"/>
        <v>0</v>
      </c>
      <c r="CY50" s="39" t="e">
        <f t="shared" si="48"/>
        <v>#DIV/0!</v>
      </c>
      <c r="CZ50" s="36">
        <f t="shared" si="49"/>
        <v>0</v>
      </c>
      <c r="DA50" s="40" t="e">
        <f t="shared" si="50"/>
        <v>#DIV/0!</v>
      </c>
      <c r="DB50" s="38">
        <f t="shared" si="51"/>
        <v>0</v>
      </c>
      <c r="DC50" s="39" t="e">
        <f t="shared" si="52"/>
        <v>#DIV/0!</v>
      </c>
      <c r="DD50" s="36">
        <f t="shared" si="53"/>
        <v>0</v>
      </c>
      <c r="DE50" s="39" t="e">
        <f t="shared" si="54"/>
        <v>#DIV/0!</v>
      </c>
      <c r="DF50" s="36">
        <f t="shared" si="55"/>
        <v>0</v>
      </c>
      <c r="DG50" s="40" t="e">
        <f t="shared" si="56"/>
        <v>#DIV/0!</v>
      </c>
      <c r="DH50" s="152"/>
      <c r="DI50" s="161" t="s">
        <v>42</v>
      </c>
      <c r="DJ50" s="38">
        <f t="shared" si="57"/>
        <v>0</v>
      </c>
      <c r="DK50" s="36">
        <f t="shared" si="58"/>
        <v>0</v>
      </c>
      <c r="DL50" s="37">
        <f t="shared" si="59"/>
        <v>0</v>
      </c>
      <c r="DM50"/>
    </row>
    <row r="51" spans="1:119" s="19" customFormat="1" ht="15.6" x14ac:dyDescent="0.3">
      <c r="A51" s="26">
        <v>39</v>
      </c>
      <c r="B51" s="26" t="s">
        <v>62</v>
      </c>
      <c r="C51" s="34"/>
      <c r="D51" s="35"/>
      <c r="E51" s="39"/>
      <c r="F51" s="36"/>
      <c r="G51" s="39"/>
      <c r="H51" s="36"/>
      <c r="I51" s="40"/>
      <c r="J51" s="38"/>
      <c r="K51" s="39"/>
      <c r="L51" s="36"/>
      <c r="M51" s="39"/>
      <c r="N51" s="36"/>
      <c r="O51" s="40"/>
      <c r="P51" s="116">
        <f t="shared" si="27"/>
        <v>0</v>
      </c>
      <c r="Q51" s="117">
        <f t="shared" si="28"/>
        <v>0</v>
      </c>
      <c r="R51" s="118">
        <f t="shared" si="29"/>
        <v>0</v>
      </c>
      <c r="S51" s="32"/>
      <c r="T51" s="3"/>
      <c r="U51" s="5"/>
      <c r="V51" s="3"/>
      <c r="W51" s="5"/>
      <c r="X51" s="3"/>
      <c r="Y51" s="5"/>
      <c r="Z51" s="38"/>
      <c r="AA51" s="39"/>
      <c r="AB51" s="36"/>
      <c r="AC51" s="39"/>
      <c r="AD51" s="36"/>
      <c r="AE51" s="40"/>
      <c r="AF51" s="116">
        <f t="shared" si="30"/>
        <v>0</v>
      </c>
      <c r="AG51" s="117">
        <f t="shared" si="31"/>
        <v>0</v>
      </c>
      <c r="AH51" s="118">
        <f t="shared" si="32"/>
        <v>0</v>
      </c>
      <c r="AI51" s="32"/>
      <c r="AJ51" s="35"/>
      <c r="AK51" s="39"/>
      <c r="AL51" s="36"/>
      <c r="AM51" s="39"/>
      <c r="AN51" s="36"/>
      <c r="AO51" s="40"/>
      <c r="AP51" s="38"/>
      <c r="AQ51" s="39"/>
      <c r="AR51" s="36"/>
      <c r="AS51" s="39"/>
      <c r="AT51" s="36"/>
      <c r="AU51" s="40"/>
      <c r="AV51" s="116">
        <f t="shared" si="33"/>
        <v>0</v>
      </c>
      <c r="AW51" s="117">
        <f t="shared" si="34"/>
        <v>0</v>
      </c>
      <c r="AX51" s="118">
        <f t="shared" si="35"/>
        <v>0</v>
      </c>
      <c r="AY51" s="32"/>
      <c r="AZ51" s="35"/>
      <c r="BA51" s="39"/>
      <c r="BB51" s="36"/>
      <c r="BC51" s="39"/>
      <c r="BD51" s="36"/>
      <c r="BE51" s="40"/>
      <c r="BF51" s="38"/>
      <c r="BG51" s="39"/>
      <c r="BH51" s="36"/>
      <c r="BI51" s="39"/>
      <c r="BJ51" s="36"/>
      <c r="BK51" s="40"/>
      <c r="BL51" s="116">
        <f t="shared" si="36"/>
        <v>0</v>
      </c>
      <c r="BM51" s="117">
        <f t="shared" si="37"/>
        <v>0</v>
      </c>
      <c r="BN51" s="118">
        <f t="shared" si="38"/>
        <v>0</v>
      </c>
      <c r="BO51" s="32"/>
      <c r="BP51" s="35"/>
      <c r="BQ51" s="39"/>
      <c r="BR51" s="36"/>
      <c r="BS51" s="39"/>
      <c r="BT51" s="36"/>
      <c r="BU51" s="40"/>
      <c r="BV51" s="38"/>
      <c r="BW51" s="39"/>
      <c r="BX51" s="36"/>
      <c r="BY51" s="39"/>
      <c r="BZ51" s="36"/>
      <c r="CA51" s="40"/>
      <c r="CB51" s="116">
        <f t="shared" si="39"/>
        <v>0</v>
      </c>
      <c r="CC51" s="117">
        <f t="shared" si="40"/>
        <v>0</v>
      </c>
      <c r="CD51" s="118">
        <f t="shared" si="41"/>
        <v>0</v>
      </c>
      <c r="CE51" s="32"/>
      <c r="CF51" s="35"/>
      <c r="CG51" s="39"/>
      <c r="CH51" s="36"/>
      <c r="CI51" s="39"/>
      <c r="CJ51" s="36"/>
      <c r="CK51" s="40"/>
      <c r="CL51" s="38"/>
      <c r="CM51" s="39"/>
      <c r="CN51" s="36"/>
      <c r="CO51" s="39"/>
      <c r="CP51" s="36"/>
      <c r="CQ51" s="40"/>
      <c r="CR51" s="116">
        <f t="shared" si="42"/>
        <v>0</v>
      </c>
      <c r="CS51" s="117">
        <f t="shared" si="43"/>
        <v>0</v>
      </c>
      <c r="CT51" s="118">
        <f t="shared" si="44"/>
        <v>0</v>
      </c>
      <c r="CU51" s="32"/>
      <c r="CV51" s="38">
        <f t="shared" si="45"/>
        <v>0</v>
      </c>
      <c r="CW51" s="39" t="e">
        <f t="shared" si="46"/>
        <v>#DIV/0!</v>
      </c>
      <c r="CX51" s="39">
        <f t="shared" si="47"/>
        <v>0</v>
      </c>
      <c r="CY51" s="39" t="e">
        <f t="shared" si="48"/>
        <v>#DIV/0!</v>
      </c>
      <c r="CZ51" s="36">
        <f t="shared" si="49"/>
        <v>0</v>
      </c>
      <c r="DA51" s="40" t="e">
        <f t="shared" si="50"/>
        <v>#DIV/0!</v>
      </c>
      <c r="DB51" s="38">
        <f t="shared" si="51"/>
        <v>0</v>
      </c>
      <c r="DC51" s="39" t="e">
        <f t="shared" si="52"/>
        <v>#DIV/0!</v>
      </c>
      <c r="DD51" s="36">
        <f t="shared" si="53"/>
        <v>0</v>
      </c>
      <c r="DE51" s="39" t="e">
        <f t="shared" si="54"/>
        <v>#DIV/0!</v>
      </c>
      <c r="DF51" s="36">
        <f t="shared" si="55"/>
        <v>0</v>
      </c>
      <c r="DG51" s="40" t="e">
        <f t="shared" si="56"/>
        <v>#DIV/0!</v>
      </c>
      <c r="DH51" s="152"/>
      <c r="DI51" s="161" t="s">
        <v>62</v>
      </c>
      <c r="DJ51" s="38">
        <f t="shared" si="57"/>
        <v>0</v>
      </c>
      <c r="DK51" s="36">
        <f t="shared" si="58"/>
        <v>0</v>
      </c>
      <c r="DL51" s="37">
        <f t="shared" si="59"/>
        <v>0</v>
      </c>
      <c r="DM51"/>
    </row>
    <row r="52" spans="1:119" s="19" customFormat="1" ht="15.6" x14ac:dyDescent="0.3">
      <c r="A52" s="26">
        <v>40</v>
      </c>
      <c r="B52" s="26" t="s">
        <v>43</v>
      </c>
      <c r="C52" s="34"/>
      <c r="D52" s="35"/>
      <c r="E52" s="39"/>
      <c r="F52" s="36"/>
      <c r="G52" s="39"/>
      <c r="H52" s="36"/>
      <c r="I52" s="40"/>
      <c r="J52" s="38"/>
      <c r="K52" s="39"/>
      <c r="L52" s="36"/>
      <c r="M52" s="39"/>
      <c r="N52" s="36"/>
      <c r="O52" s="40"/>
      <c r="P52" s="116">
        <f t="shared" si="27"/>
        <v>0</v>
      </c>
      <c r="Q52" s="117">
        <f t="shared" si="28"/>
        <v>0</v>
      </c>
      <c r="R52" s="118">
        <f t="shared" si="29"/>
        <v>0</v>
      </c>
      <c r="S52" s="32"/>
      <c r="T52" s="3"/>
      <c r="U52" s="5"/>
      <c r="V52" s="3"/>
      <c r="W52" s="5"/>
      <c r="X52" s="3"/>
      <c r="Y52" s="5"/>
      <c r="Z52" s="38"/>
      <c r="AA52" s="39"/>
      <c r="AB52" s="36"/>
      <c r="AC52" s="39"/>
      <c r="AD52" s="36"/>
      <c r="AE52" s="40"/>
      <c r="AF52" s="116">
        <f t="shared" si="30"/>
        <v>0</v>
      </c>
      <c r="AG52" s="117">
        <f t="shared" si="31"/>
        <v>0</v>
      </c>
      <c r="AH52" s="118">
        <f t="shared" si="32"/>
        <v>0</v>
      </c>
      <c r="AI52" s="32"/>
      <c r="AJ52" s="35"/>
      <c r="AK52" s="39"/>
      <c r="AL52" s="36"/>
      <c r="AM52" s="39"/>
      <c r="AN52" s="36"/>
      <c r="AO52" s="40"/>
      <c r="AP52" s="38"/>
      <c r="AQ52" s="39"/>
      <c r="AR52" s="36"/>
      <c r="AS52" s="39"/>
      <c r="AT52" s="36"/>
      <c r="AU52" s="40"/>
      <c r="AV52" s="116">
        <f t="shared" si="33"/>
        <v>0</v>
      </c>
      <c r="AW52" s="117">
        <f t="shared" si="34"/>
        <v>0</v>
      </c>
      <c r="AX52" s="118">
        <f t="shared" si="35"/>
        <v>0</v>
      </c>
      <c r="AY52" s="32"/>
      <c r="AZ52" s="35"/>
      <c r="BA52" s="39"/>
      <c r="BB52" s="36"/>
      <c r="BC52" s="39"/>
      <c r="BD52" s="36"/>
      <c r="BE52" s="40"/>
      <c r="BF52" s="38"/>
      <c r="BG52" s="39"/>
      <c r="BH52" s="36"/>
      <c r="BI52" s="39"/>
      <c r="BJ52" s="36"/>
      <c r="BK52" s="40"/>
      <c r="BL52" s="116">
        <f t="shared" si="36"/>
        <v>0</v>
      </c>
      <c r="BM52" s="117">
        <f t="shared" si="37"/>
        <v>0</v>
      </c>
      <c r="BN52" s="118">
        <f t="shared" si="38"/>
        <v>0</v>
      </c>
      <c r="BO52" s="32"/>
      <c r="BP52" s="35"/>
      <c r="BQ52" s="39"/>
      <c r="BR52" s="36"/>
      <c r="BS52" s="39"/>
      <c r="BT52" s="36"/>
      <c r="BU52" s="40"/>
      <c r="BV52" s="38"/>
      <c r="BW52" s="39"/>
      <c r="BX52" s="36"/>
      <c r="BY52" s="39"/>
      <c r="BZ52" s="36"/>
      <c r="CA52" s="40"/>
      <c r="CB52" s="116">
        <f t="shared" si="39"/>
        <v>0</v>
      </c>
      <c r="CC52" s="117">
        <f t="shared" si="40"/>
        <v>0</v>
      </c>
      <c r="CD52" s="118">
        <f t="shared" si="41"/>
        <v>0</v>
      </c>
      <c r="CE52" s="32"/>
      <c r="CF52" s="35"/>
      <c r="CG52" s="39"/>
      <c r="CH52" s="36"/>
      <c r="CI52" s="39"/>
      <c r="CJ52" s="36"/>
      <c r="CK52" s="40"/>
      <c r="CL52" s="38"/>
      <c r="CM52" s="39"/>
      <c r="CN52" s="36"/>
      <c r="CO52" s="39"/>
      <c r="CP52" s="36"/>
      <c r="CQ52" s="40"/>
      <c r="CR52" s="116">
        <f t="shared" si="42"/>
        <v>0</v>
      </c>
      <c r="CS52" s="117">
        <f t="shared" si="43"/>
        <v>0</v>
      </c>
      <c r="CT52" s="118">
        <f t="shared" si="44"/>
        <v>0</v>
      </c>
      <c r="CU52" s="32"/>
      <c r="CV52" s="38">
        <f t="shared" si="45"/>
        <v>0</v>
      </c>
      <c r="CW52" s="39" t="e">
        <f t="shared" si="46"/>
        <v>#DIV/0!</v>
      </c>
      <c r="CX52" s="39">
        <f t="shared" si="47"/>
        <v>0</v>
      </c>
      <c r="CY52" s="39" t="e">
        <f t="shared" si="48"/>
        <v>#DIV/0!</v>
      </c>
      <c r="CZ52" s="36">
        <f t="shared" si="49"/>
        <v>0</v>
      </c>
      <c r="DA52" s="40" t="e">
        <f t="shared" si="50"/>
        <v>#DIV/0!</v>
      </c>
      <c r="DB52" s="38">
        <f t="shared" si="51"/>
        <v>0</v>
      </c>
      <c r="DC52" s="39" t="e">
        <f t="shared" si="52"/>
        <v>#DIV/0!</v>
      </c>
      <c r="DD52" s="36">
        <f t="shared" si="53"/>
        <v>0</v>
      </c>
      <c r="DE52" s="39" t="e">
        <f t="shared" si="54"/>
        <v>#DIV/0!</v>
      </c>
      <c r="DF52" s="36">
        <f t="shared" si="55"/>
        <v>0</v>
      </c>
      <c r="DG52" s="40" t="e">
        <f t="shared" si="56"/>
        <v>#DIV/0!</v>
      </c>
      <c r="DH52" s="152"/>
      <c r="DI52" s="161" t="s">
        <v>43</v>
      </c>
      <c r="DJ52" s="38">
        <f t="shared" si="57"/>
        <v>0</v>
      </c>
      <c r="DK52" s="36">
        <f t="shared" si="58"/>
        <v>0</v>
      </c>
      <c r="DL52" s="37">
        <f t="shared" si="59"/>
        <v>0</v>
      </c>
      <c r="DM52"/>
    </row>
    <row r="53" spans="1:119" s="19" customFormat="1" ht="15.6" x14ac:dyDescent="0.3">
      <c r="A53" s="26">
        <v>41</v>
      </c>
      <c r="B53" s="26" t="s">
        <v>44</v>
      </c>
      <c r="C53" s="34"/>
      <c r="D53" s="35"/>
      <c r="E53" s="39"/>
      <c r="F53" s="36"/>
      <c r="G53" s="39"/>
      <c r="H53" s="36"/>
      <c r="I53" s="40"/>
      <c r="J53" s="38"/>
      <c r="K53" s="39"/>
      <c r="L53" s="36"/>
      <c r="M53" s="39"/>
      <c r="N53" s="36"/>
      <c r="O53" s="40"/>
      <c r="P53" s="116">
        <f t="shared" si="27"/>
        <v>0</v>
      </c>
      <c r="Q53" s="117">
        <f t="shared" si="28"/>
        <v>0</v>
      </c>
      <c r="R53" s="118">
        <f t="shared" si="29"/>
        <v>0</v>
      </c>
      <c r="S53" s="32"/>
      <c r="T53" s="3"/>
      <c r="U53" s="5"/>
      <c r="V53" s="3"/>
      <c r="W53" s="5"/>
      <c r="X53" s="3"/>
      <c r="Y53" s="5"/>
      <c r="Z53" s="38"/>
      <c r="AA53" s="39"/>
      <c r="AB53" s="36"/>
      <c r="AC53" s="39"/>
      <c r="AD53" s="36"/>
      <c r="AE53" s="40"/>
      <c r="AF53" s="116">
        <f t="shared" si="30"/>
        <v>0</v>
      </c>
      <c r="AG53" s="117">
        <f t="shared" si="31"/>
        <v>0</v>
      </c>
      <c r="AH53" s="118">
        <f t="shared" si="32"/>
        <v>0</v>
      </c>
      <c r="AI53" s="32"/>
      <c r="AJ53" s="35"/>
      <c r="AK53" s="39"/>
      <c r="AL53" s="36"/>
      <c r="AM53" s="39"/>
      <c r="AN53" s="36"/>
      <c r="AO53" s="40"/>
      <c r="AP53" s="38"/>
      <c r="AQ53" s="39"/>
      <c r="AR53" s="36"/>
      <c r="AS53" s="39"/>
      <c r="AT53" s="36"/>
      <c r="AU53" s="40"/>
      <c r="AV53" s="116">
        <f t="shared" si="33"/>
        <v>0</v>
      </c>
      <c r="AW53" s="117">
        <f t="shared" si="34"/>
        <v>0</v>
      </c>
      <c r="AX53" s="118">
        <f t="shared" si="35"/>
        <v>0</v>
      </c>
      <c r="AY53" s="32"/>
      <c r="AZ53" s="35"/>
      <c r="BA53" s="39"/>
      <c r="BB53" s="36"/>
      <c r="BC53" s="39"/>
      <c r="BD53" s="36"/>
      <c r="BE53" s="40"/>
      <c r="BF53" s="38"/>
      <c r="BG53" s="39"/>
      <c r="BH53" s="36"/>
      <c r="BI53" s="39"/>
      <c r="BJ53" s="36"/>
      <c r="BK53" s="40"/>
      <c r="BL53" s="116">
        <f t="shared" si="36"/>
        <v>0</v>
      </c>
      <c r="BM53" s="117">
        <f t="shared" si="37"/>
        <v>0</v>
      </c>
      <c r="BN53" s="118">
        <f t="shared" si="38"/>
        <v>0</v>
      </c>
      <c r="BO53" s="32"/>
      <c r="BP53" s="35"/>
      <c r="BQ53" s="39"/>
      <c r="BR53" s="36"/>
      <c r="BS53" s="39"/>
      <c r="BT53" s="36"/>
      <c r="BU53" s="40"/>
      <c r="BV53" s="38"/>
      <c r="BW53" s="39"/>
      <c r="BX53" s="36"/>
      <c r="BY53" s="39"/>
      <c r="BZ53" s="36"/>
      <c r="CA53" s="40"/>
      <c r="CB53" s="116">
        <f t="shared" si="39"/>
        <v>0</v>
      </c>
      <c r="CC53" s="117">
        <f t="shared" si="40"/>
        <v>0</v>
      </c>
      <c r="CD53" s="118">
        <f t="shared" si="41"/>
        <v>0</v>
      </c>
      <c r="CE53" s="32"/>
      <c r="CF53" s="35"/>
      <c r="CG53" s="39"/>
      <c r="CH53" s="36"/>
      <c r="CI53" s="39"/>
      <c r="CJ53" s="36"/>
      <c r="CK53" s="40"/>
      <c r="CL53" s="38"/>
      <c r="CM53" s="39"/>
      <c r="CN53" s="36"/>
      <c r="CO53" s="39"/>
      <c r="CP53" s="36"/>
      <c r="CQ53" s="40"/>
      <c r="CR53" s="116">
        <f t="shared" si="42"/>
        <v>0</v>
      </c>
      <c r="CS53" s="117">
        <f t="shared" si="43"/>
        <v>0</v>
      </c>
      <c r="CT53" s="118">
        <f t="shared" si="44"/>
        <v>0</v>
      </c>
      <c r="CU53" s="32"/>
      <c r="CV53" s="38">
        <f t="shared" si="45"/>
        <v>0</v>
      </c>
      <c r="CW53" s="39" t="e">
        <f t="shared" si="46"/>
        <v>#DIV/0!</v>
      </c>
      <c r="CX53" s="39">
        <f t="shared" si="47"/>
        <v>0</v>
      </c>
      <c r="CY53" s="39" t="e">
        <f t="shared" si="48"/>
        <v>#DIV/0!</v>
      </c>
      <c r="CZ53" s="36">
        <f t="shared" si="49"/>
        <v>0</v>
      </c>
      <c r="DA53" s="40" t="e">
        <f t="shared" si="50"/>
        <v>#DIV/0!</v>
      </c>
      <c r="DB53" s="38">
        <f t="shared" si="51"/>
        <v>0</v>
      </c>
      <c r="DC53" s="39" t="e">
        <f t="shared" si="52"/>
        <v>#DIV/0!</v>
      </c>
      <c r="DD53" s="36">
        <f t="shared" si="53"/>
        <v>0</v>
      </c>
      <c r="DE53" s="39" t="e">
        <f t="shared" si="54"/>
        <v>#DIV/0!</v>
      </c>
      <c r="DF53" s="36">
        <f t="shared" si="55"/>
        <v>0</v>
      </c>
      <c r="DG53" s="40" t="e">
        <f t="shared" si="56"/>
        <v>#DIV/0!</v>
      </c>
      <c r="DH53" s="152"/>
      <c r="DI53" s="161" t="s">
        <v>44</v>
      </c>
      <c r="DJ53" s="38">
        <f t="shared" si="57"/>
        <v>0</v>
      </c>
      <c r="DK53" s="36">
        <f t="shared" si="58"/>
        <v>0</v>
      </c>
      <c r="DL53" s="37">
        <f t="shared" si="59"/>
        <v>0</v>
      </c>
      <c r="DM53"/>
    </row>
    <row r="54" spans="1:119" s="19" customFormat="1" ht="15.6" x14ac:dyDescent="0.3">
      <c r="A54" s="26">
        <v>42</v>
      </c>
      <c r="B54" s="26" t="s">
        <v>45</v>
      </c>
      <c r="C54" s="34"/>
      <c r="D54" s="35"/>
      <c r="E54" s="39"/>
      <c r="F54" s="36"/>
      <c r="G54" s="39"/>
      <c r="H54" s="36"/>
      <c r="I54" s="40"/>
      <c r="J54" s="38"/>
      <c r="K54" s="39"/>
      <c r="L54" s="36"/>
      <c r="M54" s="39"/>
      <c r="N54" s="36"/>
      <c r="O54" s="40"/>
      <c r="P54" s="116">
        <f t="shared" si="27"/>
        <v>0</v>
      </c>
      <c r="Q54" s="117">
        <f t="shared" si="28"/>
        <v>0</v>
      </c>
      <c r="R54" s="118">
        <f t="shared" si="29"/>
        <v>0</v>
      </c>
      <c r="S54" s="32"/>
      <c r="T54" s="3"/>
      <c r="U54" s="5"/>
      <c r="V54" s="3"/>
      <c r="W54" s="5"/>
      <c r="X54" s="3"/>
      <c r="Y54" s="5"/>
      <c r="Z54" s="38"/>
      <c r="AA54" s="39"/>
      <c r="AB54" s="36"/>
      <c r="AC54" s="39"/>
      <c r="AD54" s="36"/>
      <c r="AE54" s="40"/>
      <c r="AF54" s="116">
        <f t="shared" si="30"/>
        <v>0</v>
      </c>
      <c r="AG54" s="117">
        <f t="shared" si="31"/>
        <v>0</v>
      </c>
      <c r="AH54" s="118">
        <f t="shared" si="32"/>
        <v>0</v>
      </c>
      <c r="AI54" s="32"/>
      <c r="AJ54" s="35"/>
      <c r="AK54" s="39"/>
      <c r="AL54" s="36"/>
      <c r="AM54" s="39"/>
      <c r="AN54" s="36"/>
      <c r="AO54" s="40"/>
      <c r="AP54" s="38"/>
      <c r="AQ54" s="39"/>
      <c r="AR54" s="36"/>
      <c r="AS54" s="39"/>
      <c r="AT54" s="36"/>
      <c r="AU54" s="40"/>
      <c r="AV54" s="116">
        <f t="shared" si="33"/>
        <v>0</v>
      </c>
      <c r="AW54" s="117">
        <f t="shared" si="34"/>
        <v>0</v>
      </c>
      <c r="AX54" s="118">
        <f t="shared" si="35"/>
        <v>0</v>
      </c>
      <c r="AY54" s="32"/>
      <c r="AZ54" s="35"/>
      <c r="BA54" s="39"/>
      <c r="BB54" s="36"/>
      <c r="BC54" s="39"/>
      <c r="BD54" s="36"/>
      <c r="BE54" s="40"/>
      <c r="BF54" s="38"/>
      <c r="BG54" s="39"/>
      <c r="BH54" s="36"/>
      <c r="BI54" s="39"/>
      <c r="BJ54" s="36"/>
      <c r="BK54" s="40"/>
      <c r="BL54" s="116">
        <f t="shared" si="36"/>
        <v>0</v>
      </c>
      <c r="BM54" s="117">
        <f t="shared" si="37"/>
        <v>0</v>
      </c>
      <c r="BN54" s="118">
        <f t="shared" si="38"/>
        <v>0</v>
      </c>
      <c r="BO54" s="32"/>
      <c r="BP54" s="35"/>
      <c r="BQ54" s="39"/>
      <c r="BR54" s="36"/>
      <c r="BS54" s="39"/>
      <c r="BT54" s="36"/>
      <c r="BU54" s="40"/>
      <c r="BV54" s="38"/>
      <c r="BW54" s="39"/>
      <c r="BX54" s="36"/>
      <c r="BY54" s="39"/>
      <c r="BZ54" s="36"/>
      <c r="CA54" s="40"/>
      <c r="CB54" s="116">
        <f t="shared" si="39"/>
        <v>0</v>
      </c>
      <c r="CC54" s="117">
        <f t="shared" si="40"/>
        <v>0</v>
      </c>
      <c r="CD54" s="118">
        <f t="shared" si="41"/>
        <v>0</v>
      </c>
      <c r="CE54" s="32"/>
      <c r="CF54" s="35"/>
      <c r="CG54" s="39"/>
      <c r="CH54" s="36"/>
      <c r="CI54" s="39"/>
      <c r="CJ54" s="36"/>
      <c r="CK54" s="40"/>
      <c r="CL54" s="38"/>
      <c r="CM54" s="39"/>
      <c r="CN54" s="36"/>
      <c r="CO54" s="39"/>
      <c r="CP54" s="36"/>
      <c r="CQ54" s="40"/>
      <c r="CR54" s="116">
        <f t="shared" si="42"/>
        <v>0</v>
      </c>
      <c r="CS54" s="117">
        <f t="shared" si="43"/>
        <v>0</v>
      </c>
      <c r="CT54" s="118">
        <f t="shared" si="44"/>
        <v>0</v>
      </c>
      <c r="CU54" s="32"/>
      <c r="CV54" s="38">
        <f t="shared" si="45"/>
        <v>0</v>
      </c>
      <c r="CW54" s="39" t="e">
        <f t="shared" si="46"/>
        <v>#DIV/0!</v>
      </c>
      <c r="CX54" s="39">
        <f t="shared" si="47"/>
        <v>0</v>
      </c>
      <c r="CY54" s="39" t="e">
        <f t="shared" si="48"/>
        <v>#DIV/0!</v>
      </c>
      <c r="CZ54" s="36">
        <f t="shared" si="49"/>
        <v>0</v>
      </c>
      <c r="DA54" s="40" t="e">
        <f t="shared" si="50"/>
        <v>#DIV/0!</v>
      </c>
      <c r="DB54" s="38">
        <f t="shared" si="51"/>
        <v>0</v>
      </c>
      <c r="DC54" s="39" t="e">
        <f t="shared" si="52"/>
        <v>#DIV/0!</v>
      </c>
      <c r="DD54" s="36">
        <f t="shared" si="53"/>
        <v>0</v>
      </c>
      <c r="DE54" s="39" t="e">
        <f t="shared" si="54"/>
        <v>#DIV/0!</v>
      </c>
      <c r="DF54" s="36">
        <f t="shared" si="55"/>
        <v>0</v>
      </c>
      <c r="DG54" s="40" t="e">
        <f t="shared" si="56"/>
        <v>#DIV/0!</v>
      </c>
      <c r="DH54" s="152"/>
      <c r="DI54" s="161" t="s">
        <v>45</v>
      </c>
      <c r="DJ54" s="38">
        <f t="shared" si="57"/>
        <v>0</v>
      </c>
      <c r="DK54" s="36">
        <f t="shared" si="58"/>
        <v>0</v>
      </c>
      <c r="DL54" s="37">
        <f t="shared" si="59"/>
        <v>0</v>
      </c>
      <c r="DM54"/>
    </row>
    <row r="55" spans="1:119" s="19" customFormat="1" ht="15.6" x14ac:dyDescent="0.3">
      <c r="A55" s="26">
        <v>43</v>
      </c>
      <c r="B55" s="26" t="s">
        <v>179</v>
      </c>
      <c r="C55" s="34"/>
      <c r="D55" s="35"/>
      <c r="E55" s="39"/>
      <c r="F55" s="36"/>
      <c r="G55" s="39"/>
      <c r="H55" s="36"/>
      <c r="I55" s="40"/>
      <c r="J55" s="38"/>
      <c r="K55" s="39"/>
      <c r="L55" s="36"/>
      <c r="M55" s="39"/>
      <c r="N55" s="36"/>
      <c r="O55" s="40"/>
      <c r="P55" s="116">
        <f t="shared" si="27"/>
        <v>0</v>
      </c>
      <c r="Q55" s="117">
        <f t="shared" si="28"/>
        <v>0</v>
      </c>
      <c r="R55" s="118">
        <f t="shared" si="29"/>
        <v>0</v>
      </c>
      <c r="S55" s="32"/>
      <c r="T55" s="3"/>
      <c r="U55" s="5"/>
      <c r="V55" s="3"/>
      <c r="W55" s="5"/>
      <c r="X55" s="3"/>
      <c r="Y55" s="5"/>
      <c r="Z55" s="38"/>
      <c r="AA55" s="39"/>
      <c r="AB55" s="36"/>
      <c r="AC55" s="39"/>
      <c r="AD55" s="36"/>
      <c r="AE55" s="40"/>
      <c r="AF55" s="116">
        <f t="shared" si="30"/>
        <v>0</v>
      </c>
      <c r="AG55" s="117">
        <f t="shared" si="31"/>
        <v>0</v>
      </c>
      <c r="AH55" s="118">
        <f t="shared" si="32"/>
        <v>0</v>
      </c>
      <c r="AI55" s="32"/>
      <c r="AJ55" s="35"/>
      <c r="AK55" s="39"/>
      <c r="AL55" s="36"/>
      <c r="AM55" s="39"/>
      <c r="AN55" s="36"/>
      <c r="AO55" s="40"/>
      <c r="AP55" s="38"/>
      <c r="AQ55" s="39"/>
      <c r="AR55" s="36"/>
      <c r="AS55" s="39"/>
      <c r="AT55" s="36"/>
      <c r="AU55" s="40"/>
      <c r="AV55" s="116">
        <f t="shared" si="33"/>
        <v>0</v>
      </c>
      <c r="AW55" s="117">
        <f t="shared" si="34"/>
        <v>0</v>
      </c>
      <c r="AX55" s="118">
        <f t="shared" si="35"/>
        <v>0</v>
      </c>
      <c r="AY55" s="32"/>
      <c r="AZ55" s="35"/>
      <c r="BA55" s="39"/>
      <c r="BB55" s="36"/>
      <c r="BC55" s="39"/>
      <c r="BD55" s="36"/>
      <c r="BE55" s="40"/>
      <c r="BF55" s="38"/>
      <c r="BG55" s="39"/>
      <c r="BH55" s="36"/>
      <c r="BI55" s="39"/>
      <c r="BJ55" s="36"/>
      <c r="BK55" s="40"/>
      <c r="BL55" s="116">
        <f t="shared" si="36"/>
        <v>0</v>
      </c>
      <c r="BM55" s="117">
        <f t="shared" si="37"/>
        <v>0</v>
      </c>
      <c r="BN55" s="118">
        <f t="shared" si="38"/>
        <v>0</v>
      </c>
      <c r="BO55" s="32"/>
      <c r="BP55" s="35"/>
      <c r="BQ55" s="39"/>
      <c r="BR55" s="36"/>
      <c r="BS55" s="39"/>
      <c r="BT55" s="36"/>
      <c r="BU55" s="40"/>
      <c r="BV55" s="38"/>
      <c r="BW55" s="39"/>
      <c r="BX55" s="36"/>
      <c r="BY55" s="39"/>
      <c r="BZ55" s="36"/>
      <c r="CA55" s="40"/>
      <c r="CB55" s="116">
        <f t="shared" si="39"/>
        <v>0</v>
      </c>
      <c r="CC55" s="117">
        <f t="shared" si="40"/>
        <v>0</v>
      </c>
      <c r="CD55" s="118">
        <f t="shared" si="41"/>
        <v>0</v>
      </c>
      <c r="CE55" s="32"/>
      <c r="CF55" s="35"/>
      <c r="CG55" s="39"/>
      <c r="CH55" s="36"/>
      <c r="CI55" s="39"/>
      <c r="CJ55" s="36"/>
      <c r="CK55" s="40"/>
      <c r="CL55" s="38"/>
      <c r="CM55" s="39"/>
      <c r="CN55" s="36"/>
      <c r="CO55" s="39"/>
      <c r="CP55" s="36"/>
      <c r="CQ55" s="40"/>
      <c r="CR55" s="116">
        <f t="shared" si="42"/>
        <v>0</v>
      </c>
      <c r="CS55" s="117">
        <f t="shared" si="43"/>
        <v>0</v>
      </c>
      <c r="CT55" s="118">
        <f t="shared" si="44"/>
        <v>0</v>
      </c>
      <c r="CU55" s="32"/>
      <c r="CV55" s="38">
        <f t="shared" si="45"/>
        <v>0</v>
      </c>
      <c r="CW55" s="39" t="e">
        <f t="shared" si="46"/>
        <v>#DIV/0!</v>
      </c>
      <c r="CX55" s="39">
        <f t="shared" si="47"/>
        <v>0</v>
      </c>
      <c r="CY55" s="39" t="e">
        <f t="shared" si="48"/>
        <v>#DIV/0!</v>
      </c>
      <c r="CZ55" s="36">
        <f t="shared" si="49"/>
        <v>0</v>
      </c>
      <c r="DA55" s="40" t="e">
        <f t="shared" si="50"/>
        <v>#DIV/0!</v>
      </c>
      <c r="DB55" s="38">
        <f t="shared" si="51"/>
        <v>0</v>
      </c>
      <c r="DC55" s="39" t="e">
        <f t="shared" si="52"/>
        <v>#DIV/0!</v>
      </c>
      <c r="DD55" s="36">
        <f t="shared" si="53"/>
        <v>0</v>
      </c>
      <c r="DE55" s="39" t="e">
        <f t="shared" si="54"/>
        <v>#DIV/0!</v>
      </c>
      <c r="DF55" s="36">
        <f t="shared" si="55"/>
        <v>0</v>
      </c>
      <c r="DG55" s="40" t="e">
        <f t="shared" si="56"/>
        <v>#DIV/0!</v>
      </c>
      <c r="DH55" s="152"/>
      <c r="DI55" s="161" t="s">
        <v>179</v>
      </c>
      <c r="DJ55" s="38">
        <f t="shared" si="57"/>
        <v>0</v>
      </c>
      <c r="DK55" s="36">
        <f t="shared" si="58"/>
        <v>0</v>
      </c>
      <c r="DL55" s="37">
        <f t="shared" si="59"/>
        <v>0</v>
      </c>
      <c r="DM55"/>
    </row>
    <row r="56" spans="1:119" s="19" customFormat="1" ht="15.6" x14ac:dyDescent="0.3">
      <c r="A56" s="26">
        <v>44</v>
      </c>
      <c r="B56" s="26" t="s">
        <v>46</v>
      </c>
      <c r="C56" s="34"/>
      <c r="D56" s="35"/>
      <c r="E56" s="39"/>
      <c r="F56" s="36"/>
      <c r="G56" s="39"/>
      <c r="H56" s="36"/>
      <c r="I56" s="40"/>
      <c r="J56" s="38"/>
      <c r="K56" s="39"/>
      <c r="L56" s="36"/>
      <c r="M56" s="39"/>
      <c r="N56" s="36"/>
      <c r="O56" s="40"/>
      <c r="P56" s="116">
        <f t="shared" si="27"/>
        <v>0</v>
      </c>
      <c r="Q56" s="117">
        <f t="shared" si="28"/>
        <v>0</v>
      </c>
      <c r="R56" s="118">
        <f t="shared" si="29"/>
        <v>0</v>
      </c>
      <c r="S56" s="32"/>
      <c r="T56" s="3"/>
      <c r="U56" s="5"/>
      <c r="V56" s="3"/>
      <c r="W56" s="5"/>
      <c r="X56" s="3"/>
      <c r="Y56" s="5"/>
      <c r="Z56" s="38"/>
      <c r="AA56" s="39"/>
      <c r="AB56" s="36"/>
      <c r="AC56" s="39"/>
      <c r="AD56" s="36"/>
      <c r="AE56" s="40"/>
      <c r="AF56" s="116">
        <f t="shared" si="30"/>
        <v>0</v>
      </c>
      <c r="AG56" s="117">
        <f t="shared" si="31"/>
        <v>0</v>
      </c>
      <c r="AH56" s="118">
        <f t="shared" si="32"/>
        <v>0</v>
      </c>
      <c r="AI56" s="32"/>
      <c r="AJ56" s="35"/>
      <c r="AK56" s="39"/>
      <c r="AL56" s="36"/>
      <c r="AM56" s="39"/>
      <c r="AN56" s="36"/>
      <c r="AO56" s="40"/>
      <c r="AP56" s="38"/>
      <c r="AQ56" s="39"/>
      <c r="AR56" s="36"/>
      <c r="AS56" s="39"/>
      <c r="AT56" s="36"/>
      <c r="AU56" s="40"/>
      <c r="AV56" s="116">
        <f t="shared" si="33"/>
        <v>0</v>
      </c>
      <c r="AW56" s="117">
        <f t="shared" si="34"/>
        <v>0</v>
      </c>
      <c r="AX56" s="118">
        <f t="shared" si="35"/>
        <v>0</v>
      </c>
      <c r="AY56" s="32"/>
      <c r="AZ56" s="35"/>
      <c r="BA56" s="39"/>
      <c r="BB56" s="36"/>
      <c r="BC56" s="39"/>
      <c r="BD56" s="36"/>
      <c r="BE56" s="40"/>
      <c r="BF56" s="38"/>
      <c r="BG56" s="39"/>
      <c r="BH56" s="36"/>
      <c r="BI56" s="39"/>
      <c r="BJ56" s="36"/>
      <c r="BK56" s="40"/>
      <c r="BL56" s="116">
        <f t="shared" si="36"/>
        <v>0</v>
      </c>
      <c r="BM56" s="117">
        <f t="shared" si="37"/>
        <v>0</v>
      </c>
      <c r="BN56" s="118">
        <f t="shared" si="38"/>
        <v>0</v>
      </c>
      <c r="BO56" s="32"/>
      <c r="BP56" s="35"/>
      <c r="BQ56" s="39"/>
      <c r="BR56" s="36"/>
      <c r="BS56" s="39"/>
      <c r="BT56" s="36"/>
      <c r="BU56" s="40"/>
      <c r="BV56" s="38"/>
      <c r="BW56" s="39"/>
      <c r="BX56" s="36"/>
      <c r="BY56" s="39"/>
      <c r="BZ56" s="36"/>
      <c r="CA56" s="40"/>
      <c r="CB56" s="116">
        <f t="shared" si="39"/>
        <v>0</v>
      </c>
      <c r="CC56" s="117">
        <f t="shared" si="40"/>
        <v>0</v>
      </c>
      <c r="CD56" s="118">
        <f t="shared" si="41"/>
        <v>0</v>
      </c>
      <c r="CE56" s="32"/>
      <c r="CF56" s="35"/>
      <c r="CG56" s="39"/>
      <c r="CH56" s="36"/>
      <c r="CI56" s="39"/>
      <c r="CJ56" s="36"/>
      <c r="CK56" s="40"/>
      <c r="CL56" s="38"/>
      <c r="CM56" s="39"/>
      <c r="CN56" s="36"/>
      <c r="CO56" s="39"/>
      <c r="CP56" s="36"/>
      <c r="CQ56" s="40"/>
      <c r="CR56" s="116">
        <f t="shared" si="42"/>
        <v>0</v>
      </c>
      <c r="CS56" s="117">
        <f t="shared" si="43"/>
        <v>0</v>
      </c>
      <c r="CT56" s="118">
        <f t="shared" si="44"/>
        <v>0</v>
      </c>
      <c r="CU56" s="32"/>
      <c r="CV56" s="38">
        <f t="shared" si="45"/>
        <v>0</v>
      </c>
      <c r="CW56" s="39" t="e">
        <f t="shared" si="46"/>
        <v>#DIV/0!</v>
      </c>
      <c r="CX56" s="39">
        <f t="shared" si="47"/>
        <v>0</v>
      </c>
      <c r="CY56" s="39" t="e">
        <f t="shared" si="48"/>
        <v>#DIV/0!</v>
      </c>
      <c r="CZ56" s="36">
        <f t="shared" si="49"/>
        <v>0</v>
      </c>
      <c r="DA56" s="40" t="e">
        <f t="shared" si="50"/>
        <v>#DIV/0!</v>
      </c>
      <c r="DB56" s="38">
        <f t="shared" si="51"/>
        <v>0</v>
      </c>
      <c r="DC56" s="39" t="e">
        <f t="shared" si="52"/>
        <v>#DIV/0!</v>
      </c>
      <c r="DD56" s="36">
        <f t="shared" si="53"/>
        <v>0</v>
      </c>
      <c r="DE56" s="39" t="e">
        <f t="shared" si="54"/>
        <v>#DIV/0!</v>
      </c>
      <c r="DF56" s="36">
        <f t="shared" si="55"/>
        <v>0</v>
      </c>
      <c r="DG56" s="40" t="e">
        <f t="shared" si="56"/>
        <v>#DIV/0!</v>
      </c>
      <c r="DH56" s="152"/>
      <c r="DI56" s="161" t="s">
        <v>46</v>
      </c>
      <c r="DJ56" s="38">
        <f t="shared" si="57"/>
        <v>0</v>
      </c>
      <c r="DK56" s="36">
        <f t="shared" si="58"/>
        <v>0</v>
      </c>
      <c r="DL56" s="37">
        <f t="shared" si="59"/>
        <v>0</v>
      </c>
      <c r="DM56"/>
    </row>
    <row r="57" spans="1:119" s="19" customFormat="1" ht="15.6" x14ac:dyDescent="0.3">
      <c r="A57" s="26">
        <v>45</v>
      </c>
      <c r="B57" s="26" t="s">
        <v>57</v>
      </c>
      <c r="C57" s="34"/>
      <c r="D57" s="35"/>
      <c r="E57" s="39"/>
      <c r="F57" s="36"/>
      <c r="G57" s="39"/>
      <c r="H57" s="36"/>
      <c r="I57" s="40"/>
      <c r="J57" s="38"/>
      <c r="K57" s="39"/>
      <c r="L57" s="36"/>
      <c r="M57" s="39"/>
      <c r="N57" s="36"/>
      <c r="O57" s="40"/>
      <c r="P57" s="116">
        <f t="shared" si="27"/>
        <v>0</v>
      </c>
      <c r="Q57" s="117">
        <f t="shared" si="28"/>
        <v>0</v>
      </c>
      <c r="R57" s="118">
        <f t="shared" si="29"/>
        <v>0</v>
      </c>
      <c r="S57" s="32"/>
      <c r="T57" s="3"/>
      <c r="U57" s="5"/>
      <c r="V57" s="3"/>
      <c r="W57" s="5"/>
      <c r="X57" s="3"/>
      <c r="Y57" s="5"/>
      <c r="Z57" s="38"/>
      <c r="AA57" s="39"/>
      <c r="AB57" s="36"/>
      <c r="AC57" s="39"/>
      <c r="AD57" s="36"/>
      <c r="AE57" s="40"/>
      <c r="AF57" s="116">
        <f t="shared" si="30"/>
        <v>0</v>
      </c>
      <c r="AG57" s="117">
        <f t="shared" si="31"/>
        <v>0</v>
      </c>
      <c r="AH57" s="118">
        <f t="shared" si="32"/>
        <v>0</v>
      </c>
      <c r="AI57" s="32"/>
      <c r="AJ57" s="35"/>
      <c r="AK57" s="39"/>
      <c r="AL57" s="36"/>
      <c r="AM57" s="39"/>
      <c r="AN57" s="36"/>
      <c r="AO57" s="40"/>
      <c r="AP57" s="38"/>
      <c r="AQ57" s="39"/>
      <c r="AR57" s="36"/>
      <c r="AS57" s="39"/>
      <c r="AT57" s="36"/>
      <c r="AU57" s="40"/>
      <c r="AV57" s="116">
        <f t="shared" si="33"/>
        <v>0</v>
      </c>
      <c r="AW57" s="117">
        <f t="shared" si="34"/>
        <v>0</v>
      </c>
      <c r="AX57" s="118">
        <f t="shared" si="35"/>
        <v>0</v>
      </c>
      <c r="AY57" s="32"/>
      <c r="AZ57" s="35"/>
      <c r="BA57" s="39"/>
      <c r="BB57" s="36"/>
      <c r="BC57" s="39"/>
      <c r="BD57" s="36"/>
      <c r="BE57" s="40"/>
      <c r="BF57" s="38"/>
      <c r="BG57" s="39"/>
      <c r="BH57" s="36"/>
      <c r="BI57" s="39"/>
      <c r="BJ57" s="36"/>
      <c r="BK57" s="40"/>
      <c r="BL57" s="116">
        <f t="shared" si="36"/>
        <v>0</v>
      </c>
      <c r="BM57" s="117">
        <f t="shared" si="37"/>
        <v>0</v>
      </c>
      <c r="BN57" s="118">
        <f t="shared" si="38"/>
        <v>0</v>
      </c>
      <c r="BO57" s="32"/>
      <c r="BP57" s="35"/>
      <c r="BQ57" s="39"/>
      <c r="BR57" s="36"/>
      <c r="BS57" s="39"/>
      <c r="BT57" s="36"/>
      <c r="BU57" s="40"/>
      <c r="BV57" s="38"/>
      <c r="BW57" s="39"/>
      <c r="BX57" s="36"/>
      <c r="BY57" s="39"/>
      <c r="BZ57" s="36"/>
      <c r="CA57" s="40"/>
      <c r="CB57" s="116">
        <f t="shared" si="39"/>
        <v>0</v>
      </c>
      <c r="CC57" s="117">
        <f t="shared" si="40"/>
        <v>0</v>
      </c>
      <c r="CD57" s="118">
        <f t="shared" si="41"/>
        <v>0</v>
      </c>
      <c r="CE57" s="32"/>
      <c r="CF57" s="35"/>
      <c r="CG57" s="39"/>
      <c r="CH57" s="36"/>
      <c r="CI57" s="39"/>
      <c r="CJ57" s="36"/>
      <c r="CK57" s="40"/>
      <c r="CL57" s="38"/>
      <c r="CM57" s="39"/>
      <c r="CN57" s="36"/>
      <c r="CO57" s="39"/>
      <c r="CP57" s="36"/>
      <c r="CQ57" s="40"/>
      <c r="CR57" s="116">
        <f t="shared" si="42"/>
        <v>0</v>
      </c>
      <c r="CS57" s="117">
        <f t="shared" si="43"/>
        <v>0</v>
      </c>
      <c r="CT57" s="118">
        <f t="shared" si="44"/>
        <v>0</v>
      </c>
      <c r="CU57" s="32"/>
      <c r="CV57" s="38">
        <f t="shared" si="45"/>
        <v>0</v>
      </c>
      <c r="CW57" s="39" t="e">
        <f t="shared" si="46"/>
        <v>#DIV/0!</v>
      </c>
      <c r="CX57" s="39">
        <f t="shared" si="47"/>
        <v>0</v>
      </c>
      <c r="CY57" s="39" t="e">
        <f t="shared" si="48"/>
        <v>#DIV/0!</v>
      </c>
      <c r="CZ57" s="36">
        <f t="shared" si="49"/>
        <v>0</v>
      </c>
      <c r="DA57" s="40" t="e">
        <f t="shared" si="50"/>
        <v>#DIV/0!</v>
      </c>
      <c r="DB57" s="38">
        <f t="shared" si="51"/>
        <v>0</v>
      </c>
      <c r="DC57" s="39" t="e">
        <f t="shared" si="52"/>
        <v>#DIV/0!</v>
      </c>
      <c r="DD57" s="36">
        <f t="shared" si="53"/>
        <v>0</v>
      </c>
      <c r="DE57" s="39" t="e">
        <f t="shared" si="54"/>
        <v>#DIV/0!</v>
      </c>
      <c r="DF57" s="36">
        <f t="shared" si="55"/>
        <v>0</v>
      </c>
      <c r="DG57" s="40" t="e">
        <f t="shared" si="56"/>
        <v>#DIV/0!</v>
      </c>
      <c r="DH57" s="152"/>
      <c r="DI57" s="161" t="s">
        <v>57</v>
      </c>
      <c r="DJ57" s="38">
        <f t="shared" si="57"/>
        <v>0</v>
      </c>
      <c r="DK57" s="36">
        <f t="shared" si="58"/>
        <v>0</v>
      </c>
      <c r="DL57" s="37">
        <f t="shared" si="59"/>
        <v>0</v>
      </c>
      <c r="DM57"/>
    </row>
    <row r="58" spans="1:119" s="19" customFormat="1" ht="15.6" x14ac:dyDescent="0.3">
      <c r="A58" s="26">
        <v>46</v>
      </c>
      <c r="B58" s="26" t="s">
        <v>58</v>
      </c>
      <c r="C58" s="34"/>
      <c r="D58" s="35"/>
      <c r="E58" s="39"/>
      <c r="F58" s="36"/>
      <c r="G58" s="39"/>
      <c r="H58" s="36"/>
      <c r="I58" s="40"/>
      <c r="J58" s="38"/>
      <c r="K58" s="39"/>
      <c r="L58" s="36"/>
      <c r="M58" s="39"/>
      <c r="N58" s="36"/>
      <c r="O58" s="40"/>
      <c r="P58" s="116">
        <f t="shared" si="27"/>
        <v>0</v>
      </c>
      <c r="Q58" s="117">
        <f t="shared" si="28"/>
        <v>0</v>
      </c>
      <c r="R58" s="118">
        <f t="shared" si="29"/>
        <v>0</v>
      </c>
      <c r="S58" s="32"/>
      <c r="T58" s="3"/>
      <c r="U58" s="5"/>
      <c r="V58" s="3"/>
      <c r="W58" s="5"/>
      <c r="X58" s="3"/>
      <c r="Y58" s="5"/>
      <c r="Z58" s="38"/>
      <c r="AA58" s="39"/>
      <c r="AB58" s="36"/>
      <c r="AC58" s="39"/>
      <c r="AD58" s="36"/>
      <c r="AE58" s="40"/>
      <c r="AF58" s="116">
        <f t="shared" si="30"/>
        <v>0</v>
      </c>
      <c r="AG58" s="117">
        <f t="shared" si="31"/>
        <v>0</v>
      </c>
      <c r="AH58" s="118">
        <f t="shared" si="32"/>
        <v>0</v>
      </c>
      <c r="AI58" s="32"/>
      <c r="AJ58" s="35"/>
      <c r="AK58" s="39"/>
      <c r="AL58" s="36"/>
      <c r="AM58" s="39"/>
      <c r="AN58" s="36"/>
      <c r="AO58" s="40"/>
      <c r="AP58" s="38"/>
      <c r="AQ58" s="39"/>
      <c r="AR58" s="36"/>
      <c r="AS58" s="39"/>
      <c r="AT58" s="36"/>
      <c r="AU58" s="40"/>
      <c r="AV58" s="116">
        <f t="shared" si="33"/>
        <v>0</v>
      </c>
      <c r="AW58" s="117">
        <f t="shared" si="34"/>
        <v>0</v>
      </c>
      <c r="AX58" s="118">
        <f t="shared" si="35"/>
        <v>0</v>
      </c>
      <c r="AY58" s="32"/>
      <c r="AZ58" s="35"/>
      <c r="BA58" s="39"/>
      <c r="BB58" s="36"/>
      <c r="BC58" s="39"/>
      <c r="BD58" s="36"/>
      <c r="BE58" s="40"/>
      <c r="BF58" s="38"/>
      <c r="BG58" s="39"/>
      <c r="BH58" s="36"/>
      <c r="BI58" s="39"/>
      <c r="BJ58" s="36"/>
      <c r="BK58" s="40"/>
      <c r="BL58" s="116">
        <f t="shared" si="36"/>
        <v>0</v>
      </c>
      <c r="BM58" s="117">
        <f t="shared" si="37"/>
        <v>0</v>
      </c>
      <c r="BN58" s="118">
        <f t="shared" si="38"/>
        <v>0</v>
      </c>
      <c r="BO58" s="32"/>
      <c r="BP58" s="35"/>
      <c r="BQ58" s="39"/>
      <c r="BR58" s="36"/>
      <c r="BS58" s="39"/>
      <c r="BT58" s="36"/>
      <c r="BU58" s="40"/>
      <c r="BV58" s="38"/>
      <c r="BW58" s="39"/>
      <c r="BX58" s="36"/>
      <c r="BY58" s="39"/>
      <c r="BZ58" s="36"/>
      <c r="CA58" s="40"/>
      <c r="CB58" s="116">
        <f t="shared" si="39"/>
        <v>0</v>
      </c>
      <c r="CC58" s="117">
        <f t="shared" si="40"/>
        <v>0</v>
      </c>
      <c r="CD58" s="118">
        <f t="shared" si="41"/>
        <v>0</v>
      </c>
      <c r="CE58" s="32"/>
      <c r="CF58" s="35"/>
      <c r="CG58" s="39"/>
      <c r="CH58" s="36"/>
      <c r="CI58" s="39"/>
      <c r="CJ58" s="36"/>
      <c r="CK58" s="40"/>
      <c r="CL58" s="38"/>
      <c r="CM58" s="39"/>
      <c r="CN58" s="36"/>
      <c r="CO58" s="39"/>
      <c r="CP58" s="36"/>
      <c r="CQ58" s="40"/>
      <c r="CR58" s="116">
        <f t="shared" si="42"/>
        <v>0</v>
      </c>
      <c r="CS58" s="117">
        <f t="shared" si="43"/>
        <v>0</v>
      </c>
      <c r="CT58" s="118">
        <f t="shared" si="44"/>
        <v>0</v>
      </c>
      <c r="CU58" s="32"/>
      <c r="CV58" s="38">
        <f t="shared" si="45"/>
        <v>0</v>
      </c>
      <c r="CW58" s="39" t="e">
        <f t="shared" si="46"/>
        <v>#DIV/0!</v>
      </c>
      <c r="CX58" s="39">
        <f t="shared" si="47"/>
        <v>0</v>
      </c>
      <c r="CY58" s="39" t="e">
        <f t="shared" si="48"/>
        <v>#DIV/0!</v>
      </c>
      <c r="CZ58" s="36">
        <f t="shared" si="49"/>
        <v>0</v>
      </c>
      <c r="DA58" s="40" t="e">
        <f t="shared" si="50"/>
        <v>#DIV/0!</v>
      </c>
      <c r="DB58" s="38">
        <f t="shared" si="51"/>
        <v>0</v>
      </c>
      <c r="DC58" s="39" t="e">
        <f t="shared" si="52"/>
        <v>#DIV/0!</v>
      </c>
      <c r="DD58" s="36">
        <f t="shared" si="53"/>
        <v>0</v>
      </c>
      <c r="DE58" s="39" t="e">
        <f t="shared" si="54"/>
        <v>#DIV/0!</v>
      </c>
      <c r="DF58" s="36">
        <f t="shared" si="55"/>
        <v>0</v>
      </c>
      <c r="DG58" s="40" t="e">
        <f t="shared" si="56"/>
        <v>#DIV/0!</v>
      </c>
      <c r="DH58" s="152"/>
      <c r="DI58" s="161" t="s">
        <v>58</v>
      </c>
      <c r="DJ58" s="38">
        <f t="shared" si="57"/>
        <v>0</v>
      </c>
      <c r="DK58" s="36">
        <f t="shared" si="58"/>
        <v>0</v>
      </c>
      <c r="DL58" s="37">
        <f t="shared" si="59"/>
        <v>0</v>
      </c>
      <c r="DM58"/>
    </row>
    <row r="59" spans="1:119" s="19" customFormat="1" ht="15.6" x14ac:dyDescent="0.3">
      <c r="A59" s="26">
        <v>47</v>
      </c>
      <c r="B59" s="26" t="s">
        <v>6</v>
      </c>
      <c r="C59" s="34"/>
      <c r="D59" s="35"/>
      <c r="E59" s="39"/>
      <c r="F59" s="36"/>
      <c r="G59" s="39"/>
      <c r="H59" s="36"/>
      <c r="I59" s="40"/>
      <c r="J59" s="38"/>
      <c r="K59" s="39"/>
      <c r="L59" s="36"/>
      <c r="M59" s="39"/>
      <c r="N59" s="36"/>
      <c r="O59" s="40"/>
      <c r="P59" s="116">
        <f t="shared" si="27"/>
        <v>0</v>
      </c>
      <c r="Q59" s="117">
        <f t="shared" si="28"/>
        <v>0</v>
      </c>
      <c r="R59" s="118">
        <f t="shared" si="29"/>
        <v>0</v>
      </c>
      <c r="S59" s="32"/>
      <c r="T59" s="3"/>
      <c r="U59" s="5"/>
      <c r="V59" s="3"/>
      <c r="W59" s="5"/>
      <c r="X59" s="3"/>
      <c r="Y59" s="5"/>
      <c r="Z59" s="38"/>
      <c r="AA59" s="39"/>
      <c r="AB59" s="36"/>
      <c r="AC59" s="39"/>
      <c r="AD59" s="36"/>
      <c r="AE59" s="40"/>
      <c r="AF59" s="116">
        <f t="shared" si="30"/>
        <v>0</v>
      </c>
      <c r="AG59" s="117">
        <f t="shared" si="31"/>
        <v>0</v>
      </c>
      <c r="AH59" s="118">
        <f t="shared" si="32"/>
        <v>0</v>
      </c>
      <c r="AI59" s="32"/>
      <c r="AJ59" s="35"/>
      <c r="AK59" s="39"/>
      <c r="AL59" s="36"/>
      <c r="AM59" s="39"/>
      <c r="AN59" s="36"/>
      <c r="AO59" s="40"/>
      <c r="AP59" s="38"/>
      <c r="AQ59" s="39"/>
      <c r="AR59" s="36"/>
      <c r="AS59" s="39"/>
      <c r="AT59" s="36"/>
      <c r="AU59" s="40"/>
      <c r="AV59" s="116">
        <f t="shared" si="33"/>
        <v>0</v>
      </c>
      <c r="AW59" s="117">
        <f t="shared" si="34"/>
        <v>0</v>
      </c>
      <c r="AX59" s="118">
        <f t="shared" si="35"/>
        <v>0</v>
      </c>
      <c r="AY59" s="32"/>
      <c r="AZ59" s="35"/>
      <c r="BA59" s="39"/>
      <c r="BB59" s="36"/>
      <c r="BC59" s="39"/>
      <c r="BD59" s="36"/>
      <c r="BE59" s="40"/>
      <c r="BF59" s="38"/>
      <c r="BG59" s="39"/>
      <c r="BH59" s="36"/>
      <c r="BI59" s="39"/>
      <c r="BJ59" s="36"/>
      <c r="BK59" s="40"/>
      <c r="BL59" s="116">
        <f t="shared" si="36"/>
        <v>0</v>
      </c>
      <c r="BM59" s="117">
        <f t="shared" si="37"/>
        <v>0</v>
      </c>
      <c r="BN59" s="118">
        <f t="shared" si="38"/>
        <v>0</v>
      </c>
      <c r="BO59" s="32"/>
      <c r="BP59" s="35"/>
      <c r="BQ59" s="39"/>
      <c r="BR59" s="36"/>
      <c r="BS59" s="39"/>
      <c r="BT59" s="36"/>
      <c r="BU59" s="40"/>
      <c r="BV59" s="38"/>
      <c r="BW59" s="39"/>
      <c r="BX59" s="36"/>
      <c r="BY59" s="39"/>
      <c r="BZ59" s="36"/>
      <c r="CA59" s="40"/>
      <c r="CB59" s="116">
        <f t="shared" si="39"/>
        <v>0</v>
      </c>
      <c r="CC59" s="117">
        <f t="shared" si="40"/>
        <v>0</v>
      </c>
      <c r="CD59" s="118">
        <f t="shared" si="41"/>
        <v>0</v>
      </c>
      <c r="CE59" s="32"/>
      <c r="CF59" s="35"/>
      <c r="CG59" s="39"/>
      <c r="CH59" s="36"/>
      <c r="CI59" s="39"/>
      <c r="CJ59" s="36"/>
      <c r="CK59" s="40"/>
      <c r="CL59" s="38"/>
      <c r="CM59" s="39"/>
      <c r="CN59" s="36"/>
      <c r="CO59" s="39"/>
      <c r="CP59" s="36"/>
      <c r="CQ59" s="40"/>
      <c r="CR59" s="116">
        <f t="shared" si="42"/>
        <v>0</v>
      </c>
      <c r="CS59" s="117">
        <f t="shared" si="43"/>
        <v>0</v>
      </c>
      <c r="CT59" s="118">
        <f t="shared" si="44"/>
        <v>0</v>
      </c>
      <c r="CU59" s="32"/>
      <c r="CV59" s="38">
        <f t="shared" si="45"/>
        <v>0</v>
      </c>
      <c r="CW59" s="39" t="e">
        <f t="shared" si="46"/>
        <v>#DIV/0!</v>
      </c>
      <c r="CX59" s="39">
        <f t="shared" si="47"/>
        <v>0</v>
      </c>
      <c r="CY59" s="39" t="e">
        <f t="shared" si="48"/>
        <v>#DIV/0!</v>
      </c>
      <c r="CZ59" s="36">
        <f t="shared" si="49"/>
        <v>0</v>
      </c>
      <c r="DA59" s="40" t="e">
        <f t="shared" si="50"/>
        <v>#DIV/0!</v>
      </c>
      <c r="DB59" s="38">
        <f t="shared" si="51"/>
        <v>0</v>
      </c>
      <c r="DC59" s="39" t="e">
        <f t="shared" si="52"/>
        <v>#DIV/0!</v>
      </c>
      <c r="DD59" s="36">
        <f t="shared" si="53"/>
        <v>0</v>
      </c>
      <c r="DE59" s="39" t="e">
        <f t="shared" si="54"/>
        <v>#DIV/0!</v>
      </c>
      <c r="DF59" s="36">
        <f t="shared" si="55"/>
        <v>0</v>
      </c>
      <c r="DG59" s="40" t="e">
        <f t="shared" si="56"/>
        <v>#DIV/0!</v>
      </c>
      <c r="DH59" s="152"/>
      <c r="DI59" s="161" t="s">
        <v>6</v>
      </c>
      <c r="DJ59" s="38">
        <f t="shared" si="57"/>
        <v>0</v>
      </c>
      <c r="DK59" s="36">
        <f t="shared" si="58"/>
        <v>0</v>
      </c>
      <c r="DL59" s="37">
        <f t="shared" si="59"/>
        <v>0</v>
      </c>
      <c r="DM59"/>
    </row>
    <row r="60" spans="1:119" s="19" customFormat="1" ht="15.6" x14ac:dyDescent="0.3">
      <c r="A60" s="26">
        <v>48</v>
      </c>
      <c r="B60" s="26" t="s">
        <v>7</v>
      </c>
      <c r="C60" s="34"/>
      <c r="D60" s="35"/>
      <c r="E60" s="39"/>
      <c r="F60" s="36"/>
      <c r="G60" s="39"/>
      <c r="H60" s="36"/>
      <c r="I60" s="40"/>
      <c r="J60" s="38"/>
      <c r="K60" s="39"/>
      <c r="L60" s="36"/>
      <c r="M60" s="39"/>
      <c r="N60" s="36"/>
      <c r="O60" s="40"/>
      <c r="P60" s="116">
        <f t="shared" si="27"/>
        <v>0</v>
      </c>
      <c r="Q60" s="117">
        <f t="shared" si="28"/>
        <v>0</v>
      </c>
      <c r="R60" s="118">
        <f t="shared" si="29"/>
        <v>0</v>
      </c>
      <c r="S60" s="32"/>
      <c r="T60" s="3"/>
      <c r="U60" s="5"/>
      <c r="V60" s="3"/>
      <c r="W60" s="5"/>
      <c r="X60" s="3"/>
      <c r="Y60" s="5"/>
      <c r="Z60" s="38"/>
      <c r="AA60" s="39"/>
      <c r="AB60" s="36"/>
      <c r="AC60" s="39"/>
      <c r="AD60" s="36"/>
      <c r="AE60" s="40"/>
      <c r="AF60" s="116">
        <f t="shared" si="30"/>
        <v>0</v>
      </c>
      <c r="AG60" s="117">
        <f t="shared" si="31"/>
        <v>0</v>
      </c>
      <c r="AH60" s="118">
        <f t="shared" si="32"/>
        <v>0</v>
      </c>
      <c r="AI60" s="32"/>
      <c r="AJ60" s="35"/>
      <c r="AK60" s="39"/>
      <c r="AL60" s="36"/>
      <c r="AM60" s="39"/>
      <c r="AN60" s="36"/>
      <c r="AO60" s="40"/>
      <c r="AP60" s="38"/>
      <c r="AQ60" s="39"/>
      <c r="AR60" s="36"/>
      <c r="AS60" s="39"/>
      <c r="AT60" s="36"/>
      <c r="AU60" s="40"/>
      <c r="AV60" s="116">
        <f t="shared" si="33"/>
        <v>0</v>
      </c>
      <c r="AW60" s="117">
        <f t="shared" si="34"/>
        <v>0</v>
      </c>
      <c r="AX60" s="118">
        <f t="shared" si="35"/>
        <v>0</v>
      </c>
      <c r="AY60" s="32"/>
      <c r="AZ60" s="35"/>
      <c r="BA60" s="39"/>
      <c r="BB60" s="36"/>
      <c r="BC60" s="39"/>
      <c r="BD60" s="36"/>
      <c r="BE60" s="40"/>
      <c r="BF60" s="38"/>
      <c r="BG60" s="39"/>
      <c r="BH60" s="36"/>
      <c r="BI60" s="39"/>
      <c r="BJ60" s="36"/>
      <c r="BK60" s="40"/>
      <c r="BL60" s="116">
        <f t="shared" si="36"/>
        <v>0</v>
      </c>
      <c r="BM60" s="117">
        <f t="shared" si="37"/>
        <v>0</v>
      </c>
      <c r="BN60" s="118">
        <f t="shared" si="38"/>
        <v>0</v>
      </c>
      <c r="BO60" s="32"/>
      <c r="BP60" s="35"/>
      <c r="BQ60" s="39"/>
      <c r="BR60" s="36"/>
      <c r="BS60" s="39"/>
      <c r="BT60" s="36"/>
      <c r="BU60" s="40"/>
      <c r="BV60" s="38"/>
      <c r="BW60" s="39"/>
      <c r="BX60" s="36"/>
      <c r="BY60" s="39"/>
      <c r="BZ60" s="36"/>
      <c r="CA60" s="40"/>
      <c r="CB60" s="116">
        <f t="shared" si="39"/>
        <v>0</v>
      </c>
      <c r="CC60" s="117">
        <f t="shared" si="40"/>
        <v>0</v>
      </c>
      <c r="CD60" s="118">
        <f t="shared" si="41"/>
        <v>0</v>
      </c>
      <c r="CE60" s="32"/>
      <c r="CF60" s="35"/>
      <c r="CG60" s="39"/>
      <c r="CH60" s="36"/>
      <c r="CI60" s="39"/>
      <c r="CJ60" s="36"/>
      <c r="CK60" s="40"/>
      <c r="CL60" s="38"/>
      <c r="CM60" s="39"/>
      <c r="CN60" s="36"/>
      <c r="CO60" s="39"/>
      <c r="CP60" s="36"/>
      <c r="CQ60" s="40"/>
      <c r="CR60" s="116">
        <f t="shared" si="42"/>
        <v>0</v>
      </c>
      <c r="CS60" s="117">
        <f t="shared" si="43"/>
        <v>0</v>
      </c>
      <c r="CT60" s="118">
        <f t="shared" si="44"/>
        <v>0</v>
      </c>
      <c r="CU60" s="32"/>
      <c r="CV60" s="38">
        <f t="shared" si="45"/>
        <v>0</v>
      </c>
      <c r="CW60" s="39" t="e">
        <f t="shared" si="46"/>
        <v>#DIV/0!</v>
      </c>
      <c r="CX60" s="39">
        <f t="shared" si="47"/>
        <v>0</v>
      </c>
      <c r="CY60" s="39" t="e">
        <f t="shared" si="48"/>
        <v>#DIV/0!</v>
      </c>
      <c r="CZ60" s="36">
        <f t="shared" si="49"/>
        <v>0</v>
      </c>
      <c r="DA60" s="40" t="e">
        <f t="shared" si="50"/>
        <v>#DIV/0!</v>
      </c>
      <c r="DB60" s="38">
        <f t="shared" si="51"/>
        <v>0</v>
      </c>
      <c r="DC60" s="39" t="e">
        <f t="shared" si="52"/>
        <v>#DIV/0!</v>
      </c>
      <c r="DD60" s="36">
        <f t="shared" si="53"/>
        <v>0</v>
      </c>
      <c r="DE60" s="39" t="e">
        <f t="shared" si="54"/>
        <v>#DIV/0!</v>
      </c>
      <c r="DF60" s="36">
        <f t="shared" si="55"/>
        <v>0</v>
      </c>
      <c r="DG60" s="40" t="e">
        <f t="shared" si="56"/>
        <v>#DIV/0!</v>
      </c>
      <c r="DH60" s="152"/>
      <c r="DI60" s="161" t="s">
        <v>7</v>
      </c>
      <c r="DJ60" s="38">
        <f t="shared" si="57"/>
        <v>0</v>
      </c>
      <c r="DK60" s="36">
        <f t="shared" si="58"/>
        <v>0</v>
      </c>
      <c r="DL60" s="37">
        <f t="shared" si="59"/>
        <v>0</v>
      </c>
      <c r="DM60"/>
    </row>
    <row r="61" spans="1:119" s="19" customFormat="1" ht="15.6" x14ac:dyDescent="0.3">
      <c r="A61" s="26">
        <v>49</v>
      </c>
      <c r="B61" s="26" t="s">
        <v>172</v>
      </c>
      <c r="C61" s="41"/>
      <c r="D61" s="42"/>
      <c r="E61" s="46"/>
      <c r="F61" s="43"/>
      <c r="G61" s="46"/>
      <c r="H61" s="43"/>
      <c r="I61" s="47"/>
      <c r="J61" s="45"/>
      <c r="K61" s="46"/>
      <c r="L61" s="43"/>
      <c r="M61" s="46"/>
      <c r="N61" s="43"/>
      <c r="O61" s="47"/>
      <c r="P61" s="122">
        <f t="shared" si="27"/>
        <v>0</v>
      </c>
      <c r="Q61" s="123">
        <f t="shared" si="28"/>
        <v>0</v>
      </c>
      <c r="R61" s="124">
        <f t="shared" si="29"/>
        <v>0</v>
      </c>
      <c r="S61" s="32"/>
      <c r="T61" s="193"/>
      <c r="U61" s="194"/>
      <c r="V61" s="193"/>
      <c r="W61" s="194"/>
      <c r="X61" s="193"/>
      <c r="Y61" s="194"/>
      <c r="Z61" s="45"/>
      <c r="AA61" s="46"/>
      <c r="AB61" s="43"/>
      <c r="AC61" s="46"/>
      <c r="AD61" s="43"/>
      <c r="AE61" s="47"/>
      <c r="AF61" s="122">
        <f t="shared" si="30"/>
        <v>0</v>
      </c>
      <c r="AG61" s="123">
        <f t="shared" si="31"/>
        <v>0</v>
      </c>
      <c r="AH61" s="124">
        <f t="shared" si="32"/>
        <v>0</v>
      </c>
      <c r="AI61" s="32"/>
      <c r="AJ61" s="42"/>
      <c r="AK61" s="46"/>
      <c r="AL61" s="43"/>
      <c r="AM61" s="46"/>
      <c r="AN61" s="43"/>
      <c r="AO61" s="47"/>
      <c r="AP61" s="45"/>
      <c r="AQ61" s="46"/>
      <c r="AR61" s="43"/>
      <c r="AS61" s="46"/>
      <c r="AT61" s="43"/>
      <c r="AU61" s="47"/>
      <c r="AV61" s="122">
        <f t="shared" si="33"/>
        <v>0</v>
      </c>
      <c r="AW61" s="123">
        <f t="shared" si="34"/>
        <v>0</v>
      </c>
      <c r="AX61" s="124">
        <f t="shared" si="35"/>
        <v>0</v>
      </c>
      <c r="AY61" s="32"/>
      <c r="AZ61" s="42"/>
      <c r="BA61" s="46"/>
      <c r="BB61" s="43"/>
      <c r="BC61" s="46"/>
      <c r="BD61" s="43"/>
      <c r="BE61" s="47"/>
      <c r="BF61" s="45"/>
      <c r="BG61" s="46"/>
      <c r="BH61" s="43"/>
      <c r="BI61" s="46"/>
      <c r="BJ61" s="43"/>
      <c r="BK61" s="47"/>
      <c r="BL61" s="122">
        <f t="shared" si="36"/>
        <v>0</v>
      </c>
      <c r="BM61" s="123">
        <f t="shared" si="37"/>
        <v>0</v>
      </c>
      <c r="BN61" s="124">
        <f t="shared" si="38"/>
        <v>0</v>
      </c>
      <c r="BO61" s="32"/>
      <c r="BP61" s="42"/>
      <c r="BQ61" s="46"/>
      <c r="BR61" s="43"/>
      <c r="BS61" s="46"/>
      <c r="BT61" s="43"/>
      <c r="BU61" s="47"/>
      <c r="BV61" s="45"/>
      <c r="BW61" s="46"/>
      <c r="BX61" s="43"/>
      <c r="BY61" s="46"/>
      <c r="BZ61" s="43"/>
      <c r="CA61" s="47"/>
      <c r="CB61" s="122">
        <f t="shared" si="39"/>
        <v>0</v>
      </c>
      <c r="CC61" s="123">
        <f t="shared" si="40"/>
        <v>0</v>
      </c>
      <c r="CD61" s="124">
        <f t="shared" si="41"/>
        <v>0</v>
      </c>
      <c r="CE61" s="32"/>
      <c r="CF61" s="42"/>
      <c r="CG61" s="46"/>
      <c r="CH61" s="43"/>
      <c r="CI61" s="46"/>
      <c r="CJ61" s="43"/>
      <c r="CK61" s="47"/>
      <c r="CL61" s="45"/>
      <c r="CM61" s="46"/>
      <c r="CN61" s="43"/>
      <c r="CO61" s="46"/>
      <c r="CP61" s="43"/>
      <c r="CQ61" s="47"/>
      <c r="CR61" s="122">
        <f t="shared" si="42"/>
        <v>0</v>
      </c>
      <c r="CS61" s="123">
        <f t="shared" si="43"/>
        <v>0</v>
      </c>
      <c r="CT61" s="124">
        <f t="shared" si="44"/>
        <v>0</v>
      </c>
      <c r="CU61" s="32"/>
      <c r="CV61" s="45">
        <f>SUM(CV20:CV60)</f>
        <v>0</v>
      </c>
      <c r="CW61" s="46" t="e">
        <f t="shared" si="46"/>
        <v>#DIV/0!</v>
      </c>
      <c r="CX61" s="46">
        <f>SUM(CX20:CX60)</f>
        <v>0</v>
      </c>
      <c r="CY61" s="46" t="e">
        <f t="shared" si="48"/>
        <v>#DIV/0!</v>
      </c>
      <c r="CZ61" s="43">
        <f t="shared" si="49"/>
        <v>0</v>
      </c>
      <c r="DA61" s="47" t="e">
        <f t="shared" si="50"/>
        <v>#DIV/0!</v>
      </c>
      <c r="DB61" s="45">
        <f>SUM(DB20:DB60)</f>
        <v>0</v>
      </c>
      <c r="DC61" s="46" t="e">
        <f t="shared" si="52"/>
        <v>#DIV/0!</v>
      </c>
      <c r="DD61" s="43">
        <f>SUM(DD20:DD60)</f>
        <v>0</v>
      </c>
      <c r="DE61" s="46" t="e">
        <f t="shared" si="54"/>
        <v>#DIV/0!</v>
      </c>
      <c r="DF61" s="43">
        <f>SUM(DF20:DF60)</f>
        <v>0</v>
      </c>
      <c r="DG61" s="47" t="e">
        <f t="shared" si="56"/>
        <v>#DIV/0!</v>
      </c>
      <c r="DH61" s="153"/>
      <c r="DI61" s="161" t="s">
        <v>172</v>
      </c>
      <c r="DJ61" s="45">
        <f>SUM(DJ20:DJ60)</f>
        <v>0</v>
      </c>
      <c r="DK61" s="43">
        <f>SUM(DK20:DK60)</f>
        <v>0</v>
      </c>
      <c r="DL61" s="44">
        <f t="shared" si="59"/>
        <v>0</v>
      </c>
      <c r="DM61"/>
      <c r="DN61" s="51"/>
      <c r="DO61" s="48"/>
    </row>
    <row r="62" spans="1:119" s="19" customFormat="1" ht="15.6" x14ac:dyDescent="0.3">
      <c r="A62" s="26">
        <v>50</v>
      </c>
      <c r="B62" s="26" t="s">
        <v>8</v>
      </c>
      <c r="C62" s="34"/>
      <c r="D62" s="35"/>
      <c r="E62" s="39"/>
      <c r="F62" s="36"/>
      <c r="G62" s="39"/>
      <c r="H62" s="36"/>
      <c r="I62" s="40"/>
      <c r="J62" s="38"/>
      <c r="K62" s="39"/>
      <c r="L62" s="36"/>
      <c r="M62" s="39"/>
      <c r="N62" s="36"/>
      <c r="O62" s="40"/>
      <c r="P62" s="116">
        <f t="shared" si="27"/>
        <v>0</v>
      </c>
      <c r="Q62" s="117">
        <f t="shared" si="28"/>
        <v>0</v>
      </c>
      <c r="R62" s="118">
        <f t="shared" si="29"/>
        <v>0</v>
      </c>
      <c r="S62" s="32"/>
      <c r="T62" s="3"/>
      <c r="U62" s="5"/>
      <c r="V62" s="3"/>
      <c r="W62" s="5"/>
      <c r="X62" s="3"/>
      <c r="Y62" s="5"/>
      <c r="Z62" s="38"/>
      <c r="AA62" s="39"/>
      <c r="AB62" s="36"/>
      <c r="AC62" s="39"/>
      <c r="AD62" s="36"/>
      <c r="AE62" s="40"/>
      <c r="AF62" s="116">
        <f t="shared" si="30"/>
        <v>0</v>
      </c>
      <c r="AG62" s="117">
        <f t="shared" si="31"/>
        <v>0</v>
      </c>
      <c r="AH62" s="118">
        <f t="shared" si="32"/>
        <v>0</v>
      </c>
      <c r="AI62" s="32"/>
      <c r="AJ62" s="35"/>
      <c r="AK62" s="39"/>
      <c r="AL62" s="36"/>
      <c r="AM62" s="39"/>
      <c r="AN62" s="36"/>
      <c r="AO62" s="40"/>
      <c r="AP62" s="38"/>
      <c r="AQ62" s="39"/>
      <c r="AR62" s="36"/>
      <c r="AS62" s="39"/>
      <c r="AT62" s="36"/>
      <c r="AU62" s="40"/>
      <c r="AV62" s="116">
        <f t="shared" si="33"/>
        <v>0</v>
      </c>
      <c r="AW62" s="117">
        <f t="shared" si="34"/>
        <v>0</v>
      </c>
      <c r="AX62" s="118">
        <f t="shared" si="35"/>
        <v>0</v>
      </c>
      <c r="AY62" s="32"/>
      <c r="AZ62" s="35"/>
      <c r="BA62" s="39"/>
      <c r="BB62" s="36"/>
      <c r="BC62" s="39"/>
      <c r="BD62" s="36"/>
      <c r="BE62" s="40"/>
      <c r="BF62" s="38"/>
      <c r="BG62" s="39"/>
      <c r="BH62" s="36"/>
      <c r="BI62" s="39"/>
      <c r="BJ62" s="36"/>
      <c r="BK62" s="40"/>
      <c r="BL62" s="116">
        <f t="shared" si="36"/>
        <v>0</v>
      </c>
      <c r="BM62" s="117">
        <f t="shared" si="37"/>
        <v>0</v>
      </c>
      <c r="BN62" s="118">
        <f t="shared" si="38"/>
        <v>0</v>
      </c>
      <c r="BO62" s="32"/>
      <c r="BP62" s="35"/>
      <c r="BQ62" s="39"/>
      <c r="BR62" s="36"/>
      <c r="BS62" s="39"/>
      <c r="BT62" s="36"/>
      <c r="BU62" s="40"/>
      <c r="BV62" s="38"/>
      <c r="BW62" s="39"/>
      <c r="BX62" s="36"/>
      <c r="BY62" s="39"/>
      <c r="BZ62" s="36"/>
      <c r="CA62" s="40"/>
      <c r="CB62" s="116">
        <f t="shared" si="39"/>
        <v>0</v>
      </c>
      <c r="CC62" s="117">
        <f t="shared" si="40"/>
        <v>0</v>
      </c>
      <c r="CD62" s="118">
        <f t="shared" si="41"/>
        <v>0</v>
      </c>
      <c r="CE62" s="32"/>
      <c r="CF62" s="35"/>
      <c r="CG62" s="39"/>
      <c r="CH62" s="36"/>
      <c r="CI62" s="39"/>
      <c r="CJ62" s="36"/>
      <c r="CK62" s="40"/>
      <c r="CL62" s="38"/>
      <c r="CM62" s="39"/>
      <c r="CN62" s="36"/>
      <c r="CO62" s="39"/>
      <c r="CP62" s="36"/>
      <c r="CQ62" s="40"/>
      <c r="CR62" s="116">
        <f t="shared" si="42"/>
        <v>0</v>
      </c>
      <c r="CS62" s="117">
        <f t="shared" si="43"/>
        <v>0</v>
      </c>
      <c r="CT62" s="118">
        <f t="shared" si="44"/>
        <v>0</v>
      </c>
      <c r="CU62" s="32"/>
      <c r="CV62" s="38">
        <f>+D62+T62+AJ62+AZ62+BP62+CF62</f>
        <v>0</v>
      </c>
      <c r="CW62" s="39" t="e">
        <f t="shared" si="46"/>
        <v>#DIV/0!</v>
      </c>
      <c r="CX62" s="39">
        <f>+F62+V62+AL62+BB62+BR62+CH62</f>
        <v>0</v>
      </c>
      <c r="CY62" s="39" t="e">
        <f t="shared" si="48"/>
        <v>#DIV/0!</v>
      </c>
      <c r="CZ62" s="36">
        <f t="shared" si="49"/>
        <v>0</v>
      </c>
      <c r="DA62" s="40" t="e">
        <f t="shared" si="50"/>
        <v>#DIV/0!</v>
      </c>
      <c r="DB62" s="38">
        <f t="shared" ref="DB62" si="60">+J62+Z62+AP62+BF62+BV62+CL62</f>
        <v>0</v>
      </c>
      <c r="DC62" s="39" t="e">
        <f t="shared" si="52"/>
        <v>#DIV/0!</v>
      </c>
      <c r="DD62" s="36">
        <f>+L62+AB62+AR62+BH62+BX62+CN62</f>
        <v>0</v>
      </c>
      <c r="DE62" s="39" t="e">
        <f t="shared" si="54"/>
        <v>#DIV/0!</v>
      </c>
      <c r="DF62" s="36">
        <f>+DB62+DD62</f>
        <v>0</v>
      </c>
      <c r="DG62" s="40" t="e">
        <f t="shared" si="56"/>
        <v>#DIV/0!</v>
      </c>
      <c r="DH62" s="152"/>
      <c r="DI62" s="161" t="s">
        <v>8</v>
      </c>
      <c r="DJ62" s="38">
        <f t="shared" ref="DJ62" si="61">+CZ62</f>
        <v>0</v>
      </c>
      <c r="DK62" s="36">
        <f t="shared" ref="DK62" si="62">+DF62</f>
        <v>0</v>
      </c>
      <c r="DL62" s="37">
        <f t="shared" si="59"/>
        <v>0</v>
      </c>
      <c r="DM62"/>
    </row>
    <row r="63" spans="1:119" s="19" customFormat="1" ht="15.6" x14ac:dyDescent="0.3">
      <c r="A63" s="26">
        <v>51</v>
      </c>
      <c r="B63" s="26" t="s">
        <v>173</v>
      </c>
      <c r="C63" s="41"/>
      <c r="D63" s="42"/>
      <c r="E63" s="46"/>
      <c r="F63" s="43"/>
      <c r="G63" s="46"/>
      <c r="H63" s="43"/>
      <c r="I63" s="47"/>
      <c r="J63" s="45"/>
      <c r="K63" s="46"/>
      <c r="L63" s="43"/>
      <c r="M63" s="46"/>
      <c r="N63" s="43"/>
      <c r="O63" s="47"/>
      <c r="P63" s="122">
        <f t="shared" si="27"/>
        <v>0</v>
      </c>
      <c r="Q63" s="123">
        <f t="shared" si="28"/>
        <v>0</v>
      </c>
      <c r="R63" s="124">
        <f t="shared" si="29"/>
        <v>0</v>
      </c>
      <c r="S63" s="32"/>
      <c r="T63" s="193"/>
      <c r="U63" s="194"/>
      <c r="V63" s="193"/>
      <c r="W63" s="194"/>
      <c r="X63" s="193"/>
      <c r="Y63" s="194"/>
      <c r="Z63" s="45"/>
      <c r="AA63" s="46"/>
      <c r="AB63" s="43"/>
      <c r="AC63" s="46"/>
      <c r="AD63" s="43"/>
      <c r="AE63" s="47"/>
      <c r="AF63" s="122">
        <f t="shared" si="30"/>
        <v>0</v>
      </c>
      <c r="AG63" s="123">
        <f t="shared" si="31"/>
        <v>0</v>
      </c>
      <c r="AH63" s="124">
        <f t="shared" si="32"/>
        <v>0</v>
      </c>
      <c r="AI63" s="32"/>
      <c r="AJ63" s="42"/>
      <c r="AK63" s="46"/>
      <c r="AL63" s="43"/>
      <c r="AM63" s="46"/>
      <c r="AN63" s="43"/>
      <c r="AO63" s="47"/>
      <c r="AP63" s="45"/>
      <c r="AQ63" s="46"/>
      <c r="AR63" s="43"/>
      <c r="AS63" s="46"/>
      <c r="AT63" s="43"/>
      <c r="AU63" s="47"/>
      <c r="AV63" s="122">
        <f t="shared" si="33"/>
        <v>0</v>
      </c>
      <c r="AW63" s="123">
        <f t="shared" si="34"/>
        <v>0</v>
      </c>
      <c r="AX63" s="124">
        <f t="shared" si="35"/>
        <v>0</v>
      </c>
      <c r="AY63" s="32"/>
      <c r="AZ63" s="42"/>
      <c r="BA63" s="46"/>
      <c r="BB63" s="43"/>
      <c r="BC63" s="46"/>
      <c r="BD63" s="43"/>
      <c r="BE63" s="47"/>
      <c r="BF63" s="45"/>
      <c r="BG63" s="46"/>
      <c r="BH63" s="43"/>
      <c r="BI63" s="46"/>
      <c r="BJ63" s="43"/>
      <c r="BK63" s="47"/>
      <c r="BL63" s="122">
        <f t="shared" si="36"/>
        <v>0</v>
      </c>
      <c r="BM63" s="123">
        <f t="shared" si="37"/>
        <v>0</v>
      </c>
      <c r="BN63" s="124">
        <f t="shared" si="38"/>
        <v>0</v>
      </c>
      <c r="BO63" s="32"/>
      <c r="BP63" s="42"/>
      <c r="BQ63" s="46"/>
      <c r="BR63" s="43"/>
      <c r="BS63" s="46"/>
      <c r="BT63" s="43"/>
      <c r="BU63" s="47"/>
      <c r="BV63" s="45"/>
      <c r="BW63" s="46"/>
      <c r="BX63" s="43"/>
      <c r="BY63" s="46"/>
      <c r="BZ63" s="43"/>
      <c r="CA63" s="47"/>
      <c r="CB63" s="122">
        <f t="shared" si="39"/>
        <v>0</v>
      </c>
      <c r="CC63" s="123">
        <f t="shared" si="40"/>
        <v>0</v>
      </c>
      <c r="CD63" s="124">
        <f t="shared" si="41"/>
        <v>0</v>
      </c>
      <c r="CE63" s="32"/>
      <c r="CF63" s="42"/>
      <c r="CG63" s="46"/>
      <c r="CH63" s="43"/>
      <c r="CI63" s="46"/>
      <c r="CJ63" s="43"/>
      <c r="CK63" s="47"/>
      <c r="CL63" s="45"/>
      <c r="CM63" s="46"/>
      <c r="CN63" s="43"/>
      <c r="CO63" s="46"/>
      <c r="CP63" s="43"/>
      <c r="CQ63" s="47"/>
      <c r="CR63" s="122">
        <f t="shared" si="42"/>
        <v>0</v>
      </c>
      <c r="CS63" s="123">
        <f t="shared" si="43"/>
        <v>0</v>
      </c>
      <c r="CT63" s="124">
        <f t="shared" si="44"/>
        <v>0</v>
      </c>
      <c r="CU63" s="32"/>
      <c r="CV63" s="45">
        <f>+CV61-CV62</f>
        <v>0</v>
      </c>
      <c r="CW63" s="46" t="e">
        <f t="shared" si="46"/>
        <v>#DIV/0!</v>
      </c>
      <c r="CX63" s="46">
        <f>+CX61-CX62</f>
        <v>0</v>
      </c>
      <c r="CY63" s="46" t="e">
        <f t="shared" si="48"/>
        <v>#DIV/0!</v>
      </c>
      <c r="CZ63" s="43">
        <f t="shared" si="49"/>
        <v>0</v>
      </c>
      <c r="DA63" s="47" t="e">
        <f t="shared" si="50"/>
        <v>#DIV/0!</v>
      </c>
      <c r="DB63" s="45">
        <f>+DB61-DB62</f>
        <v>0</v>
      </c>
      <c r="DC63" s="46" t="e">
        <f t="shared" si="52"/>
        <v>#DIV/0!</v>
      </c>
      <c r="DD63" s="43">
        <f>+DD61-DD62</f>
        <v>0</v>
      </c>
      <c r="DE63" s="46" t="e">
        <f t="shared" si="54"/>
        <v>#DIV/0!</v>
      </c>
      <c r="DF63" s="43">
        <f>+DF61-DF62</f>
        <v>0</v>
      </c>
      <c r="DG63" s="47" t="e">
        <f t="shared" si="56"/>
        <v>#DIV/0!</v>
      </c>
      <c r="DH63" s="153"/>
      <c r="DI63" s="161" t="s">
        <v>173</v>
      </c>
      <c r="DJ63" s="45">
        <f>+DJ61-DJ62</f>
        <v>0</v>
      </c>
      <c r="DK63" s="43">
        <f t="shared" ref="DK63:DL63" si="63">+DK61-DK62</f>
        <v>0</v>
      </c>
      <c r="DL63" s="44">
        <f t="shared" si="63"/>
        <v>0</v>
      </c>
      <c r="DM63"/>
      <c r="DO63" s="48"/>
    </row>
    <row r="64" spans="1:119" s="19" customFormat="1" ht="15.6" x14ac:dyDescent="0.3">
      <c r="A64" s="26"/>
      <c r="B64" s="50" t="s">
        <v>64</v>
      </c>
      <c r="C64" s="34"/>
      <c r="D64" s="35"/>
      <c r="E64" s="39"/>
      <c r="F64" s="39"/>
      <c r="G64" s="39"/>
      <c r="H64" s="39"/>
      <c r="I64" s="40"/>
      <c r="J64" s="38"/>
      <c r="K64" s="39"/>
      <c r="L64" s="39"/>
      <c r="M64" s="39"/>
      <c r="N64" s="39"/>
      <c r="O64" s="40"/>
      <c r="P64" s="125"/>
      <c r="Q64" s="126"/>
      <c r="R64" s="127"/>
      <c r="S64" s="32"/>
      <c r="T64" s="3"/>
      <c r="U64" s="5"/>
      <c r="V64" s="3"/>
      <c r="W64" s="5"/>
      <c r="X64" s="5"/>
      <c r="Y64" s="5"/>
      <c r="Z64" s="38"/>
      <c r="AA64" s="39"/>
      <c r="AB64" s="39"/>
      <c r="AC64" s="39"/>
      <c r="AD64" s="39"/>
      <c r="AE64" s="40"/>
      <c r="AF64" s="125"/>
      <c r="AG64" s="126"/>
      <c r="AH64" s="127"/>
      <c r="AI64" s="32"/>
      <c r="AJ64" s="35"/>
      <c r="AK64" s="39"/>
      <c r="AL64" s="39"/>
      <c r="AM64" s="39"/>
      <c r="AN64" s="39"/>
      <c r="AO64" s="40"/>
      <c r="AP64" s="38"/>
      <c r="AQ64" s="39"/>
      <c r="AR64" s="39"/>
      <c r="AS64" s="39"/>
      <c r="AT64" s="39"/>
      <c r="AU64" s="40"/>
      <c r="AV64" s="125"/>
      <c r="AW64" s="126"/>
      <c r="AX64" s="127"/>
      <c r="AY64" s="32"/>
      <c r="AZ64" s="35"/>
      <c r="BA64" s="39"/>
      <c r="BB64" s="39"/>
      <c r="BC64" s="39"/>
      <c r="BD64" s="39"/>
      <c r="BE64" s="40"/>
      <c r="BF64" s="38"/>
      <c r="BG64" s="39"/>
      <c r="BH64" s="39"/>
      <c r="BI64" s="39"/>
      <c r="BJ64" s="39"/>
      <c r="BK64" s="40"/>
      <c r="BL64" s="125"/>
      <c r="BM64" s="126"/>
      <c r="BN64" s="127"/>
      <c r="BO64" s="32"/>
      <c r="BP64" s="35"/>
      <c r="BQ64" s="39"/>
      <c r="BR64" s="39"/>
      <c r="BS64" s="39"/>
      <c r="BT64" s="39"/>
      <c r="BU64" s="40"/>
      <c r="BV64" s="38"/>
      <c r="BW64" s="39"/>
      <c r="BX64" s="39"/>
      <c r="BY64" s="39"/>
      <c r="BZ64" s="39"/>
      <c r="CA64" s="40"/>
      <c r="CB64" s="125"/>
      <c r="CC64" s="126"/>
      <c r="CD64" s="127"/>
      <c r="CE64" s="32"/>
      <c r="CF64" s="35"/>
      <c r="CG64" s="39"/>
      <c r="CH64" s="39"/>
      <c r="CI64" s="39"/>
      <c r="CJ64" s="39"/>
      <c r="CK64" s="40"/>
      <c r="CL64" s="38"/>
      <c r="CM64" s="39"/>
      <c r="CN64" s="39"/>
      <c r="CO64" s="39"/>
      <c r="CP64" s="39"/>
      <c r="CQ64" s="40"/>
      <c r="CR64" s="125"/>
      <c r="CS64" s="126"/>
      <c r="CT64" s="127"/>
      <c r="CU64" s="32"/>
      <c r="CV64" s="38"/>
      <c r="CW64" s="39"/>
      <c r="CX64" s="39"/>
      <c r="CY64" s="39"/>
      <c r="CZ64" s="36"/>
      <c r="DA64" s="40"/>
      <c r="DB64" s="49"/>
      <c r="DC64" s="39"/>
      <c r="DD64" s="39"/>
      <c r="DE64" s="39"/>
      <c r="DF64" s="39"/>
      <c r="DG64" s="40"/>
      <c r="DH64" s="152"/>
      <c r="DI64" s="162" t="s">
        <v>64</v>
      </c>
      <c r="DJ64" s="38"/>
      <c r="DK64" s="36"/>
      <c r="DL64" s="37"/>
      <c r="DM64"/>
    </row>
    <row r="65" spans="1:119" s="19" customFormat="1" ht="15.6" x14ac:dyDescent="0.3">
      <c r="A65" s="26"/>
      <c r="B65" s="25" t="s">
        <v>65</v>
      </c>
      <c r="C65" s="34"/>
      <c r="D65" s="35"/>
      <c r="E65" s="39"/>
      <c r="F65" s="39"/>
      <c r="G65" s="39"/>
      <c r="H65" s="39"/>
      <c r="I65" s="40"/>
      <c r="J65" s="38"/>
      <c r="K65" s="39"/>
      <c r="L65" s="39"/>
      <c r="M65" s="39"/>
      <c r="N65" s="39"/>
      <c r="O65" s="40"/>
      <c r="P65" s="125"/>
      <c r="Q65" s="126"/>
      <c r="R65" s="127"/>
      <c r="S65" s="32"/>
      <c r="T65" s="3"/>
      <c r="U65" s="5"/>
      <c r="V65" s="3"/>
      <c r="W65" s="5"/>
      <c r="X65" s="5"/>
      <c r="Y65" s="5"/>
      <c r="Z65" s="38"/>
      <c r="AA65" s="39"/>
      <c r="AB65" s="39"/>
      <c r="AC65" s="39"/>
      <c r="AD65" s="39"/>
      <c r="AE65" s="40"/>
      <c r="AF65" s="125"/>
      <c r="AG65" s="126"/>
      <c r="AH65" s="127"/>
      <c r="AI65" s="32"/>
      <c r="AJ65" s="35"/>
      <c r="AK65" s="39"/>
      <c r="AL65" s="39"/>
      <c r="AM65" s="39"/>
      <c r="AN65" s="39"/>
      <c r="AO65" s="40"/>
      <c r="AP65" s="38"/>
      <c r="AQ65" s="39"/>
      <c r="AR65" s="39"/>
      <c r="AS65" s="39"/>
      <c r="AT65" s="39"/>
      <c r="AU65" s="40"/>
      <c r="AV65" s="125"/>
      <c r="AW65" s="126"/>
      <c r="AX65" s="127"/>
      <c r="AY65" s="32"/>
      <c r="AZ65" s="35"/>
      <c r="BA65" s="39"/>
      <c r="BB65" s="39"/>
      <c r="BC65" s="39"/>
      <c r="BD65" s="39"/>
      <c r="BE65" s="40"/>
      <c r="BF65" s="38"/>
      <c r="BG65" s="39"/>
      <c r="BH65" s="39"/>
      <c r="BI65" s="39"/>
      <c r="BJ65" s="39"/>
      <c r="BK65" s="40"/>
      <c r="BL65" s="125"/>
      <c r="BM65" s="126"/>
      <c r="BN65" s="127"/>
      <c r="BO65" s="32"/>
      <c r="BP65" s="35"/>
      <c r="BQ65" s="39"/>
      <c r="BR65" s="39"/>
      <c r="BS65" s="39"/>
      <c r="BT65" s="39"/>
      <c r="BU65" s="40"/>
      <c r="BV65" s="38"/>
      <c r="BW65" s="39"/>
      <c r="BX65" s="39"/>
      <c r="BY65" s="39"/>
      <c r="BZ65" s="39"/>
      <c r="CA65" s="40"/>
      <c r="CB65" s="125"/>
      <c r="CC65" s="126"/>
      <c r="CD65" s="127"/>
      <c r="CE65" s="32"/>
      <c r="CF65" s="35"/>
      <c r="CG65" s="39"/>
      <c r="CH65" s="39"/>
      <c r="CI65" s="39"/>
      <c r="CJ65" s="39"/>
      <c r="CK65" s="40"/>
      <c r="CL65" s="38"/>
      <c r="CM65" s="39"/>
      <c r="CN65" s="39"/>
      <c r="CO65" s="39"/>
      <c r="CP65" s="39"/>
      <c r="CQ65" s="40"/>
      <c r="CR65" s="125"/>
      <c r="CS65" s="126"/>
      <c r="CT65" s="127"/>
      <c r="CU65" s="32"/>
      <c r="CV65" s="38"/>
      <c r="CW65" s="39"/>
      <c r="CX65" s="39"/>
      <c r="CY65" s="39"/>
      <c r="CZ65" s="36"/>
      <c r="DA65" s="40"/>
      <c r="DB65" s="49"/>
      <c r="DC65" s="39"/>
      <c r="DD65" s="39"/>
      <c r="DE65" s="39"/>
      <c r="DF65" s="39"/>
      <c r="DG65" s="40"/>
      <c r="DH65" s="152"/>
      <c r="DI65" s="160" t="s">
        <v>65</v>
      </c>
      <c r="DJ65" s="38"/>
      <c r="DK65" s="36"/>
      <c r="DL65" s="37"/>
      <c r="DM65"/>
      <c r="DO65" s="48"/>
    </row>
    <row r="66" spans="1:119" s="19" customFormat="1" ht="15.6" x14ac:dyDescent="0.3">
      <c r="A66" s="26">
        <v>52</v>
      </c>
      <c r="B66" s="26" t="s">
        <v>66</v>
      </c>
      <c r="C66" s="34"/>
      <c r="D66" s="35"/>
      <c r="E66" s="39"/>
      <c r="F66" s="36"/>
      <c r="G66" s="39"/>
      <c r="H66" s="36"/>
      <c r="I66" s="40"/>
      <c r="J66" s="38"/>
      <c r="K66" s="39"/>
      <c r="L66" s="36"/>
      <c r="M66" s="39"/>
      <c r="N66" s="36"/>
      <c r="O66" s="40"/>
      <c r="P66" s="116">
        <f t="shared" ref="P66:P73" si="64">+D66+J66</f>
        <v>0</v>
      </c>
      <c r="Q66" s="117">
        <f t="shared" ref="Q66:Q73" si="65">+F66+L66</f>
        <v>0</v>
      </c>
      <c r="R66" s="118">
        <f t="shared" ref="R66:R73" si="66">+P66+Q66</f>
        <v>0</v>
      </c>
      <c r="S66" s="32"/>
      <c r="T66" s="3"/>
      <c r="U66" s="5"/>
      <c r="V66" s="3"/>
      <c r="W66" s="5"/>
      <c r="X66" s="3"/>
      <c r="Y66" s="5"/>
      <c r="Z66" s="38"/>
      <c r="AA66" s="39"/>
      <c r="AB66" s="36"/>
      <c r="AC66" s="39"/>
      <c r="AD66" s="36"/>
      <c r="AE66" s="40"/>
      <c r="AF66" s="116">
        <f t="shared" ref="AF66:AF73" si="67">+T66+Z66</f>
        <v>0</v>
      </c>
      <c r="AG66" s="117">
        <f t="shared" ref="AG66:AG73" si="68">+V66+AB66</f>
        <v>0</v>
      </c>
      <c r="AH66" s="118">
        <f t="shared" ref="AH66:AH73" si="69">+AF66+AG66</f>
        <v>0</v>
      </c>
      <c r="AI66" s="32"/>
      <c r="AJ66" s="35"/>
      <c r="AK66" s="39"/>
      <c r="AL66" s="36"/>
      <c r="AM66" s="39"/>
      <c r="AN66" s="36"/>
      <c r="AO66" s="40"/>
      <c r="AP66" s="38"/>
      <c r="AQ66" s="39"/>
      <c r="AR66" s="36"/>
      <c r="AS66" s="39"/>
      <c r="AT66" s="36"/>
      <c r="AU66" s="40"/>
      <c r="AV66" s="116">
        <f t="shared" ref="AV66:AV73" si="70">+AJ66+AP66</f>
        <v>0</v>
      </c>
      <c r="AW66" s="117">
        <f t="shared" ref="AW66:AW73" si="71">+AL66+AR66</f>
        <v>0</v>
      </c>
      <c r="AX66" s="118">
        <f t="shared" ref="AX66:AX73" si="72">+AV66+AW66</f>
        <v>0</v>
      </c>
      <c r="AY66" s="32"/>
      <c r="AZ66" s="35"/>
      <c r="BA66" s="39"/>
      <c r="BB66" s="36"/>
      <c r="BC66" s="39"/>
      <c r="BD66" s="36"/>
      <c r="BE66" s="40"/>
      <c r="BF66" s="38"/>
      <c r="BG66" s="39"/>
      <c r="BH66" s="36"/>
      <c r="BI66" s="39"/>
      <c r="BJ66" s="36"/>
      <c r="BK66" s="40"/>
      <c r="BL66" s="116">
        <f t="shared" ref="BL66:BL73" si="73">+AZ66+BF66</f>
        <v>0</v>
      </c>
      <c r="BM66" s="117">
        <f t="shared" ref="BM66:BM73" si="74">+BB66+BH66</f>
        <v>0</v>
      </c>
      <c r="BN66" s="118">
        <f t="shared" ref="BN66:BN73" si="75">+BL66+BM66</f>
        <v>0</v>
      </c>
      <c r="BO66" s="32"/>
      <c r="BP66" s="35"/>
      <c r="BQ66" s="39"/>
      <c r="BR66" s="36"/>
      <c r="BS66" s="39"/>
      <c r="BT66" s="36"/>
      <c r="BU66" s="40"/>
      <c r="BV66" s="38"/>
      <c r="BW66" s="39"/>
      <c r="BX66" s="36"/>
      <c r="BY66" s="39"/>
      <c r="BZ66" s="36"/>
      <c r="CA66" s="40"/>
      <c r="CB66" s="116">
        <f t="shared" ref="CB66:CB73" si="76">+BP66+BV66</f>
        <v>0</v>
      </c>
      <c r="CC66" s="117">
        <f t="shared" ref="CC66:CC73" si="77">+BR66+BX66</f>
        <v>0</v>
      </c>
      <c r="CD66" s="118">
        <f t="shared" ref="CD66:CD73" si="78">+CB66+CC66</f>
        <v>0</v>
      </c>
      <c r="CE66" s="32"/>
      <c r="CF66" s="35"/>
      <c r="CG66" s="39"/>
      <c r="CH66" s="36"/>
      <c r="CI66" s="39"/>
      <c r="CJ66" s="36"/>
      <c r="CK66" s="40"/>
      <c r="CL66" s="38"/>
      <c r="CM66" s="39"/>
      <c r="CN66" s="36"/>
      <c r="CO66" s="39"/>
      <c r="CP66" s="36"/>
      <c r="CQ66" s="40"/>
      <c r="CR66" s="116">
        <f t="shared" ref="CR66:CR73" si="79">+CF66+CL66</f>
        <v>0</v>
      </c>
      <c r="CS66" s="117">
        <f t="shared" ref="CS66:CS73" si="80">+CH66+CN66</f>
        <v>0</v>
      </c>
      <c r="CT66" s="118">
        <f t="shared" ref="CT66:CT73" si="81">+CR66+CS66</f>
        <v>0</v>
      </c>
      <c r="CU66" s="32"/>
      <c r="CV66" s="38">
        <f t="shared" ref="CV66:CV72" si="82">+D66+T66+AJ66+AZ66+BP66+CF66</f>
        <v>0</v>
      </c>
      <c r="CW66" s="39" t="e">
        <f>+CV66/$CV$111</f>
        <v>#DIV/0!</v>
      </c>
      <c r="CX66" s="39">
        <f t="shared" ref="CX66:CX72" si="83">+F66+V66+AL66+BB66+BR66+CH66</f>
        <v>0</v>
      </c>
      <c r="CY66" s="39" t="e">
        <f t="shared" ref="CY66:CY73" si="84">+CX66/$CX$111</f>
        <v>#DIV/0!</v>
      </c>
      <c r="CZ66" s="36">
        <f t="shared" ref="CZ66:CZ73" si="85">+CV66+CX66</f>
        <v>0</v>
      </c>
      <c r="DA66" s="40" t="e">
        <f t="shared" ref="DA66:DA73" si="86">+CZ66/$CZ$111</f>
        <v>#DIV/0!</v>
      </c>
      <c r="DB66" s="38">
        <f t="shared" ref="DB66:DB72" si="87">+J66+Z66+AP66+BF66+BV66+CL66</f>
        <v>0</v>
      </c>
      <c r="DC66" s="39" t="e">
        <f t="shared" ref="DC66:DC102" si="88">+DB66/$DB$111</f>
        <v>#DIV/0!</v>
      </c>
      <c r="DD66" s="36">
        <f t="shared" ref="DD66:DD72" si="89">+L66+AB66+AR66+BH66+BX66+CN66</f>
        <v>0</v>
      </c>
      <c r="DE66" s="39" t="e">
        <f t="shared" ref="DE66:DE73" si="90">+DD66/$DD$111</f>
        <v>#DIV/0!</v>
      </c>
      <c r="DF66" s="36">
        <f t="shared" ref="DF66:DF72" si="91">+DB66+DD66</f>
        <v>0</v>
      </c>
      <c r="DG66" s="40" t="e">
        <f t="shared" ref="DG66:DG73" si="92">+DF66/$DF$111</f>
        <v>#DIV/0!</v>
      </c>
      <c r="DH66" s="152"/>
      <c r="DI66" s="161" t="s">
        <v>66</v>
      </c>
      <c r="DJ66" s="38">
        <f t="shared" ref="DJ66:DJ72" si="93">+CZ66</f>
        <v>0</v>
      </c>
      <c r="DK66" s="36">
        <f t="shared" ref="DK66:DK72" si="94">+DF66</f>
        <v>0</v>
      </c>
      <c r="DL66" s="37">
        <f t="shared" ref="DL66:DL72" si="95">+DJ66+DK66</f>
        <v>0</v>
      </c>
      <c r="DM66"/>
    </row>
    <row r="67" spans="1:119" s="19" customFormat="1" ht="15.6" x14ac:dyDescent="0.3">
      <c r="A67" s="26">
        <v>53</v>
      </c>
      <c r="B67" s="26" t="s">
        <v>67</v>
      </c>
      <c r="C67" s="34"/>
      <c r="D67" s="35"/>
      <c r="E67" s="39"/>
      <c r="F67" s="36"/>
      <c r="G67" s="39"/>
      <c r="H67" s="36"/>
      <c r="I67" s="40"/>
      <c r="J67" s="38"/>
      <c r="K67" s="39"/>
      <c r="L67" s="36"/>
      <c r="M67" s="39"/>
      <c r="N67" s="36"/>
      <c r="O67" s="40"/>
      <c r="P67" s="116">
        <f t="shared" si="64"/>
        <v>0</v>
      </c>
      <c r="Q67" s="117">
        <f t="shared" si="65"/>
        <v>0</v>
      </c>
      <c r="R67" s="118">
        <f t="shared" si="66"/>
        <v>0</v>
      </c>
      <c r="S67" s="32"/>
      <c r="T67" s="3"/>
      <c r="U67" s="5"/>
      <c r="V67" s="3"/>
      <c r="W67" s="5"/>
      <c r="X67" s="3"/>
      <c r="Y67" s="5"/>
      <c r="Z67" s="38"/>
      <c r="AA67" s="39"/>
      <c r="AB67" s="36"/>
      <c r="AC67" s="39"/>
      <c r="AD67" s="36"/>
      <c r="AE67" s="40"/>
      <c r="AF67" s="116">
        <f t="shared" si="67"/>
        <v>0</v>
      </c>
      <c r="AG67" s="117">
        <f t="shared" si="68"/>
        <v>0</v>
      </c>
      <c r="AH67" s="118">
        <f t="shared" si="69"/>
        <v>0</v>
      </c>
      <c r="AI67" s="32"/>
      <c r="AJ67" s="35"/>
      <c r="AK67" s="39"/>
      <c r="AL67" s="36"/>
      <c r="AM67" s="39"/>
      <c r="AN67" s="36"/>
      <c r="AO67" s="40"/>
      <c r="AP67" s="38"/>
      <c r="AQ67" s="39"/>
      <c r="AR67" s="36"/>
      <c r="AS67" s="39"/>
      <c r="AT67" s="36"/>
      <c r="AU67" s="40"/>
      <c r="AV67" s="116">
        <f t="shared" si="70"/>
        <v>0</v>
      </c>
      <c r="AW67" s="117">
        <f t="shared" si="71"/>
        <v>0</v>
      </c>
      <c r="AX67" s="118">
        <f t="shared" si="72"/>
        <v>0</v>
      </c>
      <c r="AY67" s="32"/>
      <c r="AZ67" s="35"/>
      <c r="BA67" s="39"/>
      <c r="BB67" s="36"/>
      <c r="BC67" s="39"/>
      <c r="BD67" s="36"/>
      <c r="BE67" s="40"/>
      <c r="BF67" s="38"/>
      <c r="BG67" s="39"/>
      <c r="BH67" s="36"/>
      <c r="BI67" s="39"/>
      <c r="BJ67" s="36"/>
      <c r="BK67" s="40"/>
      <c r="BL67" s="116">
        <f t="shared" si="73"/>
        <v>0</v>
      </c>
      <c r="BM67" s="117">
        <f t="shared" si="74"/>
        <v>0</v>
      </c>
      <c r="BN67" s="118">
        <f t="shared" si="75"/>
        <v>0</v>
      </c>
      <c r="BO67" s="32"/>
      <c r="BP67" s="35"/>
      <c r="BQ67" s="39"/>
      <c r="BR67" s="36"/>
      <c r="BS67" s="39"/>
      <c r="BT67" s="36"/>
      <c r="BU67" s="40"/>
      <c r="BV67" s="38"/>
      <c r="BW67" s="39"/>
      <c r="BX67" s="36"/>
      <c r="BY67" s="39"/>
      <c r="BZ67" s="36"/>
      <c r="CA67" s="40"/>
      <c r="CB67" s="116">
        <f t="shared" si="76"/>
        <v>0</v>
      </c>
      <c r="CC67" s="117">
        <f t="shared" si="77"/>
        <v>0</v>
      </c>
      <c r="CD67" s="118">
        <f t="shared" si="78"/>
        <v>0</v>
      </c>
      <c r="CE67" s="32"/>
      <c r="CF67" s="35"/>
      <c r="CG67" s="39"/>
      <c r="CH67" s="36"/>
      <c r="CI67" s="39"/>
      <c r="CJ67" s="36"/>
      <c r="CK67" s="40"/>
      <c r="CL67" s="38"/>
      <c r="CM67" s="39"/>
      <c r="CN67" s="36"/>
      <c r="CO67" s="39"/>
      <c r="CP67" s="36"/>
      <c r="CQ67" s="40"/>
      <c r="CR67" s="116">
        <f t="shared" si="79"/>
        <v>0</v>
      </c>
      <c r="CS67" s="117">
        <f t="shared" si="80"/>
        <v>0</v>
      </c>
      <c r="CT67" s="118">
        <f t="shared" si="81"/>
        <v>0</v>
      </c>
      <c r="CU67" s="32"/>
      <c r="CV67" s="38">
        <f t="shared" si="82"/>
        <v>0</v>
      </c>
      <c r="CW67" s="39" t="e">
        <f t="shared" ref="CW67:CW102" si="96">+CV67/$CV$111</f>
        <v>#DIV/0!</v>
      </c>
      <c r="CX67" s="39">
        <f t="shared" si="83"/>
        <v>0</v>
      </c>
      <c r="CY67" s="39" t="e">
        <f t="shared" si="84"/>
        <v>#DIV/0!</v>
      </c>
      <c r="CZ67" s="36">
        <f t="shared" si="85"/>
        <v>0</v>
      </c>
      <c r="DA67" s="40" t="e">
        <f t="shared" si="86"/>
        <v>#DIV/0!</v>
      </c>
      <c r="DB67" s="38">
        <f t="shared" si="87"/>
        <v>0</v>
      </c>
      <c r="DC67" s="39" t="e">
        <f t="shared" si="88"/>
        <v>#DIV/0!</v>
      </c>
      <c r="DD67" s="36">
        <f t="shared" si="89"/>
        <v>0</v>
      </c>
      <c r="DE67" s="39" t="e">
        <f t="shared" si="90"/>
        <v>#DIV/0!</v>
      </c>
      <c r="DF67" s="36">
        <f t="shared" si="91"/>
        <v>0</v>
      </c>
      <c r="DG67" s="40" t="e">
        <f t="shared" si="92"/>
        <v>#DIV/0!</v>
      </c>
      <c r="DH67" s="152"/>
      <c r="DI67" s="161" t="s">
        <v>67</v>
      </c>
      <c r="DJ67" s="38">
        <f t="shared" si="93"/>
        <v>0</v>
      </c>
      <c r="DK67" s="36">
        <f t="shared" si="94"/>
        <v>0</v>
      </c>
      <c r="DL67" s="37">
        <f t="shared" si="95"/>
        <v>0</v>
      </c>
      <c r="DM67"/>
    </row>
    <row r="68" spans="1:119" s="19" customFormat="1" ht="15.6" x14ac:dyDescent="0.3">
      <c r="A68" s="26">
        <v>54</v>
      </c>
      <c r="B68" s="26" t="s">
        <v>68</v>
      </c>
      <c r="C68" s="34"/>
      <c r="D68" s="35"/>
      <c r="E68" s="39"/>
      <c r="F68" s="36"/>
      <c r="G68" s="39"/>
      <c r="H68" s="36"/>
      <c r="I68" s="40"/>
      <c r="J68" s="38"/>
      <c r="K68" s="39"/>
      <c r="L68" s="36"/>
      <c r="M68" s="39"/>
      <c r="N68" s="36"/>
      <c r="O68" s="40"/>
      <c r="P68" s="116">
        <f t="shared" si="64"/>
        <v>0</v>
      </c>
      <c r="Q68" s="117">
        <f t="shared" si="65"/>
        <v>0</v>
      </c>
      <c r="R68" s="118">
        <f t="shared" si="66"/>
        <v>0</v>
      </c>
      <c r="S68" s="32"/>
      <c r="T68" s="3"/>
      <c r="U68" s="5"/>
      <c r="V68" s="3"/>
      <c r="W68" s="5"/>
      <c r="X68" s="3"/>
      <c r="Y68" s="5"/>
      <c r="Z68" s="38"/>
      <c r="AA68" s="39"/>
      <c r="AB68" s="36"/>
      <c r="AC68" s="39"/>
      <c r="AD68" s="36"/>
      <c r="AE68" s="40"/>
      <c r="AF68" s="116">
        <f t="shared" si="67"/>
        <v>0</v>
      </c>
      <c r="AG68" s="117">
        <f t="shared" si="68"/>
        <v>0</v>
      </c>
      <c r="AH68" s="118">
        <f t="shared" si="69"/>
        <v>0</v>
      </c>
      <c r="AI68" s="32"/>
      <c r="AJ68" s="35"/>
      <c r="AK68" s="39"/>
      <c r="AL68" s="36"/>
      <c r="AM68" s="39"/>
      <c r="AN68" s="36"/>
      <c r="AO68" s="40"/>
      <c r="AP68" s="38"/>
      <c r="AQ68" s="39"/>
      <c r="AR68" s="36"/>
      <c r="AS68" s="39"/>
      <c r="AT68" s="36"/>
      <c r="AU68" s="40"/>
      <c r="AV68" s="116">
        <f t="shared" si="70"/>
        <v>0</v>
      </c>
      <c r="AW68" s="117">
        <f t="shared" si="71"/>
        <v>0</v>
      </c>
      <c r="AX68" s="118">
        <f t="shared" si="72"/>
        <v>0</v>
      </c>
      <c r="AY68" s="32"/>
      <c r="AZ68" s="35"/>
      <c r="BA68" s="39"/>
      <c r="BB68" s="36"/>
      <c r="BC68" s="39"/>
      <c r="BD68" s="36"/>
      <c r="BE68" s="40"/>
      <c r="BF68" s="38"/>
      <c r="BG68" s="39"/>
      <c r="BH68" s="36"/>
      <c r="BI68" s="39"/>
      <c r="BJ68" s="36"/>
      <c r="BK68" s="40"/>
      <c r="BL68" s="116">
        <f t="shared" si="73"/>
        <v>0</v>
      </c>
      <c r="BM68" s="117">
        <f t="shared" si="74"/>
        <v>0</v>
      </c>
      <c r="BN68" s="118">
        <f t="shared" si="75"/>
        <v>0</v>
      </c>
      <c r="BO68" s="32"/>
      <c r="BP68" s="35"/>
      <c r="BQ68" s="39"/>
      <c r="BR68" s="36"/>
      <c r="BS68" s="39"/>
      <c r="BT68" s="36"/>
      <c r="BU68" s="40"/>
      <c r="BV68" s="38"/>
      <c r="BW68" s="39"/>
      <c r="BX68" s="36"/>
      <c r="BY68" s="39"/>
      <c r="BZ68" s="36"/>
      <c r="CA68" s="40"/>
      <c r="CB68" s="116">
        <f t="shared" si="76"/>
        <v>0</v>
      </c>
      <c r="CC68" s="117">
        <f t="shared" si="77"/>
        <v>0</v>
      </c>
      <c r="CD68" s="118">
        <f t="shared" si="78"/>
        <v>0</v>
      </c>
      <c r="CE68" s="32"/>
      <c r="CF68" s="35"/>
      <c r="CG68" s="39"/>
      <c r="CH68" s="36"/>
      <c r="CI68" s="39"/>
      <c r="CJ68" s="36"/>
      <c r="CK68" s="40"/>
      <c r="CL68" s="38"/>
      <c r="CM68" s="39"/>
      <c r="CN68" s="36"/>
      <c r="CO68" s="39"/>
      <c r="CP68" s="36"/>
      <c r="CQ68" s="40"/>
      <c r="CR68" s="116">
        <f t="shared" si="79"/>
        <v>0</v>
      </c>
      <c r="CS68" s="117">
        <f t="shared" si="80"/>
        <v>0</v>
      </c>
      <c r="CT68" s="118">
        <f t="shared" si="81"/>
        <v>0</v>
      </c>
      <c r="CU68" s="32"/>
      <c r="CV68" s="38">
        <f t="shared" si="82"/>
        <v>0</v>
      </c>
      <c r="CW68" s="39" t="e">
        <f t="shared" si="96"/>
        <v>#DIV/0!</v>
      </c>
      <c r="CX68" s="39">
        <f t="shared" si="83"/>
        <v>0</v>
      </c>
      <c r="CY68" s="39" t="e">
        <f t="shared" si="84"/>
        <v>#DIV/0!</v>
      </c>
      <c r="CZ68" s="36">
        <f t="shared" si="85"/>
        <v>0</v>
      </c>
      <c r="DA68" s="40" t="e">
        <f t="shared" si="86"/>
        <v>#DIV/0!</v>
      </c>
      <c r="DB68" s="38">
        <f t="shared" si="87"/>
        <v>0</v>
      </c>
      <c r="DC68" s="39" t="e">
        <f t="shared" si="88"/>
        <v>#DIV/0!</v>
      </c>
      <c r="DD68" s="36">
        <f t="shared" si="89"/>
        <v>0</v>
      </c>
      <c r="DE68" s="39" t="e">
        <f t="shared" si="90"/>
        <v>#DIV/0!</v>
      </c>
      <c r="DF68" s="36">
        <f t="shared" si="91"/>
        <v>0</v>
      </c>
      <c r="DG68" s="40" t="e">
        <f t="shared" si="92"/>
        <v>#DIV/0!</v>
      </c>
      <c r="DH68" s="152"/>
      <c r="DI68" s="161" t="s">
        <v>68</v>
      </c>
      <c r="DJ68" s="38">
        <f t="shared" si="93"/>
        <v>0</v>
      </c>
      <c r="DK68" s="36">
        <f t="shared" si="94"/>
        <v>0</v>
      </c>
      <c r="DL68" s="37">
        <f t="shared" si="95"/>
        <v>0</v>
      </c>
      <c r="DM68"/>
    </row>
    <row r="69" spans="1:119" s="19" customFormat="1" ht="15.6" x14ac:dyDescent="0.3">
      <c r="A69" s="26">
        <v>55</v>
      </c>
      <c r="B69" s="26" t="s">
        <v>69</v>
      </c>
      <c r="C69" s="34"/>
      <c r="D69" s="35"/>
      <c r="E69" s="39"/>
      <c r="F69" s="36"/>
      <c r="G69" s="39"/>
      <c r="H69" s="36"/>
      <c r="I69" s="40"/>
      <c r="J69" s="38"/>
      <c r="K69" s="39"/>
      <c r="L69" s="36"/>
      <c r="M69" s="39"/>
      <c r="N69" s="36"/>
      <c r="O69" s="40"/>
      <c r="P69" s="116">
        <f t="shared" si="64"/>
        <v>0</v>
      </c>
      <c r="Q69" s="117">
        <f t="shared" si="65"/>
        <v>0</v>
      </c>
      <c r="R69" s="118">
        <f t="shared" si="66"/>
        <v>0</v>
      </c>
      <c r="S69" s="32"/>
      <c r="T69" s="3"/>
      <c r="U69" s="5"/>
      <c r="V69" s="3"/>
      <c r="W69" s="5"/>
      <c r="X69" s="3"/>
      <c r="Y69" s="5"/>
      <c r="Z69" s="38"/>
      <c r="AA69" s="39"/>
      <c r="AB69" s="36"/>
      <c r="AC69" s="39"/>
      <c r="AD69" s="36"/>
      <c r="AE69" s="40"/>
      <c r="AF69" s="116">
        <f t="shared" si="67"/>
        <v>0</v>
      </c>
      <c r="AG69" s="117">
        <f t="shared" si="68"/>
        <v>0</v>
      </c>
      <c r="AH69" s="118">
        <f t="shared" si="69"/>
        <v>0</v>
      </c>
      <c r="AI69" s="32"/>
      <c r="AJ69" s="35"/>
      <c r="AK69" s="39"/>
      <c r="AL69" s="36"/>
      <c r="AM69" s="39"/>
      <c r="AN69" s="36"/>
      <c r="AO69" s="40"/>
      <c r="AP69" s="38"/>
      <c r="AQ69" s="39"/>
      <c r="AR69" s="36"/>
      <c r="AS69" s="39"/>
      <c r="AT69" s="36"/>
      <c r="AU69" s="40"/>
      <c r="AV69" s="116">
        <f t="shared" si="70"/>
        <v>0</v>
      </c>
      <c r="AW69" s="117">
        <f t="shared" si="71"/>
        <v>0</v>
      </c>
      <c r="AX69" s="118">
        <f t="shared" si="72"/>
        <v>0</v>
      </c>
      <c r="AY69" s="32"/>
      <c r="AZ69" s="35"/>
      <c r="BA69" s="39"/>
      <c r="BB69" s="36"/>
      <c r="BC69" s="39"/>
      <c r="BD69" s="36"/>
      <c r="BE69" s="40"/>
      <c r="BF69" s="38"/>
      <c r="BG69" s="39"/>
      <c r="BH69" s="36"/>
      <c r="BI69" s="39"/>
      <c r="BJ69" s="36"/>
      <c r="BK69" s="40"/>
      <c r="BL69" s="116">
        <f t="shared" si="73"/>
        <v>0</v>
      </c>
      <c r="BM69" s="117">
        <f t="shared" si="74"/>
        <v>0</v>
      </c>
      <c r="BN69" s="118">
        <f t="shared" si="75"/>
        <v>0</v>
      </c>
      <c r="BO69" s="32"/>
      <c r="BP69" s="35"/>
      <c r="BQ69" s="39"/>
      <c r="BR69" s="36"/>
      <c r="BS69" s="39"/>
      <c r="BT69" s="36"/>
      <c r="BU69" s="40"/>
      <c r="BV69" s="38"/>
      <c r="BW69" s="39"/>
      <c r="BX69" s="36"/>
      <c r="BY69" s="39"/>
      <c r="BZ69" s="36"/>
      <c r="CA69" s="40"/>
      <c r="CB69" s="116">
        <f t="shared" si="76"/>
        <v>0</v>
      </c>
      <c r="CC69" s="117">
        <f t="shared" si="77"/>
        <v>0</v>
      </c>
      <c r="CD69" s="118">
        <f t="shared" si="78"/>
        <v>0</v>
      </c>
      <c r="CE69" s="32"/>
      <c r="CF69" s="35"/>
      <c r="CG69" s="39"/>
      <c r="CH69" s="36"/>
      <c r="CI69" s="39"/>
      <c r="CJ69" s="36"/>
      <c r="CK69" s="40"/>
      <c r="CL69" s="38"/>
      <c r="CM69" s="39"/>
      <c r="CN69" s="36"/>
      <c r="CO69" s="39"/>
      <c r="CP69" s="36"/>
      <c r="CQ69" s="40"/>
      <c r="CR69" s="116">
        <f t="shared" si="79"/>
        <v>0</v>
      </c>
      <c r="CS69" s="117">
        <f t="shared" si="80"/>
        <v>0</v>
      </c>
      <c r="CT69" s="118">
        <f t="shared" si="81"/>
        <v>0</v>
      </c>
      <c r="CU69" s="32"/>
      <c r="CV69" s="38">
        <f t="shared" si="82"/>
        <v>0</v>
      </c>
      <c r="CW69" s="39" t="e">
        <f t="shared" si="96"/>
        <v>#DIV/0!</v>
      </c>
      <c r="CX69" s="39">
        <f t="shared" si="83"/>
        <v>0</v>
      </c>
      <c r="CY69" s="39" t="e">
        <f t="shared" si="84"/>
        <v>#DIV/0!</v>
      </c>
      <c r="CZ69" s="36">
        <f t="shared" si="85"/>
        <v>0</v>
      </c>
      <c r="DA69" s="40" t="e">
        <f t="shared" si="86"/>
        <v>#DIV/0!</v>
      </c>
      <c r="DB69" s="38">
        <f t="shared" si="87"/>
        <v>0</v>
      </c>
      <c r="DC69" s="39" t="e">
        <f t="shared" si="88"/>
        <v>#DIV/0!</v>
      </c>
      <c r="DD69" s="36">
        <f t="shared" si="89"/>
        <v>0</v>
      </c>
      <c r="DE69" s="39" t="e">
        <f t="shared" si="90"/>
        <v>#DIV/0!</v>
      </c>
      <c r="DF69" s="36">
        <f t="shared" si="91"/>
        <v>0</v>
      </c>
      <c r="DG69" s="40" t="e">
        <f t="shared" si="92"/>
        <v>#DIV/0!</v>
      </c>
      <c r="DH69" s="152"/>
      <c r="DI69" s="161" t="s">
        <v>69</v>
      </c>
      <c r="DJ69" s="38">
        <f t="shared" si="93"/>
        <v>0</v>
      </c>
      <c r="DK69" s="36">
        <f t="shared" si="94"/>
        <v>0</v>
      </c>
      <c r="DL69" s="37">
        <f t="shared" si="95"/>
        <v>0</v>
      </c>
      <c r="DM69"/>
    </row>
    <row r="70" spans="1:119" s="19" customFormat="1" ht="15.6" x14ac:dyDescent="0.3">
      <c r="A70" s="26">
        <v>56</v>
      </c>
      <c r="B70" s="26" t="s">
        <v>70</v>
      </c>
      <c r="C70" s="34"/>
      <c r="D70" s="35"/>
      <c r="E70" s="39"/>
      <c r="F70" s="36"/>
      <c r="G70" s="39"/>
      <c r="H70" s="36"/>
      <c r="I70" s="40"/>
      <c r="J70" s="38"/>
      <c r="K70" s="39"/>
      <c r="L70" s="36"/>
      <c r="M70" s="39"/>
      <c r="N70" s="36"/>
      <c r="O70" s="40"/>
      <c r="P70" s="116">
        <f t="shared" si="64"/>
        <v>0</v>
      </c>
      <c r="Q70" s="117">
        <f t="shared" si="65"/>
        <v>0</v>
      </c>
      <c r="R70" s="118">
        <f t="shared" si="66"/>
        <v>0</v>
      </c>
      <c r="S70" s="32"/>
      <c r="T70" s="3"/>
      <c r="U70" s="5"/>
      <c r="V70" s="3"/>
      <c r="W70" s="5"/>
      <c r="X70" s="3"/>
      <c r="Y70" s="5"/>
      <c r="Z70" s="38"/>
      <c r="AA70" s="39"/>
      <c r="AB70" s="36"/>
      <c r="AC70" s="39"/>
      <c r="AD70" s="36"/>
      <c r="AE70" s="40"/>
      <c r="AF70" s="116">
        <f t="shared" si="67"/>
        <v>0</v>
      </c>
      <c r="AG70" s="117">
        <f t="shared" si="68"/>
        <v>0</v>
      </c>
      <c r="AH70" s="118">
        <f t="shared" si="69"/>
        <v>0</v>
      </c>
      <c r="AI70" s="32"/>
      <c r="AJ70" s="35"/>
      <c r="AK70" s="39"/>
      <c r="AL70" s="36"/>
      <c r="AM70" s="39"/>
      <c r="AN70" s="36"/>
      <c r="AO70" s="40"/>
      <c r="AP70" s="38"/>
      <c r="AQ70" s="39"/>
      <c r="AR70" s="36"/>
      <c r="AS70" s="39"/>
      <c r="AT70" s="36"/>
      <c r="AU70" s="40"/>
      <c r="AV70" s="116">
        <f t="shared" si="70"/>
        <v>0</v>
      </c>
      <c r="AW70" s="117">
        <f t="shared" si="71"/>
        <v>0</v>
      </c>
      <c r="AX70" s="118">
        <f t="shared" si="72"/>
        <v>0</v>
      </c>
      <c r="AY70" s="32"/>
      <c r="AZ70" s="35"/>
      <c r="BA70" s="39"/>
      <c r="BB70" s="36"/>
      <c r="BC70" s="39"/>
      <c r="BD70" s="36"/>
      <c r="BE70" s="40"/>
      <c r="BF70" s="38"/>
      <c r="BG70" s="39"/>
      <c r="BH70" s="36"/>
      <c r="BI70" s="39"/>
      <c r="BJ70" s="36"/>
      <c r="BK70" s="40"/>
      <c r="BL70" s="116">
        <f t="shared" si="73"/>
        <v>0</v>
      </c>
      <c r="BM70" s="117">
        <f t="shared" si="74"/>
        <v>0</v>
      </c>
      <c r="BN70" s="118">
        <f t="shared" si="75"/>
        <v>0</v>
      </c>
      <c r="BO70" s="32"/>
      <c r="BP70" s="35"/>
      <c r="BQ70" s="39"/>
      <c r="BR70" s="36"/>
      <c r="BS70" s="39"/>
      <c r="BT70" s="36"/>
      <c r="BU70" s="40"/>
      <c r="BV70" s="38"/>
      <c r="BW70" s="39"/>
      <c r="BX70" s="36"/>
      <c r="BY70" s="39"/>
      <c r="BZ70" s="36"/>
      <c r="CA70" s="40"/>
      <c r="CB70" s="116">
        <f t="shared" si="76"/>
        <v>0</v>
      </c>
      <c r="CC70" s="117">
        <f t="shared" si="77"/>
        <v>0</v>
      </c>
      <c r="CD70" s="118">
        <f t="shared" si="78"/>
        <v>0</v>
      </c>
      <c r="CE70" s="32"/>
      <c r="CF70" s="35"/>
      <c r="CG70" s="39"/>
      <c r="CH70" s="36"/>
      <c r="CI70" s="39"/>
      <c r="CJ70" s="36"/>
      <c r="CK70" s="40"/>
      <c r="CL70" s="38"/>
      <c r="CM70" s="39"/>
      <c r="CN70" s="36"/>
      <c r="CO70" s="39"/>
      <c r="CP70" s="36"/>
      <c r="CQ70" s="40"/>
      <c r="CR70" s="116">
        <f t="shared" si="79"/>
        <v>0</v>
      </c>
      <c r="CS70" s="117">
        <f t="shared" si="80"/>
        <v>0</v>
      </c>
      <c r="CT70" s="118">
        <f t="shared" si="81"/>
        <v>0</v>
      </c>
      <c r="CU70" s="32"/>
      <c r="CV70" s="38">
        <f t="shared" si="82"/>
        <v>0</v>
      </c>
      <c r="CW70" s="39" t="e">
        <f t="shared" si="96"/>
        <v>#DIV/0!</v>
      </c>
      <c r="CX70" s="39">
        <f t="shared" si="83"/>
        <v>0</v>
      </c>
      <c r="CY70" s="39" t="e">
        <f t="shared" si="84"/>
        <v>#DIV/0!</v>
      </c>
      <c r="CZ70" s="36">
        <f t="shared" si="85"/>
        <v>0</v>
      </c>
      <c r="DA70" s="40" t="e">
        <f t="shared" si="86"/>
        <v>#DIV/0!</v>
      </c>
      <c r="DB70" s="38">
        <f t="shared" si="87"/>
        <v>0</v>
      </c>
      <c r="DC70" s="39" t="e">
        <f t="shared" si="88"/>
        <v>#DIV/0!</v>
      </c>
      <c r="DD70" s="36">
        <f t="shared" si="89"/>
        <v>0</v>
      </c>
      <c r="DE70" s="39" t="e">
        <f t="shared" si="90"/>
        <v>#DIV/0!</v>
      </c>
      <c r="DF70" s="36">
        <f t="shared" si="91"/>
        <v>0</v>
      </c>
      <c r="DG70" s="40" t="e">
        <f t="shared" si="92"/>
        <v>#DIV/0!</v>
      </c>
      <c r="DH70" s="152"/>
      <c r="DI70" s="161" t="s">
        <v>70</v>
      </c>
      <c r="DJ70" s="38">
        <f t="shared" si="93"/>
        <v>0</v>
      </c>
      <c r="DK70" s="36">
        <f t="shared" si="94"/>
        <v>0</v>
      </c>
      <c r="DL70" s="37">
        <f t="shared" si="95"/>
        <v>0</v>
      </c>
      <c r="DM70"/>
    </row>
    <row r="71" spans="1:119" s="19" customFormat="1" ht="15.6" x14ac:dyDescent="0.3">
      <c r="A71" s="26">
        <v>57</v>
      </c>
      <c r="B71" s="26" t="s">
        <v>71</v>
      </c>
      <c r="C71" s="34"/>
      <c r="D71" s="35"/>
      <c r="E71" s="39"/>
      <c r="F71" s="36"/>
      <c r="G71" s="39"/>
      <c r="H71" s="36"/>
      <c r="I71" s="40"/>
      <c r="J71" s="38"/>
      <c r="K71" s="39"/>
      <c r="L71" s="36"/>
      <c r="M71" s="39"/>
      <c r="N71" s="36"/>
      <c r="O71" s="40"/>
      <c r="P71" s="116">
        <f t="shared" si="64"/>
        <v>0</v>
      </c>
      <c r="Q71" s="117">
        <f t="shared" si="65"/>
        <v>0</v>
      </c>
      <c r="R71" s="118">
        <f t="shared" si="66"/>
        <v>0</v>
      </c>
      <c r="S71" s="32"/>
      <c r="T71" s="3"/>
      <c r="U71" s="5"/>
      <c r="V71" s="3"/>
      <c r="W71" s="5"/>
      <c r="X71" s="3"/>
      <c r="Y71" s="5"/>
      <c r="Z71" s="38"/>
      <c r="AA71" s="39"/>
      <c r="AB71" s="36"/>
      <c r="AC71" s="39"/>
      <c r="AD71" s="36"/>
      <c r="AE71" s="40"/>
      <c r="AF71" s="116">
        <f t="shared" si="67"/>
        <v>0</v>
      </c>
      <c r="AG71" s="117">
        <f t="shared" si="68"/>
        <v>0</v>
      </c>
      <c r="AH71" s="118">
        <f t="shared" si="69"/>
        <v>0</v>
      </c>
      <c r="AI71" s="32"/>
      <c r="AJ71" s="35"/>
      <c r="AK71" s="39"/>
      <c r="AL71" s="36"/>
      <c r="AM71" s="39"/>
      <c r="AN71" s="36"/>
      <c r="AO71" s="40"/>
      <c r="AP71" s="38"/>
      <c r="AQ71" s="39"/>
      <c r="AR71" s="36"/>
      <c r="AS71" s="39"/>
      <c r="AT71" s="36"/>
      <c r="AU71" s="40"/>
      <c r="AV71" s="116">
        <f t="shared" si="70"/>
        <v>0</v>
      </c>
      <c r="AW71" s="117">
        <f t="shared" si="71"/>
        <v>0</v>
      </c>
      <c r="AX71" s="118">
        <f t="shared" si="72"/>
        <v>0</v>
      </c>
      <c r="AY71" s="32"/>
      <c r="AZ71" s="35"/>
      <c r="BA71" s="39"/>
      <c r="BB71" s="36"/>
      <c r="BC71" s="39"/>
      <c r="BD71" s="36"/>
      <c r="BE71" s="40"/>
      <c r="BF71" s="38"/>
      <c r="BG71" s="39"/>
      <c r="BH71" s="36"/>
      <c r="BI71" s="39"/>
      <c r="BJ71" s="36"/>
      <c r="BK71" s="40"/>
      <c r="BL71" s="116">
        <f t="shared" si="73"/>
        <v>0</v>
      </c>
      <c r="BM71" s="117">
        <f t="shared" si="74"/>
        <v>0</v>
      </c>
      <c r="BN71" s="118">
        <f t="shared" si="75"/>
        <v>0</v>
      </c>
      <c r="BO71" s="32"/>
      <c r="BP71" s="35"/>
      <c r="BQ71" s="39"/>
      <c r="BR71" s="36"/>
      <c r="BS71" s="39"/>
      <c r="BT71" s="36"/>
      <c r="BU71" s="40"/>
      <c r="BV71" s="38"/>
      <c r="BW71" s="39"/>
      <c r="BX71" s="36"/>
      <c r="BY71" s="39"/>
      <c r="BZ71" s="36"/>
      <c r="CA71" s="40"/>
      <c r="CB71" s="116">
        <f t="shared" si="76"/>
        <v>0</v>
      </c>
      <c r="CC71" s="117">
        <f t="shared" si="77"/>
        <v>0</v>
      </c>
      <c r="CD71" s="118">
        <f t="shared" si="78"/>
        <v>0</v>
      </c>
      <c r="CE71" s="32"/>
      <c r="CF71" s="35"/>
      <c r="CG71" s="39"/>
      <c r="CH71" s="36"/>
      <c r="CI71" s="39"/>
      <c r="CJ71" s="36"/>
      <c r="CK71" s="40"/>
      <c r="CL71" s="38"/>
      <c r="CM71" s="39"/>
      <c r="CN71" s="36"/>
      <c r="CO71" s="39"/>
      <c r="CP71" s="36"/>
      <c r="CQ71" s="40"/>
      <c r="CR71" s="116">
        <f t="shared" si="79"/>
        <v>0</v>
      </c>
      <c r="CS71" s="117">
        <f t="shared" si="80"/>
        <v>0</v>
      </c>
      <c r="CT71" s="118">
        <f t="shared" si="81"/>
        <v>0</v>
      </c>
      <c r="CU71" s="32"/>
      <c r="CV71" s="38">
        <f t="shared" si="82"/>
        <v>0</v>
      </c>
      <c r="CW71" s="39" t="e">
        <f t="shared" si="96"/>
        <v>#DIV/0!</v>
      </c>
      <c r="CX71" s="39">
        <f t="shared" si="83"/>
        <v>0</v>
      </c>
      <c r="CY71" s="39" t="e">
        <f t="shared" si="84"/>
        <v>#DIV/0!</v>
      </c>
      <c r="CZ71" s="36">
        <f t="shared" si="85"/>
        <v>0</v>
      </c>
      <c r="DA71" s="40" t="e">
        <f t="shared" si="86"/>
        <v>#DIV/0!</v>
      </c>
      <c r="DB71" s="38">
        <f t="shared" si="87"/>
        <v>0</v>
      </c>
      <c r="DC71" s="39" t="e">
        <f t="shared" si="88"/>
        <v>#DIV/0!</v>
      </c>
      <c r="DD71" s="36">
        <f t="shared" si="89"/>
        <v>0</v>
      </c>
      <c r="DE71" s="39" t="e">
        <f t="shared" si="90"/>
        <v>#DIV/0!</v>
      </c>
      <c r="DF71" s="36">
        <f t="shared" si="91"/>
        <v>0</v>
      </c>
      <c r="DG71" s="40" t="e">
        <f t="shared" si="92"/>
        <v>#DIV/0!</v>
      </c>
      <c r="DH71" s="152"/>
      <c r="DI71" s="161" t="s">
        <v>71</v>
      </c>
      <c r="DJ71" s="38">
        <f t="shared" si="93"/>
        <v>0</v>
      </c>
      <c r="DK71" s="36">
        <f t="shared" si="94"/>
        <v>0</v>
      </c>
      <c r="DL71" s="37">
        <f t="shared" si="95"/>
        <v>0</v>
      </c>
      <c r="DM71"/>
    </row>
    <row r="72" spans="1:119" s="19" customFormat="1" ht="15.6" x14ac:dyDescent="0.3">
      <c r="A72" s="26">
        <v>58</v>
      </c>
      <c r="B72" s="26" t="s">
        <v>72</v>
      </c>
      <c r="C72" s="34"/>
      <c r="D72" s="35"/>
      <c r="E72" s="39"/>
      <c r="F72" s="36"/>
      <c r="G72" s="39"/>
      <c r="H72" s="36"/>
      <c r="I72" s="40"/>
      <c r="J72" s="38"/>
      <c r="K72" s="39"/>
      <c r="L72" s="36"/>
      <c r="M72" s="39"/>
      <c r="N72" s="36"/>
      <c r="O72" s="40"/>
      <c r="P72" s="116">
        <f t="shared" si="64"/>
        <v>0</v>
      </c>
      <c r="Q72" s="117">
        <f t="shared" si="65"/>
        <v>0</v>
      </c>
      <c r="R72" s="118">
        <f t="shared" si="66"/>
        <v>0</v>
      </c>
      <c r="S72" s="32"/>
      <c r="T72" s="3"/>
      <c r="U72" s="5"/>
      <c r="V72" s="3"/>
      <c r="W72" s="5"/>
      <c r="X72" s="3"/>
      <c r="Y72" s="5"/>
      <c r="Z72" s="38"/>
      <c r="AA72" s="39"/>
      <c r="AB72" s="36"/>
      <c r="AC72" s="39"/>
      <c r="AD72" s="36"/>
      <c r="AE72" s="40"/>
      <c r="AF72" s="116">
        <f t="shared" si="67"/>
        <v>0</v>
      </c>
      <c r="AG72" s="117">
        <f t="shared" si="68"/>
        <v>0</v>
      </c>
      <c r="AH72" s="118">
        <f t="shared" si="69"/>
        <v>0</v>
      </c>
      <c r="AI72" s="32"/>
      <c r="AJ72" s="35"/>
      <c r="AK72" s="39"/>
      <c r="AL72" s="36"/>
      <c r="AM72" s="39"/>
      <c r="AN72" s="36"/>
      <c r="AO72" s="40"/>
      <c r="AP72" s="38"/>
      <c r="AQ72" s="39"/>
      <c r="AR72" s="36"/>
      <c r="AS72" s="39"/>
      <c r="AT72" s="36"/>
      <c r="AU72" s="40"/>
      <c r="AV72" s="116">
        <f t="shared" si="70"/>
        <v>0</v>
      </c>
      <c r="AW72" s="117">
        <f t="shared" si="71"/>
        <v>0</v>
      </c>
      <c r="AX72" s="118">
        <f t="shared" si="72"/>
        <v>0</v>
      </c>
      <c r="AY72" s="32"/>
      <c r="AZ72" s="35"/>
      <c r="BA72" s="39"/>
      <c r="BB72" s="36"/>
      <c r="BC72" s="39"/>
      <c r="BD72" s="36"/>
      <c r="BE72" s="40"/>
      <c r="BF72" s="38"/>
      <c r="BG72" s="39"/>
      <c r="BH72" s="36"/>
      <c r="BI72" s="39"/>
      <c r="BJ72" s="36"/>
      <c r="BK72" s="40"/>
      <c r="BL72" s="116">
        <f t="shared" si="73"/>
        <v>0</v>
      </c>
      <c r="BM72" s="117">
        <f t="shared" si="74"/>
        <v>0</v>
      </c>
      <c r="BN72" s="118">
        <f t="shared" si="75"/>
        <v>0</v>
      </c>
      <c r="BO72" s="32"/>
      <c r="BP72" s="35"/>
      <c r="BQ72" s="39"/>
      <c r="BR72" s="36"/>
      <c r="BS72" s="39"/>
      <c r="BT72" s="36"/>
      <c r="BU72" s="40"/>
      <c r="BV72" s="38"/>
      <c r="BW72" s="39"/>
      <c r="BX72" s="36"/>
      <c r="BY72" s="39"/>
      <c r="BZ72" s="36"/>
      <c r="CA72" s="40"/>
      <c r="CB72" s="116">
        <f t="shared" si="76"/>
        <v>0</v>
      </c>
      <c r="CC72" s="117">
        <f t="shared" si="77"/>
        <v>0</v>
      </c>
      <c r="CD72" s="118">
        <f t="shared" si="78"/>
        <v>0</v>
      </c>
      <c r="CE72" s="32"/>
      <c r="CF72" s="35"/>
      <c r="CG72" s="39"/>
      <c r="CH72" s="36"/>
      <c r="CI72" s="39"/>
      <c r="CJ72" s="36"/>
      <c r="CK72" s="40"/>
      <c r="CL72" s="38"/>
      <c r="CM72" s="39"/>
      <c r="CN72" s="36"/>
      <c r="CO72" s="39"/>
      <c r="CP72" s="36"/>
      <c r="CQ72" s="40"/>
      <c r="CR72" s="116">
        <f t="shared" si="79"/>
        <v>0</v>
      </c>
      <c r="CS72" s="117">
        <f t="shared" si="80"/>
        <v>0</v>
      </c>
      <c r="CT72" s="118">
        <f t="shared" si="81"/>
        <v>0</v>
      </c>
      <c r="CU72" s="32"/>
      <c r="CV72" s="38">
        <f t="shared" si="82"/>
        <v>0</v>
      </c>
      <c r="CW72" s="39" t="e">
        <f t="shared" si="96"/>
        <v>#DIV/0!</v>
      </c>
      <c r="CX72" s="39">
        <f t="shared" si="83"/>
        <v>0</v>
      </c>
      <c r="CY72" s="39" t="e">
        <f t="shared" si="84"/>
        <v>#DIV/0!</v>
      </c>
      <c r="CZ72" s="36">
        <f t="shared" si="85"/>
        <v>0</v>
      </c>
      <c r="DA72" s="40" t="e">
        <f t="shared" si="86"/>
        <v>#DIV/0!</v>
      </c>
      <c r="DB72" s="38">
        <f t="shared" si="87"/>
        <v>0</v>
      </c>
      <c r="DC72" s="39" t="e">
        <f t="shared" si="88"/>
        <v>#DIV/0!</v>
      </c>
      <c r="DD72" s="36">
        <f t="shared" si="89"/>
        <v>0</v>
      </c>
      <c r="DE72" s="39" t="e">
        <f t="shared" si="90"/>
        <v>#DIV/0!</v>
      </c>
      <c r="DF72" s="36">
        <f t="shared" si="91"/>
        <v>0</v>
      </c>
      <c r="DG72" s="40" t="e">
        <f t="shared" si="92"/>
        <v>#DIV/0!</v>
      </c>
      <c r="DH72" s="152"/>
      <c r="DI72" s="161" t="s">
        <v>72</v>
      </c>
      <c r="DJ72" s="38">
        <f t="shared" si="93"/>
        <v>0</v>
      </c>
      <c r="DK72" s="36">
        <f t="shared" si="94"/>
        <v>0</v>
      </c>
      <c r="DL72" s="37">
        <f t="shared" si="95"/>
        <v>0</v>
      </c>
      <c r="DM72"/>
    </row>
    <row r="73" spans="1:119" s="19" customFormat="1" ht="15.6" x14ac:dyDescent="0.3">
      <c r="A73" s="26">
        <v>59</v>
      </c>
      <c r="B73" s="26" t="s">
        <v>174</v>
      </c>
      <c r="C73" s="41"/>
      <c r="D73" s="42"/>
      <c r="E73" s="46"/>
      <c r="F73" s="43"/>
      <c r="G73" s="46"/>
      <c r="H73" s="43"/>
      <c r="I73" s="47"/>
      <c r="J73" s="45"/>
      <c r="K73" s="46"/>
      <c r="L73" s="43"/>
      <c r="M73" s="46"/>
      <c r="N73" s="43"/>
      <c r="O73" s="47"/>
      <c r="P73" s="122">
        <f t="shared" si="64"/>
        <v>0</v>
      </c>
      <c r="Q73" s="123">
        <f t="shared" si="65"/>
        <v>0</v>
      </c>
      <c r="R73" s="124">
        <f t="shared" si="66"/>
        <v>0</v>
      </c>
      <c r="S73" s="32"/>
      <c r="T73" s="193"/>
      <c r="U73" s="194"/>
      <c r="V73" s="193"/>
      <c r="W73" s="194"/>
      <c r="X73" s="193"/>
      <c r="Y73" s="194"/>
      <c r="Z73" s="45"/>
      <c r="AA73" s="46"/>
      <c r="AB73" s="43"/>
      <c r="AC73" s="46"/>
      <c r="AD73" s="43"/>
      <c r="AE73" s="47"/>
      <c r="AF73" s="122">
        <f t="shared" si="67"/>
        <v>0</v>
      </c>
      <c r="AG73" s="123">
        <f t="shared" si="68"/>
        <v>0</v>
      </c>
      <c r="AH73" s="124">
        <f t="shared" si="69"/>
        <v>0</v>
      </c>
      <c r="AI73" s="32"/>
      <c r="AJ73" s="42"/>
      <c r="AK73" s="46"/>
      <c r="AL73" s="43"/>
      <c r="AM73" s="46"/>
      <c r="AN73" s="36"/>
      <c r="AO73" s="47"/>
      <c r="AP73" s="45"/>
      <c r="AQ73" s="46"/>
      <c r="AR73" s="43"/>
      <c r="AS73" s="46"/>
      <c r="AT73" s="43"/>
      <c r="AU73" s="47"/>
      <c r="AV73" s="122">
        <f t="shared" si="70"/>
        <v>0</v>
      </c>
      <c r="AW73" s="123">
        <f t="shared" si="71"/>
        <v>0</v>
      </c>
      <c r="AX73" s="124">
        <f t="shared" si="72"/>
        <v>0</v>
      </c>
      <c r="AY73" s="32"/>
      <c r="AZ73" s="42"/>
      <c r="BA73" s="46"/>
      <c r="BB73" s="43"/>
      <c r="BC73" s="46"/>
      <c r="BD73" s="36"/>
      <c r="BE73" s="47"/>
      <c r="BF73" s="45"/>
      <c r="BG73" s="46"/>
      <c r="BH73" s="43"/>
      <c r="BI73" s="46"/>
      <c r="BJ73" s="43"/>
      <c r="BK73" s="47"/>
      <c r="BL73" s="122">
        <f t="shared" si="73"/>
        <v>0</v>
      </c>
      <c r="BM73" s="123">
        <f t="shared" si="74"/>
        <v>0</v>
      </c>
      <c r="BN73" s="124">
        <f t="shared" si="75"/>
        <v>0</v>
      </c>
      <c r="BO73" s="32"/>
      <c r="BP73" s="42"/>
      <c r="BQ73" s="46"/>
      <c r="BR73" s="43"/>
      <c r="BS73" s="46"/>
      <c r="BT73" s="43"/>
      <c r="BU73" s="47"/>
      <c r="BV73" s="45"/>
      <c r="BW73" s="46"/>
      <c r="BX73" s="43"/>
      <c r="BY73" s="46"/>
      <c r="BZ73" s="43"/>
      <c r="CA73" s="47"/>
      <c r="CB73" s="122">
        <f t="shared" si="76"/>
        <v>0</v>
      </c>
      <c r="CC73" s="123">
        <f t="shared" si="77"/>
        <v>0</v>
      </c>
      <c r="CD73" s="124">
        <f t="shared" si="78"/>
        <v>0</v>
      </c>
      <c r="CE73" s="32"/>
      <c r="CF73" s="42"/>
      <c r="CG73" s="46"/>
      <c r="CH73" s="43"/>
      <c r="CI73" s="46"/>
      <c r="CJ73" s="36"/>
      <c r="CK73" s="47"/>
      <c r="CL73" s="45"/>
      <c r="CM73" s="46"/>
      <c r="CN73" s="43"/>
      <c r="CO73" s="46"/>
      <c r="CP73" s="43"/>
      <c r="CQ73" s="47"/>
      <c r="CR73" s="122">
        <f t="shared" si="79"/>
        <v>0</v>
      </c>
      <c r="CS73" s="123">
        <f t="shared" si="80"/>
        <v>0</v>
      </c>
      <c r="CT73" s="124">
        <f t="shared" si="81"/>
        <v>0</v>
      </c>
      <c r="CU73" s="32"/>
      <c r="CV73" s="45">
        <f>SUM(CV66:CV72)</f>
        <v>0</v>
      </c>
      <c r="CW73" s="46" t="e">
        <f t="shared" si="96"/>
        <v>#DIV/0!</v>
      </c>
      <c r="CX73" s="46">
        <f>SUM(CX66:CX72)</f>
        <v>0</v>
      </c>
      <c r="CY73" s="46" t="e">
        <f t="shared" si="84"/>
        <v>#DIV/0!</v>
      </c>
      <c r="CZ73" s="43">
        <f t="shared" si="85"/>
        <v>0</v>
      </c>
      <c r="DA73" s="47" t="e">
        <f t="shared" si="86"/>
        <v>#DIV/0!</v>
      </c>
      <c r="DB73" s="45">
        <f>SUM(DB66:DB72)</f>
        <v>0</v>
      </c>
      <c r="DC73" s="46" t="e">
        <f t="shared" si="88"/>
        <v>#DIV/0!</v>
      </c>
      <c r="DD73" s="43">
        <f>SUM(DD66:DD72)</f>
        <v>0</v>
      </c>
      <c r="DE73" s="46" t="e">
        <f t="shared" si="90"/>
        <v>#DIV/0!</v>
      </c>
      <c r="DF73" s="43">
        <f>SUM(DF66:DF72)</f>
        <v>0</v>
      </c>
      <c r="DG73" s="47" t="e">
        <f t="shared" si="92"/>
        <v>#DIV/0!</v>
      </c>
      <c r="DH73" s="153"/>
      <c r="DI73" s="161" t="s">
        <v>174</v>
      </c>
      <c r="DJ73" s="45">
        <f t="shared" ref="DJ73:DK73" si="97">SUM(DJ66:DJ72)</f>
        <v>0</v>
      </c>
      <c r="DK73" s="43">
        <f t="shared" si="97"/>
        <v>0</v>
      </c>
      <c r="DL73" s="44">
        <f>SUM(DL66:DL72)</f>
        <v>0</v>
      </c>
      <c r="DM73"/>
      <c r="DO73" s="48"/>
    </row>
    <row r="74" spans="1:119" s="19" customFormat="1" ht="15.6" x14ac:dyDescent="0.3">
      <c r="A74" s="26"/>
      <c r="B74" s="25" t="s">
        <v>73</v>
      </c>
      <c r="C74" s="34"/>
      <c r="D74" s="35"/>
      <c r="E74" s="39"/>
      <c r="F74" s="39"/>
      <c r="G74" s="39"/>
      <c r="H74" s="39"/>
      <c r="I74" s="40"/>
      <c r="J74" s="38"/>
      <c r="K74" s="39"/>
      <c r="L74" s="36"/>
      <c r="M74" s="39"/>
      <c r="N74" s="36"/>
      <c r="O74" s="40"/>
      <c r="P74" s="125"/>
      <c r="Q74" s="126"/>
      <c r="R74" s="127"/>
      <c r="S74" s="32"/>
      <c r="T74" s="3"/>
      <c r="U74" s="5"/>
      <c r="V74" s="3"/>
      <c r="W74" s="5"/>
      <c r="X74" s="5"/>
      <c r="Y74" s="5"/>
      <c r="Z74" s="38"/>
      <c r="AA74" s="39"/>
      <c r="AB74" s="36"/>
      <c r="AC74" s="39"/>
      <c r="AD74" s="36"/>
      <c r="AE74" s="40"/>
      <c r="AF74" s="125"/>
      <c r="AG74" s="126"/>
      <c r="AH74" s="127"/>
      <c r="AI74" s="32"/>
      <c r="AJ74" s="35"/>
      <c r="AK74" s="39"/>
      <c r="AL74" s="39"/>
      <c r="AM74" s="39"/>
      <c r="AN74" s="39"/>
      <c r="AO74" s="40"/>
      <c r="AP74" s="38"/>
      <c r="AQ74" s="39"/>
      <c r="AR74" s="36"/>
      <c r="AS74" s="39"/>
      <c r="AT74" s="36"/>
      <c r="AU74" s="40"/>
      <c r="AV74" s="125"/>
      <c r="AW74" s="126"/>
      <c r="AX74" s="127"/>
      <c r="AY74" s="32"/>
      <c r="AZ74" s="35"/>
      <c r="BA74" s="39"/>
      <c r="BB74" s="39"/>
      <c r="BC74" s="39"/>
      <c r="BD74" s="39"/>
      <c r="BE74" s="40"/>
      <c r="BF74" s="38"/>
      <c r="BG74" s="39"/>
      <c r="BH74" s="36"/>
      <c r="BI74" s="39"/>
      <c r="BJ74" s="36"/>
      <c r="BK74" s="40"/>
      <c r="BL74" s="125"/>
      <c r="BM74" s="126"/>
      <c r="BN74" s="127"/>
      <c r="BO74" s="32"/>
      <c r="BP74" s="35"/>
      <c r="BQ74" s="39"/>
      <c r="BR74" s="39"/>
      <c r="BS74" s="39"/>
      <c r="BT74" s="39"/>
      <c r="BU74" s="40"/>
      <c r="BV74" s="38"/>
      <c r="BW74" s="39"/>
      <c r="BX74" s="36"/>
      <c r="BY74" s="39"/>
      <c r="BZ74" s="36"/>
      <c r="CA74" s="40"/>
      <c r="CB74" s="125"/>
      <c r="CC74" s="126"/>
      <c r="CD74" s="127"/>
      <c r="CE74" s="32"/>
      <c r="CF74" s="35"/>
      <c r="CG74" s="39"/>
      <c r="CH74" s="39"/>
      <c r="CI74" s="39"/>
      <c r="CJ74" s="39"/>
      <c r="CK74" s="40"/>
      <c r="CL74" s="38"/>
      <c r="CM74" s="39"/>
      <c r="CN74" s="36"/>
      <c r="CO74" s="39"/>
      <c r="CP74" s="36"/>
      <c r="CQ74" s="40"/>
      <c r="CR74" s="125"/>
      <c r="CS74" s="126"/>
      <c r="CT74" s="127"/>
      <c r="CU74" s="32"/>
      <c r="CV74" s="38"/>
      <c r="CW74" s="39"/>
      <c r="CX74" s="39"/>
      <c r="CY74" s="39"/>
      <c r="CZ74" s="36"/>
      <c r="DA74" s="40"/>
      <c r="DB74" s="49"/>
      <c r="DC74" s="39"/>
      <c r="DD74" s="36"/>
      <c r="DE74" s="39"/>
      <c r="DF74" s="36"/>
      <c r="DG74" s="40"/>
      <c r="DH74" s="152"/>
      <c r="DI74" s="160" t="s">
        <v>73</v>
      </c>
      <c r="DJ74" s="38"/>
      <c r="DK74" s="36"/>
      <c r="DL74" s="37"/>
      <c r="DM74"/>
    </row>
    <row r="75" spans="1:119" s="19" customFormat="1" ht="15.6" x14ac:dyDescent="0.3">
      <c r="A75" s="26">
        <v>60</v>
      </c>
      <c r="B75" s="26" t="s">
        <v>74</v>
      </c>
      <c r="C75" s="34"/>
      <c r="D75" s="35"/>
      <c r="E75" s="39"/>
      <c r="F75" s="39"/>
      <c r="G75" s="39"/>
      <c r="H75" s="36"/>
      <c r="I75" s="40"/>
      <c r="J75" s="38"/>
      <c r="K75" s="39"/>
      <c r="L75" s="36"/>
      <c r="M75" s="39"/>
      <c r="N75" s="36"/>
      <c r="O75" s="40"/>
      <c r="P75" s="116">
        <f t="shared" ref="P75:P96" si="98">+D75+J75</f>
        <v>0</v>
      </c>
      <c r="Q75" s="117">
        <f t="shared" ref="Q75:Q96" si="99">+F75+L75</f>
        <v>0</v>
      </c>
      <c r="R75" s="118">
        <f t="shared" ref="R75:R96" si="100">+P75+Q75</f>
        <v>0</v>
      </c>
      <c r="S75" s="32"/>
      <c r="T75" s="3"/>
      <c r="U75" s="5"/>
      <c r="V75" s="3"/>
      <c r="W75" s="5"/>
      <c r="X75" s="3"/>
      <c r="Y75" s="5"/>
      <c r="Z75" s="38"/>
      <c r="AA75" s="39"/>
      <c r="AB75" s="36"/>
      <c r="AC75" s="39"/>
      <c r="AD75" s="36"/>
      <c r="AE75" s="40"/>
      <c r="AF75" s="116">
        <f t="shared" ref="AF75:AF96" si="101">+T75+Z75</f>
        <v>0</v>
      </c>
      <c r="AG75" s="117">
        <f t="shared" ref="AG75:AG96" si="102">+V75+AB75</f>
        <v>0</v>
      </c>
      <c r="AH75" s="118">
        <f t="shared" ref="AH75:AH96" si="103">+AF75+AG75</f>
        <v>0</v>
      </c>
      <c r="AI75" s="32"/>
      <c r="AJ75" s="35"/>
      <c r="AK75" s="39"/>
      <c r="AL75" s="36"/>
      <c r="AM75" s="39"/>
      <c r="AN75" s="36"/>
      <c r="AO75" s="40"/>
      <c r="AP75" s="38"/>
      <c r="AQ75" s="39"/>
      <c r="AR75" s="36"/>
      <c r="AS75" s="39"/>
      <c r="AT75" s="36"/>
      <c r="AU75" s="40"/>
      <c r="AV75" s="116">
        <f t="shared" ref="AV75:AV96" si="104">+AJ75+AP75</f>
        <v>0</v>
      </c>
      <c r="AW75" s="117">
        <f t="shared" ref="AW75:AW96" si="105">+AL75+AR75</f>
        <v>0</v>
      </c>
      <c r="AX75" s="118">
        <f t="shared" ref="AX75:AX96" si="106">+AV75+AW75</f>
        <v>0</v>
      </c>
      <c r="AY75" s="32"/>
      <c r="AZ75" s="35"/>
      <c r="BA75" s="39"/>
      <c r="BB75" s="39"/>
      <c r="BC75" s="39"/>
      <c r="BD75" s="36"/>
      <c r="BE75" s="40"/>
      <c r="BF75" s="38"/>
      <c r="BG75" s="39"/>
      <c r="BH75" s="36"/>
      <c r="BI75" s="39"/>
      <c r="BJ75" s="36"/>
      <c r="BK75" s="40"/>
      <c r="BL75" s="116">
        <f t="shared" ref="BL75:BL96" si="107">+AZ75+BF75</f>
        <v>0</v>
      </c>
      <c r="BM75" s="117">
        <f t="shared" ref="BM75:BM96" si="108">+BB75+BH75</f>
        <v>0</v>
      </c>
      <c r="BN75" s="118">
        <f t="shared" ref="BN75:BN96" si="109">+BL75+BM75</f>
        <v>0</v>
      </c>
      <c r="BO75" s="32"/>
      <c r="BP75" s="35"/>
      <c r="BQ75" s="39"/>
      <c r="BR75" s="39"/>
      <c r="BS75" s="39"/>
      <c r="BT75" s="36"/>
      <c r="BU75" s="40"/>
      <c r="BV75" s="38"/>
      <c r="BW75" s="39"/>
      <c r="BX75" s="36"/>
      <c r="BY75" s="39"/>
      <c r="BZ75" s="36"/>
      <c r="CA75" s="40"/>
      <c r="CB75" s="116">
        <f t="shared" ref="CB75:CB96" si="110">+BP75+BV75</f>
        <v>0</v>
      </c>
      <c r="CC75" s="117">
        <f t="shared" ref="CC75:CC96" si="111">+BR75+BX75</f>
        <v>0</v>
      </c>
      <c r="CD75" s="118">
        <f t="shared" ref="CD75:CD96" si="112">+CB75+CC75</f>
        <v>0</v>
      </c>
      <c r="CE75" s="32"/>
      <c r="CF75" s="35"/>
      <c r="CG75" s="39"/>
      <c r="CH75" s="39"/>
      <c r="CI75" s="39"/>
      <c r="CJ75" s="36"/>
      <c r="CK75" s="40"/>
      <c r="CL75" s="38"/>
      <c r="CM75" s="39"/>
      <c r="CN75" s="36"/>
      <c r="CO75" s="39"/>
      <c r="CP75" s="36"/>
      <c r="CQ75" s="40"/>
      <c r="CR75" s="116">
        <f t="shared" ref="CR75:CR96" si="113">+CF75+CL75</f>
        <v>0</v>
      </c>
      <c r="CS75" s="117">
        <f t="shared" ref="CS75:CS96" si="114">+CH75+CN75</f>
        <v>0</v>
      </c>
      <c r="CT75" s="118">
        <f t="shared" ref="CT75:CT96" si="115">+CR75+CS75</f>
        <v>0</v>
      </c>
      <c r="CU75" s="32"/>
      <c r="CV75" s="38">
        <f t="shared" ref="CV75:CV94" si="116">+D75+T75+AJ75+AZ75+BP75+CF75</f>
        <v>0</v>
      </c>
      <c r="CW75" s="39" t="e">
        <f t="shared" si="96"/>
        <v>#DIV/0!</v>
      </c>
      <c r="CX75" s="39">
        <f t="shared" ref="CX75:CX94" si="117">+F75+V75+AL75+BB75+BR75+CH75</f>
        <v>0</v>
      </c>
      <c r="CY75" s="39" t="e">
        <f t="shared" ref="CY75:CY96" si="118">+CX75/$CX$111</f>
        <v>#DIV/0!</v>
      </c>
      <c r="CZ75" s="36">
        <f t="shared" ref="CZ75:CZ96" si="119">+CV75+CX75</f>
        <v>0</v>
      </c>
      <c r="DA75" s="40" t="e">
        <f t="shared" ref="DA75:DA96" si="120">+CZ75/$CZ$111</f>
        <v>#DIV/0!</v>
      </c>
      <c r="DB75" s="38">
        <f t="shared" ref="DB75:DB94" si="121">+J75+Z75+AP75+BF75+BV75+CL75</f>
        <v>0</v>
      </c>
      <c r="DC75" s="39" t="e">
        <f t="shared" si="88"/>
        <v>#DIV/0!</v>
      </c>
      <c r="DD75" s="36">
        <f t="shared" ref="DD75:DD94" si="122">+L75+AB75+AR75+BH75+BX75+CN75</f>
        <v>0</v>
      </c>
      <c r="DE75" s="39" t="e">
        <f t="shared" ref="DE75:DE96" si="123">+DD75/$DD$111</f>
        <v>#DIV/0!</v>
      </c>
      <c r="DF75" s="36">
        <f t="shared" ref="DF75:DF94" si="124">+DB75+DD75</f>
        <v>0</v>
      </c>
      <c r="DG75" s="40" t="e">
        <f t="shared" ref="DG75:DG96" si="125">+DF75/$DF$111</f>
        <v>#DIV/0!</v>
      </c>
      <c r="DH75" s="152"/>
      <c r="DI75" s="161" t="s">
        <v>74</v>
      </c>
      <c r="DJ75" s="38">
        <f t="shared" ref="DJ75:DJ94" si="126">+CZ75</f>
        <v>0</v>
      </c>
      <c r="DK75" s="36">
        <f t="shared" ref="DK75:DK94" si="127">+DF75</f>
        <v>0</v>
      </c>
      <c r="DL75" s="37">
        <f t="shared" ref="DL75:DL94" si="128">+DJ75+DK75</f>
        <v>0</v>
      </c>
      <c r="DM75"/>
    </row>
    <row r="76" spans="1:119" s="19" customFormat="1" ht="15.6" x14ac:dyDescent="0.3">
      <c r="A76" s="26">
        <v>61</v>
      </c>
      <c r="B76" s="26" t="s">
        <v>75</v>
      </c>
      <c r="C76" s="34"/>
      <c r="D76" s="35"/>
      <c r="E76" s="39"/>
      <c r="F76" s="39"/>
      <c r="G76" s="39"/>
      <c r="H76" s="36"/>
      <c r="I76" s="40"/>
      <c r="J76" s="38"/>
      <c r="K76" s="39"/>
      <c r="L76" s="36"/>
      <c r="M76" s="39"/>
      <c r="N76" s="36"/>
      <c r="O76" s="40"/>
      <c r="P76" s="116">
        <f t="shared" si="98"/>
        <v>0</v>
      </c>
      <c r="Q76" s="117">
        <f t="shared" si="99"/>
        <v>0</v>
      </c>
      <c r="R76" s="118">
        <f t="shared" si="100"/>
        <v>0</v>
      </c>
      <c r="S76" s="32"/>
      <c r="T76" s="3"/>
      <c r="U76" s="5"/>
      <c r="V76" s="3"/>
      <c r="W76" s="5"/>
      <c r="X76" s="3"/>
      <c r="Y76" s="5"/>
      <c r="Z76" s="38"/>
      <c r="AA76" s="39"/>
      <c r="AB76" s="36"/>
      <c r="AC76" s="39"/>
      <c r="AD76" s="36"/>
      <c r="AE76" s="40"/>
      <c r="AF76" s="116">
        <f t="shared" si="101"/>
        <v>0</v>
      </c>
      <c r="AG76" s="117">
        <f t="shared" si="102"/>
        <v>0</v>
      </c>
      <c r="AH76" s="118">
        <f t="shared" si="103"/>
        <v>0</v>
      </c>
      <c r="AI76" s="32"/>
      <c r="AJ76" s="35"/>
      <c r="AK76" s="39"/>
      <c r="AL76" s="36"/>
      <c r="AM76" s="39"/>
      <c r="AN76" s="36"/>
      <c r="AO76" s="40"/>
      <c r="AP76" s="38"/>
      <c r="AQ76" s="39"/>
      <c r="AR76" s="36"/>
      <c r="AS76" s="39"/>
      <c r="AT76" s="36"/>
      <c r="AU76" s="40"/>
      <c r="AV76" s="116">
        <f t="shared" si="104"/>
        <v>0</v>
      </c>
      <c r="AW76" s="117">
        <f t="shared" si="105"/>
        <v>0</v>
      </c>
      <c r="AX76" s="118">
        <f t="shared" si="106"/>
        <v>0</v>
      </c>
      <c r="AY76" s="32"/>
      <c r="AZ76" s="35"/>
      <c r="BA76" s="39"/>
      <c r="BB76" s="39"/>
      <c r="BC76" s="39"/>
      <c r="BD76" s="36"/>
      <c r="BE76" s="40"/>
      <c r="BF76" s="38"/>
      <c r="BG76" s="39"/>
      <c r="BH76" s="36"/>
      <c r="BI76" s="39"/>
      <c r="BJ76" s="36"/>
      <c r="BK76" s="40"/>
      <c r="BL76" s="116">
        <f t="shared" si="107"/>
        <v>0</v>
      </c>
      <c r="BM76" s="117">
        <f t="shared" si="108"/>
        <v>0</v>
      </c>
      <c r="BN76" s="118">
        <f t="shared" si="109"/>
        <v>0</v>
      </c>
      <c r="BO76" s="32"/>
      <c r="BP76" s="35"/>
      <c r="BQ76" s="39"/>
      <c r="BR76" s="39"/>
      <c r="BS76" s="39"/>
      <c r="BT76" s="36"/>
      <c r="BU76" s="40"/>
      <c r="BV76" s="38"/>
      <c r="BW76" s="39"/>
      <c r="BX76" s="36"/>
      <c r="BY76" s="39"/>
      <c r="BZ76" s="36"/>
      <c r="CA76" s="40"/>
      <c r="CB76" s="116">
        <f t="shared" si="110"/>
        <v>0</v>
      </c>
      <c r="CC76" s="117">
        <f t="shared" si="111"/>
        <v>0</v>
      </c>
      <c r="CD76" s="118">
        <f t="shared" si="112"/>
        <v>0</v>
      </c>
      <c r="CE76" s="32"/>
      <c r="CF76" s="35"/>
      <c r="CG76" s="39"/>
      <c r="CH76" s="39"/>
      <c r="CI76" s="39"/>
      <c r="CJ76" s="36"/>
      <c r="CK76" s="40"/>
      <c r="CL76" s="38"/>
      <c r="CM76" s="39"/>
      <c r="CN76" s="36"/>
      <c r="CO76" s="39"/>
      <c r="CP76" s="36"/>
      <c r="CQ76" s="40"/>
      <c r="CR76" s="116">
        <f t="shared" si="113"/>
        <v>0</v>
      </c>
      <c r="CS76" s="117">
        <f t="shared" si="114"/>
        <v>0</v>
      </c>
      <c r="CT76" s="118">
        <f t="shared" si="115"/>
        <v>0</v>
      </c>
      <c r="CU76" s="32"/>
      <c r="CV76" s="38">
        <f t="shared" si="116"/>
        <v>0</v>
      </c>
      <c r="CW76" s="39" t="e">
        <f t="shared" si="96"/>
        <v>#DIV/0!</v>
      </c>
      <c r="CX76" s="39">
        <f t="shared" si="117"/>
        <v>0</v>
      </c>
      <c r="CY76" s="39" t="e">
        <f t="shared" si="118"/>
        <v>#DIV/0!</v>
      </c>
      <c r="CZ76" s="36">
        <f t="shared" si="119"/>
        <v>0</v>
      </c>
      <c r="DA76" s="40" t="e">
        <f t="shared" si="120"/>
        <v>#DIV/0!</v>
      </c>
      <c r="DB76" s="38">
        <f t="shared" si="121"/>
        <v>0</v>
      </c>
      <c r="DC76" s="39" t="e">
        <f t="shared" si="88"/>
        <v>#DIV/0!</v>
      </c>
      <c r="DD76" s="36">
        <f t="shared" si="122"/>
        <v>0</v>
      </c>
      <c r="DE76" s="39" t="e">
        <f t="shared" si="123"/>
        <v>#DIV/0!</v>
      </c>
      <c r="DF76" s="36">
        <f t="shared" si="124"/>
        <v>0</v>
      </c>
      <c r="DG76" s="40" t="e">
        <f t="shared" si="125"/>
        <v>#DIV/0!</v>
      </c>
      <c r="DH76" s="152"/>
      <c r="DI76" s="161" t="s">
        <v>75</v>
      </c>
      <c r="DJ76" s="38">
        <f t="shared" si="126"/>
        <v>0</v>
      </c>
      <c r="DK76" s="36">
        <f t="shared" si="127"/>
        <v>0</v>
      </c>
      <c r="DL76" s="37">
        <f t="shared" si="128"/>
        <v>0</v>
      </c>
      <c r="DM76"/>
    </row>
    <row r="77" spans="1:119" s="19" customFormat="1" ht="15.6" x14ac:dyDescent="0.3">
      <c r="A77" s="26">
        <v>62</v>
      </c>
      <c r="B77" s="26" t="s">
        <v>76</v>
      </c>
      <c r="C77" s="34"/>
      <c r="D77" s="35"/>
      <c r="E77" s="39"/>
      <c r="F77" s="39"/>
      <c r="G77" s="39"/>
      <c r="H77" s="36"/>
      <c r="I77" s="40"/>
      <c r="J77" s="38"/>
      <c r="K77" s="39"/>
      <c r="L77" s="36"/>
      <c r="M77" s="39"/>
      <c r="N77" s="36"/>
      <c r="O77" s="40"/>
      <c r="P77" s="116">
        <f t="shared" si="98"/>
        <v>0</v>
      </c>
      <c r="Q77" s="117">
        <f t="shared" si="99"/>
        <v>0</v>
      </c>
      <c r="R77" s="118">
        <f t="shared" si="100"/>
        <v>0</v>
      </c>
      <c r="S77" s="32"/>
      <c r="T77" s="3"/>
      <c r="U77" s="5"/>
      <c r="V77" s="3"/>
      <c r="W77" s="5"/>
      <c r="X77" s="3"/>
      <c r="Y77" s="5"/>
      <c r="Z77" s="38"/>
      <c r="AA77" s="39"/>
      <c r="AB77" s="36"/>
      <c r="AC77" s="39"/>
      <c r="AD77" s="36"/>
      <c r="AE77" s="40"/>
      <c r="AF77" s="116">
        <f t="shared" si="101"/>
        <v>0</v>
      </c>
      <c r="AG77" s="117">
        <f t="shared" si="102"/>
        <v>0</v>
      </c>
      <c r="AH77" s="118">
        <f t="shared" si="103"/>
        <v>0</v>
      </c>
      <c r="AI77" s="32"/>
      <c r="AJ77" s="35"/>
      <c r="AK77" s="39"/>
      <c r="AL77" s="36"/>
      <c r="AM77" s="39"/>
      <c r="AN77" s="36"/>
      <c r="AO77" s="40"/>
      <c r="AP77" s="38"/>
      <c r="AQ77" s="39"/>
      <c r="AR77" s="36"/>
      <c r="AS77" s="39"/>
      <c r="AT77" s="36"/>
      <c r="AU77" s="40"/>
      <c r="AV77" s="116">
        <f t="shared" si="104"/>
        <v>0</v>
      </c>
      <c r="AW77" s="117">
        <f t="shared" si="105"/>
        <v>0</v>
      </c>
      <c r="AX77" s="118">
        <f t="shared" si="106"/>
        <v>0</v>
      </c>
      <c r="AY77" s="32"/>
      <c r="AZ77" s="35"/>
      <c r="BA77" s="39"/>
      <c r="BB77" s="39"/>
      <c r="BC77" s="39"/>
      <c r="BD77" s="36"/>
      <c r="BE77" s="40"/>
      <c r="BF77" s="38"/>
      <c r="BG77" s="39"/>
      <c r="BH77" s="36"/>
      <c r="BI77" s="39"/>
      <c r="BJ77" s="36"/>
      <c r="BK77" s="40"/>
      <c r="BL77" s="116">
        <f t="shared" si="107"/>
        <v>0</v>
      </c>
      <c r="BM77" s="117">
        <f t="shared" si="108"/>
        <v>0</v>
      </c>
      <c r="BN77" s="118">
        <f t="shared" si="109"/>
        <v>0</v>
      </c>
      <c r="BO77" s="32"/>
      <c r="BP77" s="35"/>
      <c r="BQ77" s="39"/>
      <c r="BR77" s="39"/>
      <c r="BS77" s="39"/>
      <c r="BT77" s="36"/>
      <c r="BU77" s="40"/>
      <c r="BV77" s="38"/>
      <c r="BW77" s="39"/>
      <c r="BX77" s="36"/>
      <c r="BY77" s="39"/>
      <c r="BZ77" s="36"/>
      <c r="CA77" s="40"/>
      <c r="CB77" s="116">
        <f t="shared" si="110"/>
        <v>0</v>
      </c>
      <c r="CC77" s="117">
        <f t="shared" si="111"/>
        <v>0</v>
      </c>
      <c r="CD77" s="118">
        <f t="shared" si="112"/>
        <v>0</v>
      </c>
      <c r="CE77" s="32"/>
      <c r="CF77" s="35"/>
      <c r="CG77" s="39"/>
      <c r="CH77" s="39"/>
      <c r="CI77" s="39"/>
      <c r="CJ77" s="36"/>
      <c r="CK77" s="40"/>
      <c r="CL77" s="38"/>
      <c r="CM77" s="39"/>
      <c r="CN77" s="36"/>
      <c r="CO77" s="39"/>
      <c r="CP77" s="36"/>
      <c r="CQ77" s="40"/>
      <c r="CR77" s="116">
        <f t="shared" si="113"/>
        <v>0</v>
      </c>
      <c r="CS77" s="117">
        <f t="shared" si="114"/>
        <v>0</v>
      </c>
      <c r="CT77" s="118">
        <f t="shared" si="115"/>
        <v>0</v>
      </c>
      <c r="CU77" s="32"/>
      <c r="CV77" s="38">
        <f t="shared" si="116"/>
        <v>0</v>
      </c>
      <c r="CW77" s="39" t="e">
        <f t="shared" si="96"/>
        <v>#DIV/0!</v>
      </c>
      <c r="CX77" s="39">
        <f t="shared" si="117"/>
        <v>0</v>
      </c>
      <c r="CY77" s="39" t="e">
        <f t="shared" si="118"/>
        <v>#DIV/0!</v>
      </c>
      <c r="CZ77" s="36">
        <f t="shared" si="119"/>
        <v>0</v>
      </c>
      <c r="DA77" s="40" t="e">
        <f t="shared" si="120"/>
        <v>#DIV/0!</v>
      </c>
      <c r="DB77" s="38">
        <f t="shared" si="121"/>
        <v>0</v>
      </c>
      <c r="DC77" s="39" t="e">
        <f t="shared" si="88"/>
        <v>#DIV/0!</v>
      </c>
      <c r="DD77" s="36">
        <f t="shared" si="122"/>
        <v>0</v>
      </c>
      <c r="DE77" s="39" t="e">
        <f t="shared" si="123"/>
        <v>#DIV/0!</v>
      </c>
      <c r="DF77" s="36">
        <f t="shared" si="124"/>
        <v>0</v>
      </c>
      <c r="DG77" s="40" t="e">
        <f t="shared" si="125"/>
        <v>#DIV/0!</v>
      </c>
      <c r="DH77" s="152"/>
      <c r="DI77" s="161" t="s">
        <v>76</v>
      </c>
      <c r="DJ77" s="38">
        <f t="shared" si="126"/>
        <v>0</v>
      </c>
      <c r="DK77" s="36">
        <f t="shared" si="127"/>
        <v>0</v>
      </c>
      <c r="DL77" s="37">
        <f t="shared" si="128"/>
        <v>0</v>
      </c>
      <c r="DM77"/>
    </row>
    <row r="78" spans="1:119" s="19" customFormat="1" ht="15.6" x14ac:dyDescent="0.3">
      <c r="A78" s="26">
        <v>63</v>
      </c>
      <c r="B78" s="26" t="s">
        <v>77</v>
      </c>
      <c r="C78" s="34"/>
      <c r="D78" s="35"/>
      <c r="E78" s="39"/>
      <c r="F78" s="39"/>
      <c r="G78" s="39"/>
      <c r="H78" s="36"/>
      <c r="I78" s="40"/>
      <c r="J78" s="38"/>
      <c r="K78" s="39"/>
      <c r="L78" s="36"/>
      <c r="M78" s="39"/>
      <c r="N78" s="36"/>
      <c r="O78" s="40"/>
      <c r="P78" s="116">
        <f t="shared" si="98"/>
        <v>0</v>
      </c>
      <c r="Q78" s="117">
        <f t="shared" si="99"/>
        <v>0</v>
      </c>
      <c r="R78" s="118">
        <f t="shared" si="100"/>
        <v>0</v>
      </c>
      <c r="S78" s="32"/>
      <c r="T78" s="3"/>
      <c r="U78" s="5"/>
      <c r="V78" s="3"/>
      <c r="W78" s="5"/>
      <c r="X78" s="3"/>
      <c r="Y78" s="5"/>
      <c r="Z78" s="38"/>
      <c r="AA78" s="39"/>
      <c r="AB78" s="36"/>
      <c r="AC78" s="39"/>
      <c r="AD78" s="36"/>
      <c r="AE78" s="40"/>
      <c r="AF78" s="116">
        <f t="shared" si="101"/>
        <v>0</v>
      </c>
      <c r="AG78" s="117">
        <f t="shared" si="102"/>
        <v>0</v>
      </c>
      <c r="AH78" s="118">
        <f t="shared" si="103"/>
        <v>0</v>
      </c>
      <c r="AI78" s="32"/>
      <c r="AJ78" s="35"/>
      <c r="AK78" s="39"/>
      <c r="AL78" s="36"/>
      <c r="AM78" s="39"/>
      <c r="AN78" s="36"/>
      <c r="AO78" s="40"/>
      <c r="AP78" s="38"/>
      <c r="AQ78" s="39"/>
      <c r="AR78" s="36"/>
      <c r="AS78" s="39"/>
      <c r="AT78" s="36"/>
      <c r="AU78" s="40"/>
      <c r="AV78" s="116">
        <f t="shared" si="104"/>
        <v>0</v>
      </c>
      <c r="AW78" s="117">
        <f t="shared" si="105"/>
        <v>0</v>
      </c>
      <c r="AX78" s="118">
        <f t="shared" si="106"/>
        <v>0</v>
      </c>
      <c r="AY78" s="32"/>
      <c r="AZ78" s="35"/>
      <c r="BA78" s="39"/>
      <c r="BB78" s="39"/>
      <c r="BC78" s="39"/>
      <c r="BD78" s="36"/>
      <c r="BE78" s="40"/>
      <c r="BF78" s="38"/>
      <c r="BG78" s="39"/>
      <c r="BH78" s="36"/>
      <c r="BI78" s="39"/>
      <c r="BJ78" s="36"/>
      <c r="BK78" s="40"/>
      <c r="BL78" s="116">
        <f t="shared" si="107"/>
        <v>0</v>
      </c>
      <c r="BM78" s="117">
        <f t="shared" si="108"/>
        <v>0</v>
      </c>
      <c r="BN78" s="118">
        <f t="shared" si="109"/>
        <v>0</v>
      </c>
      <c r="BO78" s="32"/>
      <c r="BP78" s="35"/>
      <c r="BQ78" s="39"/>
      <c r="BR78" s="39"/>
      <c r="BS78" s="39"/>
      <c r="BT78" s="36"/>
      <c r="BU78" s="40"/>
      <c r="BV78" s="38"/>
      <c r="BW78" s="39"/>
      <c r="BX78" s="36"/>
      <c r="BY78" s="39"/>
      <c r="BZ78" s="36"/>
      <c r="CA78" s="40"/>
      <c r="CB78" s="116">
        <f t="shared" si="110"/>
        <v>0</v>
      </c>
      <c r="CC78" s="117">
        <f t="shared" si="111"/>
        <v>0</v>
      </c>
      <c r="CD78" s="118">
        <f t="shared" si="112"/>
        <v>0</v>
      </c>
      <c r="CE78" s="32"/>
      <c r="CF78" s="35"/>
      <c r="CG78" s="39"/>
      <c r="CH78" s="39"/>
      <c r="CI78" s="39"/>
      <c r="CJ78" s="36"/>
      <c r="CK78" s="40"/>
      <c r="CL78" s="38"/>
      <c r="CM78" s="39"/>
      <c r="CN78" s="36"/>
      <c r="CO78" s="39"/>
      <c r="CP78" s="36"/>
      <c r="CQ78" s="40"/>
      <c r="CR78" s="116">
        <f t="shared" si="113"/>
        <v>0</v>
      </c>
      <c r="CS78" s="117">
        <f t="shared" si="114"/>
        <v>0</v>
      </c>
      <c r="CT78" s="118">
        <f t="shared" si="115"/>
        <v>0</v>
      </c>
      <c r="CU78" s="32"/>
      <c r="CV78" s="38">
        <f t="shared" si="116"/>
        <v>0</v>
      </c>
      <c r="CW78" s="39" t="e">
        <f t="shared" si="96"/>
        <v>#DIV/0!</v>
      </c>
      <c r="CX78" s="39">
        <f t="shared" si="117"/>
        <v>0</v>
      </c>
      <c r="CY78" s="39" t="e">
        <f t="shared" si="118"/>
        <v>#DIV/0!</v>
      </c>
      <c r="CZ78" s="36">
        <f t="shared" si="119"/>
        <v>0</v>
      </c>
      <c r="DA78" s="40" t="e">
        <f t="shared" si="120"/>
        <v>#DIV/0!</v>
      </c>
      <c r="DB78" s="38">
        <f t="shared" si="121"/>
        <v>0</v>
      </c>
      <c r="DC78" s="39" t="e">
        <f t="shared" si="88"/>
        <v>#DIV/0!</v>
      </c>
      <c r="DD78" s="36">
        <f t="shared" si="122"/>
        <v>0</v>
      </c>
      <c r="DE78" s="39" t="e">
        <f t="shared" si="123"/>
        <v>#DIV/0!</v>
      </c>
      <c r="DF78" s="36">
        <f t="shared" si="124"/>
        <v>0</v>
      </c>
      <c r="DG78" s="40" t="e">
        <f t="shared" si="125"/>
        <v>#DIV/0!</v>
      </c>
      <c r="DH78" s="152"/>
      <c r="DI78" s="161" t="s">
        <v>77</v>
      </c>
      <c r="DJ78" s="38">
        <f t="shared" si="126"/>
        <v>0</v>
      </c>
      <c r="DK78" s="36">
        <f t="shared" si="127"/>
        <v>0</v>
      </c>
      <c r="DL78" s="37">
        <f t="shared" si="128"/>
        <v>0</v>
      </c>
      <c r="DM78"/>
    </row>
    <row r="79" spans="1:119" s="19" customFormat="1" ht="15.6" x14ac:dyDescent="0.3">
      <c r="A79" s="26">
        <v>64</v>
      </c>
      <c r="B79" s="26" t="s">
        <v>78</v>
      </c>
      <c r="C79" s="34"/>
      <c r="D79" s="35"/>
      <c r="E79" s="39"/>
      <c r="F79" s="39"/>
      <c r="G79" s="39"/>
      <c r="H79" s="36"/>
      <c r="I79" s="40"/>
      <c r="J79" s="38"/>
      <c r="K79" s="39"/>
      <c r="L79" s="36"/>
      <c r="M79" s="39"/>
      <c r="N79" s="36"/>
      <c r="O79" s="40"/>
      <c r="P79" s="116">
        <f t="shared" si="98"/>
        <v>0</v>
      </c>
      <c r="Q79" s="117">
        <f t="shared" si="99"/>
        <v>0</v>
      </c>
      <c r="R79" s="118">
        <f t="shared" si="100"/>
        <v>0</v>
      </c>
      <c r="S79" s="32"/>
      <c r="T79" s="3"/>
      <c r="U79" s="5"/>
      <c r="V79" s="3"/>
      <c r="W79" s="5"/>
      <c r="X79" s="3"/>
      <c r="Y79" s="5"/>
      <c r="Z79" s="38"/>
      <c r="AA79" s="39"/>
      <c r="AB79" s="36"/>
      <c r="AC79" s="39"/>
      <c r="AD79" s="36"/>
      <c r="AE79" s="40"/>
      <c r="AF79" s="116">
        <f t="shared" si="101"/>
        <v>0</v>
      </c>
      <c r="AG79" s="117">
        <f t="shared" si="102"/>
        <v>0</v>
      </c>
      <c r="AH79" s="118">
        <f t="shared" si="103"/>
        <v>0</v>
      </c>
      <c r="AI79" s="32"/>
      <c r="AJ79" s="35"/>
      <c r="AK79" s="39"/>
      <c r="AL79" s="36"/>
      <c r="AM79" s="39"/>
      <c r="AN79" s="36"/>
      <c r="AO79" s="40"/>
      <c r="AP79" s="38"/>
      <c r="AQ79" s="39"/>
      <c r="AR79" s="36"/>
      <c r="AS79" s="39"/>
      <c r="AT79" s="36"/>
      <c r="AU79" s="40"/>
      <c r="AV79" s="116">
        <f t="shared" si="104"/>
        <v>0</v>
      </c>
      <c r="AW79" s="117">
        <f t="shared" si="105"/>
        <v>0</v>
      </c>
      <c r="AX79" s="118">
        <f t="shared" si="106"/>
        <v>0</v>
      </c>
      <c r="AY79" s="32"/>
      <c r="AZ79" s="35"/>
      <c r="BA79" s="39"/>
      <c r="BB79" s="39"/>
      <c r="BC79" s="39"/>
      <c r="BD79" s="36"/>
      <c r="BE79" s="40"/>
      <c r="BF79" s="38"/>
      <c r="BG79" s="39"/>
      <c r="BH79" s="36"/>
      <c r="BI79" s="39"/>
      <c r="BJ79" s="36"/>
      <c r="BK79" s="40"/>
      <c r="BL79" s="116">
        <f t="shared" si="107"/>
        <v>0</v>
      </c>
      <c r="BM79" s="117">
        <f t="shared" si="108"/>
        <v>0</v>
      </c>
      <c r="BN79" s="118">
        <f t="shared" si="109"/>
        <v>0</v>
      </c>
      <c r="BO79" s="32"/>
      <c r="BP79" s="35"/>
      <c r="BQ79" s="39"/>
      <c r="BR79" s="39"/>
      <c r="BS79" s="39"/>
      <c r="BT79" s="36"/>
      <c r="BU79" s="40"/>
      <c r="BV79" s="38"/>
      <c r="BW79" s="39"/>
      <c r="BX79" s="36"/>
      <c r="BY79" s="39"/>
      <c r="BZ79" s="36"/>
      <c r="CA79" s="40"/>
      <c r="CB79" s="116">
        <f t="shared" si="110"/>
        <v>0</v>
      </c>
      <c r="CC79" s="117">
        <f t="shared" si="111"/>
        <v>0</v>
      </c>
      <c r="CD79" s="118">
        <f t="shared" si="112"/>
        <v>0</v>
      </c>
      <c r="CE79" s="32"/>
      <c r="CF79" s="35"/>
      <c r="CG79" s="39"/>
      <c r="CH79" s="39"/>
      <c r="CI79" s="39"/>
      <c r="CJ79" s="36"/>
      <c r="CK79" s="40"/>
      <c r="CL79" s="38"/>
      <c r="CM79" s="39"/>
      <c r="CN79" s="36"/>
      <c r="CO79" s="39"/>
      <c r="CP79" s="36"/>
      <c r="CQ79" s="40"/>
      <c r="CR79" s="116">
        <f t="shared" si="113"/>
        <v>0</v>
      </c>
      <c r="CS79" s="117">
        <f t="shared" si="114"/>
        <v>0</v>
      </c>
      <c r="CT79" s="118">
        <f t="shared" si="115"/>
        <v>0</v>
      </c>
      <c r="CU79" s="32"/>
      <c r="CV79" s="38">
        <f t="shared" si="116"/>
        <v>0</v>
      </c>
      <c r="CW79" s="39" t="e">
        <f t="shared" si="96"/>
        <v>#DIV/0!</v>
      </c>
      <c r="CX79" s="39">
        <f t="shared" si="117"/>
        <v>0</v>
      </c>
      <c r="CY79" s="39" t="e">
        <f t="shared" si="118"/>
        <v>#DIV/0!</v>
      </c>
      <c r="CZ79" s="36">
        <f t="shared" si="119"/>
        <v>0</v>
      </c>
      <c r="DA79" s="40" t="e">
        <f t="shared" si="120"/>
        <v>#DIV/0!</v>
      </c>
      <c r="DB79" s="38">
        <f t="shared" si="121"/>
        <v>0</v>
      </c>
      <c r="DC79" s="39" t="e">
        <f t="shared" si="88"/>
        <v>#DIV/0!</v>
      </c>
      <c r="DD79" s="36">
        <f t="shared" si="122"/>
        <v>0</v>
      </c>
      <c r="DE79" s="39" t="e">
        <f t="shared" si="123"/>
        <v>#DIV/0!</v>
      </c>
      <c r="DF79" s="36">
        <f t="shared" si="124"/>
        <v>0</v>
      </c>
      <c r="DG79" s="40" t="e">
        <f t="shared" si="125"/>
        <v>#DIV/0!</v>
      </c>
      <c r="DH79" s="152"/>
      <c r="DI79" s="161" t="s">
        <v>78</v>
      </c>
      <c r="DJ79" s="38">
        <f t="shared" si="126"/>
        <v>0</v>
      </c>
      <c r="DK79" s="36">
        <f t="shared" si="127"/>
        <v>0</v>
      </c>
      <c r="DL79" s="37">
        <f t="shared" si="128"/>
        <v>0</v>
      </c>
      <c r="DM79"/>
    </row>
    <row r="80" spans="1:119" s="19" customFormat="1" ht="15.6" x14ac:dyDescent="0.3">
      <c r="A80" s="26">
        <v>65</v>
      </c>
      <c r="B80" s="26" t="s">
        <v>79</v>
      </c>
      <c r="C80" s="34"/>
      <c r="D80" s="35"/>
      <c r="E80" s="39"/>
      <c r="F80" s="39"/>
      <c r="G80" s="39"/>
      <c r="H80" s="36"/>
      <c r="I80" s="40"/>
      <c r="J80" s="38"/>
      <c r="K80" s="39"/>
      <c r="L80" s="36"/>
      <c r="M80" s="39"/>
      <c r="N80" s="36"/>
      <c r="O80" s="40"/>
      <c r="P80" s="116">
        <f t="shared" si="98"/>
        <v>0</v>
      </c>
      <c r="Q80" s="117">
        <f t="shared" si="99"/>
        <v>0</v>
      </c>
      <c r="R80" s="118">
        <f t="shared" si="100"/>
        <v>0</v>
      </c>
      <c r="S80" s="32"/>
      <c r="T80" s="3"/>
      <c r="U80" s="5"/>
      <c r="V80" s="3"/>
      <c r="W80" s="5"/>
      <c r="X80" s="3"/>
      <c r="Y80" s="5"/>
      <c r="Z80" s="38"/>
      <c r="AA80" s="39"/>
      <c r="AB80" s="36"/>
      <c r="AC80" s="39"/>
      <c r="AD80" s="36"/>
      <c r="AE80" s="40"/>
      <c r="AF80" s="116">
        <f t="shared" si="101"/>
        <v>0</v>
      </c>
      <c r="AG80" s="117">
        <f t="shared" si="102"/>
        <v>0</v>
      </c>
      <c r="AH80" s="118">
        <f t="shared" si="103"/>
        <v>0</v>
      </c>
      <c r="AI80" s="32"/>
      <c r="AJ80" s="35"/>
      <c r="AK80" s="39"/>
      <c r="AL80" s="36"/>
      <c r="AM80" s="39"/>
      <c r="AN80" s="36"/>
      <c r="AO80" s="40"/>
      <c r="AP80" s="38"/>
      <c r="AQ80" s="39"/>
      <c r="AR80" s="36"/>
      <c r="AS80" s="39"/>
      <c r="AT80" s="36"/>
      <c r="AU80" s="40"/>
      <c r="AV80" s="116">
        <f t="shared" si="104"/>
        <v>0</v>
      </c>
      <c r="AW80" s="117">
        <f t="shared" si="105"/>
        <v>0</v>
      </c>
      <c r="AX80" s="118">
        <f t="shared" si="106"/>
        <v>0</v>
      </c>
      <c r="AY80" s="32"/>
      <c r="AZ80" s="35"/>
      <c r="BA80" s="39"/>
      <c r="BB80" s="39"/>
      <c r="BC80" s="39"/>
      <c r="BD80" s="36"/>
      <c r="BE80" s="40"/>
      <c r="BF80" s="38"/>
      <c r="BG80" s="39"/>
      <c r="BH80" s="36"/>
      <c r="BI80" s="39"/>
      <c r="BJ80" s="36"/>
      <c r="BK80" s="40"/>
      <c r="BL80" s="116">
        <f t="shared" si="107"/>
        <v>0</v>
      </c>
      <c r="BM80" s="117">
        <f t="shared" si="108"/>
        <v>0</v>
      </c>
      <c r="BN80" s="118">
        <f t="shared" si="109"/>
        <v>0</v>
      </c>
      <c r="BO80" s="32"/>
      <c r="BP80" s="35"/>
      <c r="BQ80" s="39"/>
      <c r="BR80" s="39"/>
      <c r="BS80" s="39"/>
      <c r="BT80" s="36"/>
      <c r="BU80" s="40"/>
      <c r="BV80" s="38"/>
      <c r="BW80" s="39"/>
      <c r="BX80" s="36"/>
      <c r="BY80" s="39"/>
      <c r="BZ80" s="36"/>
      <c r="CA80" s="40"/>
      <c r="CB80" s="116">
        <f t="shared" si="110"/>
        <v>0</v>
      </c>
      <c r="CC80" s="117">
        <f t="shared" si="111"/>
        <v>0</v>
      </c>
      <c r="CD80" s="118">
        <f t="shared" si="112"/>
        <v>0</v>
      </c>
      <c r="CE80" s="32"/>
      <c r="CF80" s="35"/>
      <c r="CG80" s="39"/>
      <c r="CH80" s="39"/>
      <c r="CI80" s="39"/>
      <c r="CJ80" s="36"/>
      <c r="CK80" s="40"/>
      <c r="CL80" s="38"/>
      <c r="CM80" s="39"/>
      <c r="CN80" s="36"/>
      <c r="CO80" s="39"/>
      <c r="CP80" s="36"/>
      <c r="CQ80" s="40"/>
      <c r="CR80" s="116">
        <f t="shared" si="113"/>
        <v>0</v>
      </c>
      <c r="CS80" s="117">
        <f t="shared" si="114"/>
        <v>0</v>
      </c>
      <c r="CT80" s="118">
        <f t="shared" si="115"/>
        <v>0</v>
      </c>
      <c r="CU80" s="32"/>
      <c r="CV80" s="38">
        <f t="shared" si="116"/>
        <v>0</v>
      </c>
      <c r="CW80" s="39" t="e">
        <f t="shared" si="96"/>
        <v>#DIV/0!</v>
      </c>
      <c r="CX80" s="39">
        <f t="shared" si="117"/>
        <v>0</v>
      </c>
      <c r="CY80" s="39" t="e">
        <f t="shared" si="118"/>
        <v>#DIV/0!</v>
      </c>
      <c r="CZ80" s="36">
        <f t="shared" si="119"/>
        <v>0</v>
      </c>
      <c r="DA80" s="40" t="e">
        <f t="shared" si="120"/>
        <v>#DIV/0!</v>
      </c>
      <c r="DB80" s="38">
        <f t="shared" si="121"/>
        <v>0</v>
      </c>
      <c r="DC80" s="39" t="e">
        <f t="shared" si="88"/>
        <v>#DIV/0!</v>
      </c>
      <c r="DD80" s="36">
        <f t="shared" si="122"/>
        <v>0</v>
      </c>
      <c r="DE80" s="39" t="e">
        <f t="shared" si="123"/>
        <v>#DIV/0!</v>
      </c>
      <c r="DF80" s="36">
        <f t="shared" si="124"/>
        <v>0</v>
      </c>
      <c r="DG80" s="40" t="e">
        <f t="shared" si="125"/>
        <v>#DIV/0!</v>
      </c>
      <c r="DH80" s="152"/>
      <c r="DI80" s="161" t="s">
        <v>79</v>
      </c>
      <c r="DJ80" s="38">
        <f t="shared" si="126"/>
        <v>0</v>
      </c>
      <c r="DK80" s="36">
        <f t="shared" si="127"/>
        <v>0</v>
      </c>
      <c r="DL80" s="37">
        <f t="shared" si="128"/>
        <v>0</v>
      </c>
      <c r="DM80"/>
    </row>
    <row r="81" spans="1:119" s="19" customFormat="1" ht="15.6" x14ac:dyDescent="0.3">
      <c r="A81" s="26">
        <v>66</v>
      </c>
      <c r="B81" s="26" t="s">
        <v>80</v>
      </c>
      <c r="C81" s="34"/>
      <c r="D81" s="35"/>
      <c r="E81" s="39"/>
      <c r="F81" s="39"/>
      <c r="G81" s="39"/>
      <c r="H81" s="36"/>
      <c r="I81" s="40"/>
      <c r="J81" s="38"/>
      <c r="K81" s="39"/>
      <c r="L81" s="36"/>
      <c r="M81" s="39"/>
      <c r="N81" s="36"/>
      <c r="O81" s="40"/>
      <c r="P81" s="116">
        <f t="shared" si="98"/>
        <v>0</v>
      </c>
      <c r="Q81" s="117">
        <f t="shared" si="99"/>
        <v>0</v>
      </c>
      <c r="R81" s="118">
        <f t="shared" si="100"/>
        <v>0</v>
      </c>
      <c r="S81" s="32"/>
      <c r="T81" s="3"/>
      <c r="U81" s="5"/>
      <c r="V81" s="3"/>
      <c r="W81" s="5"/>
      <c r="X81" s="3"/>
      <c r="Y81" s="5"/>
      <c r="Z81" s="38"/>
      <c r="AA81" s="39"/>
      <c r="AB81" s="36"/>
      <c r="AC81" s="39"/>
      <c r="AD81" s="36"/>
      <c r="AE81" s="40"/>
      <c r="AF81" s="116">
        <f t="shared" si="101"/>
        <v>0</v>
      </c>
      <c r="AG81" s="117">
        <f t="shared" si="102"/>
        <v>0</v>
      </c>
      <c r="AH81" s="118">
        <f t="shared" si="103"/>
        <v>0</v>
      </c>
      <c r="AI81" s="32"/>
      <c r="AJ81" s="35"/>
      <c r="AK81" s="39"/>
      <c r="AL81" s="36"/>
      <c r="AM81" s="39"/>
      <c r="AN81" s="36"/>
      <c r="AO81" s="40"/>
      <c r="AP81" s="38"/>
      <c r="AQ81" s="39"/>
      <c r="AR81" s="36"/>
      <c r="AS81" s="39"/>
      <c r="AT81" s="36"/>
      <c r="AU81" s="40"/>
      <c r="AV81" s="116">
        <f t="shared" si="104"/>
        <v>0</v>
      </c>
      <c r="AW81" s="117">
        <f t="shared" si="105"/>
        <v>0</v>
      </c>
      <c r="AX81" s="118">
        <f t="shared" si="106"/>
        <v>0</v>
      </c>
      <c r="AY81" s="32"/>
      <c r="AZ81" s="35"/>
      <c r="BA81" s="39"/>
      <c r="BB81" s="39"/>
      <c r="BC81" s="39"/>
      <c r="BD81" s="36"/>
      <c r="BE81" s="40"/>
      <c r="BF81" s="38"/>
      <c r="BG81" s="39"/>
      <c r="BH81" s="36"/>
      <c r="BI81" s="39"/>
      <c r="BJ81" s="36"/>
      <c r="BK81" s="40"/>
      <c r="BL81" s="116">
        <f t="shared" si="107"/>
        <v>0</v>
      </c>
      <c r="BM81" s="117">
        <f t="shared" si="108"/>
        <v>0</v>
      </c>
      <c r="BN81" s="118">
        <f t="shared" si="109"/>
        <v>0</v>
      </c>
      <c r="BO81" s="32"/>
      <c r="BP81" s="35"/>
      <c r="BQ81" s="39"/>
      <c r="BR81" s="39"/>
      <c r="BS81" s="39"/>
      <c r="BT81" s="36"/>
      <c r="BU81" s="40"/>
      <c r="BV81" s="38"/>
      <c r="BW81" s="39"/>
      <c r="BX81" s="36"/>
      <c r="BY81" s="39"/>
      <c r="BZ81" s="36"/>
      <c r="CA81" s="40"/>
      <c r="CB81" s="116">
        <f t="shared" si="110"/>
        <v>0</v>
      </c>
      <c r="CC81" s="117">
        <f t="shared" si="111"/>
        <v>0</v>
      </c>
      <c r="CD81" s="118">
        <f t="shared" si="112"/>
        <v>0</v>
      </c>
      <c r="CE81" s="32"/>
      <c r="CF81" s="35"/>
      <c r="CG81" s="39"/>
      <c r="CH81" s="39"/>
      <c r="CI81" s="39"/>
      <c r="CJ81" s="36"/>
      <c r="CK81" s="40"/>
      <c r="CL81" s="38"/>
      <c r="CM81" s="39"/>
      <c r="CN81" s="36"/>
      <c r="CO81" s="39"/>
      <c r="CP81" s="36"/>
      <c r="CQ81" s="40"/>
      <c r="CR81" s="116">
        <f t="shared" si="113"/>
        <v>0</v>
      </c>
      <c r="CS81" s="117">
        <f t="shared" si="114"/>
        <v>0</v>
      </c>
      <c r="CT81" s="118">
        <f t="shared" si="115"/>
        <v>0</v>
      </c>
      <c r="CU81" s="32"/>
      <c r="CV81" s="38">
        <f t="shared" si="116"/>
        <v>0</v>
      </c>
      <c r="CW81" s="39" t="e">
        <f t="shared" si="96"/>
        <v>#DIV/0!</v>
      </c>
      <c r="CX81" s="39">
        <f t="shared" si="117"/>
        <v>0</v>
      </c>
      <c r="CY81" s="39" t="e">
        <f t="shared" si="118"/>
        <v>#DIV/0!</v>
      </c>
      <c r="CZ81" s="36">
        <f t="shared" si="119"/>
        <v>0</v>
      </c>
      <c r="DA81" s="40" t="e">
        <f t="shared" si="120"/>
        <v>#DIV/0!</v>
      </c>
      <c r="DB81" s="38">
        <f t="shared" si="121"/>
        <v>0</v>
      </c>
      <c r="DC81" s="39" t="e">
        <f t="shared" si="88"/>
        <v>#DIV/0!</v>
      </c>
      <c r="DD81" s="36">
        <f t="shared" si="122"/>
        <v>0</v>
      </c>
      <c r="DE81" s="39" t="e">
        <f t="shared" si="123"/>
        <v>#DIV/0!</v>
      </c>
      <c r="DF81" s="36">
        <f t="shared" si="124"/>
        <v>0</v>
      </c>
      <c r="DG81" s="40" t="e">
        <f t="shared" si="125"/>
        <v>#DIV/0!</v>
      </c>
      <c r="DH81" s="152"/>
      <c r="DI81" s="161" t="s">
        <v>80</v>
      </c>
      <c r="DJ81" s="38">
        <f t="shared" si="126"/>
        <v>0</v>
      </c>
      <c r="DK81" s="36">
        <f t="shared" si="127"/>
        <v>0</v>
      </c>
      <c r="DL81" s="37">
        <f t="shared" si="128"/>
        <v>0</v>
      </c>
      <c r="DM81"/>
    </row>
    <row r="82" spans="1:119" s="19" customFormat="1" ht="15.6" x14ac:dyDescent="0.3">
      <c r="A82" s="26">
        <v>67</v>
      </c>
      <c r="B82" s="26" t="s">
        <v>81</v>
      </c>
      <c r="C82" s="34"/>
      <c r="D82" s="35"/>
      <c r="E82" s="39"/>
      <c r="F82" s="39"/>
      <c r="G82" s="39"/>
      <c r="H82" s="36"/>
      <c r="I82" s="40"/>
      <c r="J82" s="38"/>
      <c r="K82" s="39"/>
      <c r="L82" s="36"/>
      <c r="M82" s="39"/>
      <c r="N82" s="36"/>
      <c r="O82" s="40"/>
      <c r="P82" s="116">
        <f t="shared" si="98"/>
        <v>0</v>
      </c>
      <c r="Q82" s="117">
        <f t="shared" si="99"/>
        <v>0</v>
      </c>
      <c r="R82" s="118">
        <f t="shared" si="100"/>
        <v>0</v>
      </c>
      <c r="S82" s="32"/>
      <c r="T82" s="3"/>
      <c r="U82" s="5"/>
      <c r="V82" s="3"/>
      <c r="W82" s="5"/>
      <c r="X82" s="3"/>
      <c r="Y82" s="5"/>
      <c r="Z82" s="38"/>
      <c r="AA82" s="39"/>
      <c r="AB82" s="36"/>
      <c r="AC82" s="39"/>
      <c r="AD82" s="36"/>
      <c r="AE82" s="40"/>
      <c r="AF82" s="116">
        <f t="shared" si="101"/>
        <v>0</v>
      </c>
      <c r="AG82" s="117">
        <f t="shared" si="102"/>
        <v>0</v>
      </c>
      <c r="AH82" s="118">
        <f t="shared" si="103"/>
        <v>0</v>
      </c>
      <c r="AI82" s="32"/>
      <c r="AJ82" s="35"/>
      <c r="AK82" s="39"/>
      <c r="AL82" s="36"/>
      <c r="AM82" s="39"/>
      <c r="AN82" s="36"/>
      <c r="AO82" s="40"/>
      <c r="AP82" s="38"/>
      <c r="AQ82" s="39"/>
      <c r="AR82" s="36"/>
      <c r="AS82" s="39"/>
      <c r="AT82" s="36"/>
      <c r="AU82" s="40"/>
      <c r="AV82" s="116">
        <f t="shared" si="104"/>
        <v>0</v>
      </c>
      <c r="AW82" s="117">
        <f t="shared" si="105"/>
        <v>0</v>
      </c>
      <c r="AX82" s="118">
        <f t="shared" si="106"/>
        <v>0</v>
      </c>
      <c r="AY82" s="32"/>
      <c r="AZ82" s="35"/>
      <c r="BA82" s="39"/>
      <c r="BB82" s="39"/>
      <c r="BC82" s="39"/>
      <c r="BD82" s="36"/>
      <c r="BE82" s="40"/>
      <c r="BF82" s="38"/>
      <c r="BG82" s="39"/>
      <c r="BH82" s="36"/>
      <c r="BI82" s="39"/>
      <c r="BJ82" s="36"/>
      <c r="BK82" s="40"/>
      <c r="BL82" s="116">
        <f t="shared" si="107"/>
        <v>0</v>
      </c>
      <c r="BM82" s="117">
        <f t="shared" si="108"/>
        <v>0</v>
      </c>
      <c r="BN82" s="118">
        <f t="shared" si="109"/>
        <v>0</v>
      </c>
      <c r="BO82" s="32"/>
      <c r="BP82" s="35"/>
      <c r="BQ82" s="39"/>
      <c r="BR82" s="39"/>
      <c r="BS82" s="39"/>
      <c r="BT82" s="36"/>
      <c r="BU82" s="40"/>
      <c r="BV82" s="38"/>
      <c r="BW82" s="39"/>
      <c r="BX82" s="36"/>
      <c r="BY82" s="39"/>
      <c r="BZ82" s="36"/>
      <c r="CA82" s="40"/>
      <c r="CB82" s="116">
        <f t="shared" si="110"/>
        <v>0</v>
      </c>
      <c r="CC82" s="117">
        <f t="shared" si="111"/>
        <v>0</v>
      </c>
      <c r="CD82" s="118">
        <f t="shared" si="112"/>
        <v>0</v>
      </c>
      <c r="CE82" s="32"/>
      <c r="CF82" s="35"/>
      <c r="CG82" s="39"/>
      <c r="CH82" s="39"/>
      <c r="CI82" s="39"/>
      <c r="CJ82" s="36"/>
      <c r="CK82" s="40"/>
      <c r="CL82" s="38"/>
      <c r="CM82" s="39"/>
      <c r="CN82" s="36"/>
      <c r="CO82" s="39"/>
      <c r="CP82" s="36"/>
      <c r="CQ82" s="40"/>
      <c r="CR82" s="116">
        <f t="shared" si="113"/>
        <v>0</v>
      </c>
      <c r="CS82" s="117">
        <f t="shared" si="114"/>
        <v>0</v>
      </c>
      <c r="CT82" s="118">
        <f t="shared" si="115"/>
        <v>0</v>
      </c>
      <c r="CU82" s="32"/>
      <c r="CV82" s="38">
        <f t="shared" si="116"/>
        <v>0</v>
      </c>
      <c r="CW82" s="39" t="e">
        <f t="shared" si="96"/>
        <v>#DIV/0!</v>
      </c>
      <c r="CX82" s="39">
        <f t="shared" si="117"/>
        <v>0</v>
      </c>
      <c r="CY82" s="39" t="e">
        <f t="shared" si="118"/>
        <v>#DIV/0!</v>
      </c>
      <c r="CZ82" s="36">
        <f t="shared" si="119"/>
        <v>0</v>
      </c>
      <c r="DA82" s="40" t="e">
        <f t="shared" si="120"/>
        <v>#DIV/0!</v>
      </c>
      <c r="DB82" s="38">
        <f t="shared" si="121"/>
        <v>0</v>
      </c>
      <c r="DC82" s="39" t="e">
        <f t="shared" si="88"/>
        <v>#DIV/0!</v>
      </c>
      <c r="DD82" s="36">
        <f t="shared" si="122"/>
        <v>0</v>
      </c>
      <c r="DE82" s="39" t="e">
        <f t="shared" si="123"/>
        <v>#DIV/0!</v>
      </c>
      <c r="DF82" s="36">
        <f t="shared" si="124"/>
        <v>0</v>
      </c>
      <c r="DG82" s="40" t="e">
        <f t="shared" si="125"/>
        <v>#DIV/0!</v>
      </c>
      <c r="DH82" s="152"/>
      <c r="DI82" s="161" t="s">
        <v>81</v>
      </c>
      <c r="DJ82" s="38">
        <f t="shared" si="126"/>
        <v>0</v>
      </c>
      <c r="DK82" s="36">
        <f t="shared" si="127"/>
        <v>0</v>
      </c>
      <c r="DL82" s="37">
        <f t="shared" si="128"/>
        <v>0</v>
      </c>
      <c r="DM82"/>
    </row>
    <row r="83" spans="1:119" s="19" customFormat="1" ht="15.6" x14ac:dyDescent="0.3">
      <c r="A83" s="26">
        <v>68</v>
      </c>
      <c r="B83" s="26" t="s">
        <v>82</v>
      </c>
      <c r="C83" s="34"/>
      <c r="D83" s="35"/>
      <c r="E83" s="39"/>
      <c r="F83" s="39"/>
      <c r="G83" s="39"/>
      <c r="H83" s="36"/>
      <c r="I83" s="40"/>
      <c r="J83" s="38"/>
      <c r="K83" s="39"/>
      <c r="L83" s="36"/>
      <c r="M83" s="39"/>
      <c r="N83" s="36"/>
      <c r="O83" s="40"/>
      <c r="P83" s="116">
        <f t="shared" si="98"/>
        <v>0</v>
      </c>
      <c r="Q83" s="117">
        <f t="shared" si="99"/>
        <v>0</v>
      </c>
      <c r="R83" s="118">
        <f t="shared" si="100"/>
        <v>0</v>
      </c>
      <c r="S83" s="32"/>
      <c r="T83" s="3"/>
      <c r="U83" s="5"/>
      <c r="V83" s="3"/>
      <c r="W83" s="5"/>
      <c r="X83" s="3"/>
      <c r="Y83" s="5"/>
      <c r="Z83" s="38"/>
      <c r="AA83" s="39"/>
      <c r="AB83" s="36"/>
      <c r="AC83" s="39"/>
      <c r="AD83" s="36"/>
      <c r="AE83" s="40"/>
      <c r="AF83" s="116">
        <f t="shared" si="101"/>
        <v>0</v>
      </c>
      <c r="AG83" s="117">
        <f t="shared" si="102"/>
        <v>0</v>
      </c>
      <c r="AH83" s="118">
        <f t="shared" si="103"/>
        <v>0</v>
      </c>
      <c r="AI83" s="32"/>
      <c r="AJ83" s="35"/>
      <c r="AK83" s="39"/>
      <c r="AL83" s="36"/>
      <c r="AM83" s="39"/>
      <c r="AN83" s="36"/>
      <c r="AO83" s="40"/>
      <c r="AP83" s="38"/>
      <c r="AQ83" s="39"/>
      <c r="AR83" s="36"/>
      <c r="AS83" s="39"/>
      <c r="AT83" s="36"/>
      <c r="AU83" s="40"/>
      <c r="AV83" s="116">
        <f t="shared" si="104"/>
        <v>0</v>
      </c>
      <c r="AW83" s="117">
        <f t="shared" si="105"/>
        <v>0</v>
      </c>
      <c r="AX83" s="118">
        <f t="shared" si="106"/>
        <v>0</v>
      </c>
      <c r="AY83" s="32"/>
      <c r="AZ83" s="35"/>
      <c r="BA83" s="39"/>
      <c r="BB83" s="39"/>
      <c r="BC83" s="39"/>
      <c r="BD83" s="36"/>
      <c r="BE83" s="40"/>
      <c r="BF83" s="38"/>
      <c r="BG83" s="39"/>
      <c r="BH83" s="36"/>
      <c r="BI83" s="39"/>
      <c r="BJ83" s="36"/>
      <c r="BK83" s="40"/>
      <c r="BL83" s="116">
        <f t="shared" si="107"/>
        <v>0</v>
      </c>
      <c r="BM83" s="117">
        <f t="shared" si="108"/>
        <v>0</v>
      </c>
      <c r="BN83" s="118">
        <f t="shared" si="109"/>
        <v>0</v>
      </c>
      <c r="BO83" s="32"/>
      <c r="BP83" s="35"/>
      <c r="BQ83" s="39"/>
      <c r="BR83" s="39"/>
      <c r="BS83" s="39"/>
      <c r="BT83" s="36"/>
      <c r="BU83" s="40"/>
      <c r="BV83" s="38"/>
      <c r="BW83" s="39"/>
      <c r="BX83" s="36"/>
      <c r="BY83" s="39"/>
      <c r="BZ83" s="36"/>
      <c r="CA83" s="40"/>
      <c r="CB83" s="116">
        <f t="shared" si="110"/>
        <v>0</v>
      </c>
      <c r="CC83" s="117">
        <f t="shared" si="111"/>
        <v>0</v>
      </c>
      <c r="CD83" s="118">
        <f t="shared" si="112"/>
        <v>0</v>
      </c>
      <c r="CE83" s="32"/>
      <c r="CF83" s="35"/>
      <c r="CG83" s="39"/>
      <c r="CH83" s="39"/>
      <c r="CI83" s="39"/>
      <c r="CJ83" s="36"/>
      <c r="CK83" s="40"/>
      <c r="CL83" s="38"/>
      <c r="CM83" s="39"/>
      <c r="CN83" s="36"/>
      <c r="CO83" s="39"/>
      <c r="CP83" s="36"/>
      <c r="CQ83" s="40"/>
      <c r="CR83" s="116">
        <f t="shared" si="113"/>
        <v>0</v>
      </c>
      <c r="CS83" s="117">
        <f t="shared" si="114"/>
        <v>0</v>
      </c>
      <c r="CT83" s="118">
        <f t="shared" si="115"/>
        <v>0</v>
      </c>
      <c r="CU83" s="32"/>
      <c r="CV83" s="38">
        <f t="shared" si="116"/>
        <v>0</v>
      </c>
      <c r="CW83" s="39" t="e">
        <f t="shared" si="96"/>
        <v>#DIV/0!</v>
      </c>
      <c r="CX83" s="39">
        <f t="shared" si="117"/>
        <v>0</v>
      </c>
      <c r="CY83" s="39" t="e">
        <f t="shared" si="118"/>
        <v>#DIV/0!</v>
      </c>
      <c r="CZ83" s="36">
        <f t="shared" si="119"/>
        <v>0</v>
      </c>
      <c r="DA83" s="40" t="e">
        <f t="shared" si="120"/>
        <v>#DIV/0!</v>
      </c>
      <c r="DB83" s="38">
        <f t="shared" si="121"/>
        <v>0</v>
      </c>
      <c r="DC83" s="39" t="e">
        <f t="shared" si="88"/>
        <v>#DIV/0!</v>
      </c>
      <c r="DD83" s="36">
        <f t="shared" si="122"/>
        <v>0</v>
      </c>
      <c r="DE83" s="39" t="e">
        <f t="shared" si="123"/>
        <v>#DIV/0!</v>
      </c>
      <c r="DF83" s="36">
        <f t="shared" si="124"/>
        <v>0</v>
      </c>
      <c r="DG83" s="40" t="e">
        <f t="shared" si="125"/>
        <v>#DIV/0!</v>
      </c>
      <c r="DH83" s="152"/>
      <c r="DI83" s="161" t="s">
        <v>82</v>
      </c>
      <c r="DJ83" s="38">
        <f t="shared" si="126"/>
        <v>0</v>
      </c>
      <c r="DK83" s="36">
        <f t="shared" si="127"/>
        <v>0</v>
      </c>
      <c r="DL83" s="37">
        <f t="shared" si="128"/>
        <v>0</v>
      </c>
      <c r="DM83"/>
    </row>
    <row r="84" spans="1:119" s="19" customFormat="1" ht="15.6" x14ac:dyDescent="0.3">
      <c r="A84" s="26">
        <v>69</v>
      </c>
      <c r="B84" s="26" t="s">
        <v>83</v>
      </c>
      <c r="C84" s="34"/>
      <c r="D84" s="35"/>
      <c r="E84" s="39"/>
      <c r="F84" s="39"/>
      <c r="G84" s="39"/>
      <c r="H84" s="36"/>
      <c r="I84" s="40"/>
      <c r="J84" s="38"/>
      <c r="K84" s="39"/>
      <c r="L84" s="36"/>
      <c r="M84" s="39"/>
      <c r="N84" s="36"/>
      <c r="O84" s="40"/>
      <c r="P84" s="116">
        <f t="shared" si="98"/>
        <v>0</v>
      </c>
      <c r="Q84" s="117">
        <f t="shared" si="99"/>
        <v>0</v>
      </c>
      <c r="R84" s="118">
        <f t="shared" si="100"/>
        <v>0</v>
      </c>
      <c r="S84" s="32"/>
      <c r="T84" s="3"/>
      <c r="U84" s="5"/>
      <c r="V84" s="3"/>
      <c r="W84" s="5"/>
      <c r="X84" s="3"/>
      <c r="Y84" s="5"/>
      <c r="Z84" s="38"/>
      <c r="AA84" s="39"/>
      <c r="AB84" s="36"/>
      <c r="AC84" s="39"/>
      <c r="AD84" s="36"/>
      <c r="AE84" s="40"/>
      <c r="AF84" s="116">
        <f t="shared" si="101"/>
        <v>0</v>
      </c>
      <c r="AG84" s="117">
        <f t="shared" si="102"/>
        <v>0</v>
      </c>
      <c r="AH84" s="118">
        <f t="shared" si="103"/>
        <v>0</v>
      </c>
      <c r="AI84" s="32"/>
      <c r="AJ84" s="35"/>
      <c r="AK84" s="39"/>
      <c r="AL84" s="36"/>
      <c r="AM84" s="39"/>
      <c r="AN84" s="36"/>
      <c r="AO84" s="40"/>
      <c r="AP84" s="38"/>
      <c r="AQ84" s="39"/>
      <c r="AR84" s="36"/>
      <c r="AS84" s="39"/>
      <c r="AT84" s="36"/>
      <c r="AU84" s="40"/>
      <c r="AV84" s="116">
        <f t="shared" si="104"/>
        <v>0</v>
      </c>
      <c r="AW84" s="117">
        <f t="shared" si="105"/>
        <v>0</v>
      </c>
      <c r="AX84" s="118">
        <f t="shared" si="106"/>
        <v>0</v>
      </c>
      <c r="AY84" s="32"/>
      <c r="AZ84" s="35"/>
      <c r="BA84" s="39"/>
      <c r="BB84" s="39"/>
      <c r="BC84" s="39"/>
      <c r="BD84" s="36"/>
      <c r="BE84" s="40"/>
      <c r="BF84" s="38"/>
      <c r="BG84" s="39"/>
      <c r="BH84" s="36"/>
      <c r="BI84" s="39"/>
      <c r="BJ84" s="36"/>
      <c r="BK84" s="40"/>
      <c r="BL84" s="116">
        <f t="shared" si="107"/>
        <v>0</v>
      </c>
      <c r="BM84" s="117">
        <f t="shared" si="108"/>
        <v>0</v>
      </c>
      <c r="BN84" s="118">
        <f t="shared" si="109"/>
        <v>0</v>
      </c>
      <c r="BO84" s="32"/>
      <c r="BP84" s="35"/>
      <c r="BQ84" s="39"/>
      <c r="BR84" s="39"/>
      <c r="BS84" s="39"/>
      <c r="BT84" s="36"/>
      <c r="BU84" s="40"/>
      <c r="BV84" s="38"/>
      <c r="BW84" s="39"/>
      <c r="BX84" s="36"/>
      <c r="BY84" s="39"/>
      <c r="BZ84" s="36"/>
      <c r="CA84" s="40"/>
      <c r="CB84" s="116">
        <f t="shared" si="110"/>
        <v>0</v>
      </c>
      <c r="CC84" s="117">
        <f t="shared" si="111"/>
        <v>0</v>
      </c>
      <c r="CD84" s="118">
        <f t="shared" si="112"/>
        <v>0</v>
      </c>
      <c r="CE84" s="32"/>
      <c r="CF84" s="35"/>
      <c r="CG84" s="39"/>
      <c r="CH84" s="39"/>
      <c r="CI84" s="39"/>
      <c r="CJ84" s="36"/>
      <c r="CK84" s="40"/>
      <c r="CL84" s="38"/>
      <c r="CM84" s="39"/>
      <c r="CN84" s="36"/>
      <c r="CO84" s="39"/>
      <c r="CP84" s="36"/>
      <c r="CQ84" s="40"/>
      <c r="CR84" s="116">
        <f t="shared" si="113"/>
        <v>0</v>
      </c>
      <c r="CS84" s="117">
        <f t="shared" si="114"/>
        <v>0</v>
      </c>
      <c r="CT84" s="118">
        <f t="shared" si="115"/>
        <v>0</v>
      </c>
      <c r="CU84" s="32"/>
      <c r="CV84" s="38">
        <f t="shared" si="116"/>
        <v>0</v>
      </c>
      <c r="CW84" s="39" t="e">
        <f t="shared" si="96"/>
        <v>#DIV/0!</v>
      </c>
      <c r="CX84" s="39">
        <f t="shared" si="117"/>
        <v>0</v>
      </c>
      <c r="CY84" s="39" t="e">
        <f t="shared" si="118"/>
        <v>#DIV/0!</v>
      </c>
      <c r="CZ84" s="36">
        <f t="shared" si="119"/>
        <v>0</v>
      </c>
      <c r="DA84" s="40" t="e">
        <f t="shared" si="120"/>
        <v>#DIV/0!</v>
      </c>
      <c r="DB84" s="38">
        <f t="shared" si="121"/>
        <v>0</v>
      </c>
      <c r="DC84" s="39" t="e">
        <f t="shared" si="88"/>
        <v>#DIV/0!</v>
      </c>
      <c r="DD84" s="36">
        <f t="shared" si="122"/>
        <v>0</v>
      </c>
      <c r="DE84" s="39" t="e">
        <f t="shared" si="123"/>
        <v>#DIV/0!</v>
      </c>
      <c r="DF84" s="36">
        <f t="shared" si="124"/>
        <v>0</v>
      </c>
      <c r="DG84" s="40" t="e">
        <f t="shared" si="125"/>
        <v>#DIV/0!</v>
      </c>
      <c r="DH84" s="152"/>
      <c r="DI84" s="161" t="s">
        <v>83</v>
      </c>
      <c r="DJ84" s="38">
        <f t="shared" si="126"/>
        <v>0</v>
      </c>
      <c r="DK84" s="36">
        <f t="shared" si="127"/>
        <v>0</v>
      </c>
      <c r="DL84" s="37">
        <f t="shared" si="128"/>
        <v>0</v>
      </c>
      <c r="DM84"/>
    </row>
    <row r="85" spans="1:119" s="19" customFormat="1" ht="15.6" x14ac:dyDescent="0.3">
      <c r="A85" s="26">
        <v>70</v>
      </c>
      <c r="B85" s="26" t="s">
        <v>84</v>
      </c>
      <c r="C85" s="34"/>
      <c r="D85" s="35"/>
      <c r="E85" s="39"/>
      <c r="F85" s="39"/>
      <c r="G85" s="39"/>
      <c r="H85" s="36"/>
      <c r="I85" s="40"/>
      <c r="J85" s="38"/>
      <c r="K85" s="39"/>
      <c r="L85" s="36"/>
      <c r="M85" s="39"/>
      <c r="N85" s="36"/>
      <c r="O85" s="40"/>
      <c r="P85" s="116">
        <f t="shared" si="98"/>
        <v>0</v>
      </c>
      <c r="Q85" s="117">
        <f t="shared" si="99"/>
        <v>0</v>
      </c>
      <c r="R85" s="118">
        <f t="shared" si="100"/>
        <v>0</v>
      </c>
      <c r="S85" s="32"/>
      <c r="T85" s="3"/>
      <c r="U85" s="5"/>
      <c r="V85" s="3"/>
      <c r="W85" s="5"/>
      <c r="X85" s="3"/>
      <c r="Y85" s="5"/>
      <c r="Z85" s="38"/>
      <c r="AA85" s="39"/>
      <c r="AB85" s="36"/>
      <c r="AC85" s="39"/>
      <c r="AD85" s="36"/>
      <c r="AE85" s="40"/>
      <c r="AF85" s="116">
        <f t="shared" si="101"/>
        <v>0</v>
      </c>
      <c r="AG85" s="117">
        <f t="shared" si="102"/>
        <v>0</v>
      </c>
      <c r="AH85" s="118">
        <f t="shared" si="103"/>
        <v>0</v>
      </c>
      <c r="AI85" s="32"/>
      <c r="AJ85" s="35"/>
      <c r="AK85" s="39"/>
      <c r="AL85" s="36"/>
      <c r="AM85" s="39"/>
      <c r="AN85" s="36"/>
      <c r="AO85" s="40"/>
      <c r="AP85" s="38"/>
      <c r="AQ85" s="39"/>
      <c r="AR85" s="36"/>
      <c r="AS85" s="39"/>
      <c r="AT85" s="36"/>
      <c r="AU85" s="40"/>
      <c r="AV85" s="116">
        <f t="shared" si="104"/>
        <v>0</v>
      </c>
      <c r="AW85" s="117">
        <f t="shared" si="105"/>
        <v>0</v>
      </c>
      <c r="AX85" s="118">
        <f t="shared" si="106"/>
        <v>0</v>
      </c>
      <c r="AY85" s="32"/>
      <c r="AZ85" s="35"/>
      <c r="BA85" s="39"/>
      <c r="BB85" s="39"/>
      <c r="BC85" s="39"/>
      <c r="BD85" s="36"/>
      <c r="BE85" s="40"/>
      <c r="BF85" s="38"/>
      <c r="BG85" s="39"/>
      <c r="BH85" s="36"/>
      <c r="BI85" s="39"/>
      <c r="BJ85" s="36"/>
      <c r="BK85" s="40"/>
      <c r="BL85" s="116">
        <f t="shared" si="107"/>
        <v>0</v>
      </c>
      <c r="BM85" s="117">
        <f t="shared" si="108"/>
        <v>0</v>
      </c>
      <c r="BN85" s="118">
        <f t="shared" si="109"/>
        <v>0</v>
      </c>
      <c r="BO85" s="32"/>
      <c r="BP85" s="35"/>
      <c r="BQ85" s="39"/>
      <c r="BR85" s="39"/>
      <c r="BS85" s="39"/>
      <c r="BT85" s="36"/>
      <c r="BU85" s="40"/>
      <c r="BV85" s="38"/>
      <c r="BW85" s="39"/>
      <c r="BX85" s="36"/>
      <c r="BY85" s="39"/>
      <c r="BZ85" s="36"/>
      <c r="CA85" s="40"/>
      <c r="CB85" s="116">
        <f t="shared" si="110"/>
        <v>0</v>
      </c>
      <c r="CC85" s="117">
        <f t="shared" si="111"/>
        <v>0</v>
      </c>
      <c r="CD85" s="118">
        <f t="shared" si="112"/>
        <v>0</v>
      </c>
      <c r="CE85" s="32"/>
      <c r="CF85" s="35"/>
      <c r="CG85" s="39"/>
      <c r="CH85" s="39"/>
      <c r="CI85" s="39"/>
      <c r="CJ85" s="36"/>
      <c r="CK85" s="40"/>
      <c r="CL85" s="38"/>
      <c r="CM85" s="39"/>
      <c r="CN85" s="36"/>
      <c r="CO85" s="39"/>
      <c r="CP85" s="36"/>
      <c r="CQ85" s="40"/>
      <c r="CR85" s="116">
        <f t="shared" si="113"/>
        <v>0</v>
      </c>
      <c r="CS85" s="117">
        <f t="shared" si="114"/>
        <v>0</v>
      </c>
      <c r="CT85" s="118">
        <f t="shared" si="115"/>
        <v>0</v>
      </c>
      <c r="CU85" s="32"/>
      <c r="CV85" s="38">
        <f t="shared" si="116"/>
        <v>0</v>
      </c>
      <c r="CW85" s="39" t="e">
        <f t="shared" si="96"/>
        <v>#DIV/0!</v>
      </c>
      <c r="CX85" s="39">
        <f t="shared" si="117"/>
        <v>0</v>
      </c>
      <c r="CY85" s="39" t="e">
        <f t="shared" si="118"/>
        <v>#DIV/0!</v>
      </c>
      <c r="CZ85" s="36">
        <f t="shared" si="119"/>
        <v>0</v>
      </c>
      <c r="DA85" s="40" t="e">
        <f t="shared" si="120"/>
        <v>#DIV/0!</v>
      </c>
      <c r="DB85" s="38">
        <f t="shared" si="121"/>
        <v>0</v>
      </c>
      <c r="DC85" s="39" t="e">
        <f t="shared" si="88"/>
        <v>#DIV/0!</v>
      </c>
      <c r="DD85" s="36">
        <f t="shared" si="122"/>
        <v>0</v>
      </c>
      <c r="DE85" s="39" t="e">
        <f t="shared" si="123"/>
        <v>#DIV/0!</v>
      </c>
      <c r="DF85" s="36">
        <f t="shared" si="124"/>
        <v>0</v>
      </c>
      <c r="DG85" s="40" t="e">
        <f t="shared" si="125"/>
        <v>#DIV/0!</v>
      </c>
      <c r="DH85" s="152"/>
      <c r="DI85" s="161" t="s">
        <v>84</v>
      </c>
      <c r="DJ85" s="38">
        <f t="shared" si="126"/>
        <v>0</v>
      </c>
      <c r="DK85" s="36">
        <f t="shared" si="127"/>
        <v>0</v>
      </c>
      <c r="DL85" s="37">
        <f t="shared" si="128"/>
        <v>0</v>
      </c>
      <c r="DM85"/>
    </row>
    <row r="86" spans="1:119" s="19" customFormat="1" ht="15.6" x14ac:dyDescent="0.3">
      <c r="A86" s="26">
        <v>71</v>
      </c>
      <c r="B86" s="26" t="s">
        <v>85</v>
      </c>
      <c r="C86" s="34"/>
      <c r="D86" s="35"/>
      <c r="E86" s="39"/>
      <c r="F86" s="39"/>
      <c r="G86" s="39"/>
      <c r="H86" s="36"/>
      <c r="I86" s="40"/>
      <c r="J86" s="38"/>
      <c r="K86" s="39"/>
      <c r="L86" s="36"/>
      <c r="M86" s="39"/>
      <c r="N86" s="36"/>
      <c r="O86" s="40"/>
      <c r="P86" s="116">
        <f t="shared" si="98"/>
        <v>0</v>
      </c>
      <c r="Q86" s="117">
        <f t="shared" si="99"/>
        <v>0</v>
      </c>
      <c r="R86" s="118">
        <f t="shared" si="100"/>
        <v>0</v>
      </c>
      <c r="S86" s="32"/>
      <c r="T86" s="3"/>
      <c r="U86" s="5"/>
      <c r="V86" s="3"/>
      <c r="W86" s="5"/>
      <c r="X86" s="3"/>
      <c r="Y86" s="5"/>
      <c r="Z86" s="38"/>
      <c r="AA86" s="39"/>
      <c r="AB86" s="36"/>
      <c r="AC86" s="39"/>
      <c r="AD86" s="36"/>
      <c r="AE86" s="40"/>
      <c r="AF86" s="116">
        <f t="shared" si="101"/>
        <v>0</v>
      </c>
      <c r="AG86" s="117">
        <f t="shared" si="102"/>
        <v>0</v>
      </c>
      <c r="AH86" s="118">
        <f t="shared" si="103"/>
        <v>0</v>
      </c>
      <c r="AI86" s="32"/>
      <c r="AJ86" s="35"/>
      <c r="AK86" s="39"/>
      <c r="AL86" s="36"/>
      <c r="AM86" s="39"/>
      <c r="AN86" s="36"/>
      <c r="AO86" s="40"/>
      <c r="AP86" s="38"/>
      <c r="AQ86" s="39"/>
      <c r="AR86" s="36"/>
      <c r="AS86" s="39"/>
      <c r="AT86" s="36"/>
      <c r="AU86" s="40"/>
      <c r="AV86" s="116">
        <f t="shared" si="104"/>
        <v>0</v>
      </c>
      <c r="AW86" s="117">
        <f t="shared" si="105"/>
        <v>0</v>
      </c>
      <c r="AX86" s="118">
        <f t="shared" si="106"/>
        <v>0</v>
      </c>
      <c r="AY86" s="32"/>
      <c r="AZ86" s="35"/>
      <c r="BA86" s="39"/>
      <c r="BB86" s="39"/>
      <c r="BC86" s="39"/>
      <c r="BD86" s="36"/>
      <c r="BE86" s="40"/>
      <c r="BF86" s="38"/>
      <c r="BG86" s="39"/>
      <c r="BH86" s="36"/>
      <c r="BI86" s="39"/>
      <c r="BJ86" s="36"/>
      <c r="BK86" s="40"/>
      <c r="BL86" s="116">
        <f t="shared" si="107"/>
        <v>0</v>
      </c>
      <c r="BM86" s="117">
        <f t="shared" si="108"/>
        <v>0</v>
      </c>
      <c r="BN86" s="118">
        <f t="shared" si="109"/>
        <v>0</v>
      </c>
      <c r="BO86" s="32"/>
      <c r="BP86" s="35"/>
      <c r="BQ86" s="39"/>
      <c r="BR86" s="39"/>
      <c r="BS86" s="39"/>
      <c r="BT86" s="36"/>
      <c r="BU86" s="40"/>
      <c r="BV86" s="38"/>
      <c r="BW86" s="39"/>
      <c r="BX86" s="36"/>
      <c r="BY86" s="39"/>
      <c r="BZ86" s="36"/>
      <c r="CA86" s="40"/>
      <c r="CB86" s="116">
        <f t="shared" si="110"/>
        <v>0</v>
      </c>
      <c r="CC86" s="117">
        <f t="shared" si="111"/>
        <v>0</v>
      </c>
      <c r="CD86" s="118">
        <f t="shared" si="112"/>
        <v>0</v>
      </c>
      <c r="CE86" s="32"/>
      <c r="CF86" s="35"/>
      <c r="CG86" s="39"/>
      <c r="CH86" s="39"/>
      <c r="CI86" s="39"/>
      <c r="CJ86" s="36"/>
      <c r="CK86" s="40"/>
      <c r="CL86" s="38"/>
      <c r="CM86" s="39"/>
      <c r="CN86" s="36"/>
      <c r="CO86" s="39"/>
      <c r="CP86" s="36"/>
      <c r="CQ86" s="40"/>
      <c r="CR86" s="116">
        <f t="shared" si="113"/>
        <v>0</v>
      </c>
      <c r="CS86" s="117">
        <f t="shared" si="114"/>
        <v>0</v>
      </c>
      <c r="CT86" s="118">
        <f t="shared" si="115"/>
        <v>0</v>
      </c>
      <c r="CU86" s="32"/>
      <c r="CV86" s="38">
        <f t="shared" si="116"/>
        <v>0</v>
      </c>
      <c r="CW86" s="39" t="e">
        <f t="shared" si="96"/>
        <v>#DIV/0!</v>
      </c>
      <c r="CX86" s="39">
        <f t="shared" si="117"/>
        <v>0</v>
      </c>
      <c r="CY86" s="39" t="e">
        <f t="shared" si="118"/>
        <v>#DIV/0!</v>
      </c>
      <c r="CZ86" s="36">
        <f t="shared" si="119"/>
        <v>0</v>
      </c>
      <c r="DA86" s="40" t="e">
        <f t="shared" si="120"/>
        <v>#DIV/0!</v>
      </c>
      <c r="DB86" s="38">
        <f t="shared" si="121"/>
        <v>0</v>
      </c>
      <c r="DC86" s="39" t="e">
        <f t="shared" si="88"/>
        <v>#DIV/0!</v>
      </c>
      <c r="DD86" s="36">
        <f t="shared" si="122"/>
        <v>0</v>
      </c>
      <c r="DE86" s="39" t="e">
        <f t="shared" si="123"/>
        <v>#DIV/0!</v>
      </c>
      <c r="DF86" s="36">
        <f t="shared" si="124"/>
        <v>0</v>
      </c>
      <c r="DG86" s="40" t="e">
        <f t="shared" si="125"/>
        <v>#DIV/0!</v>
      </c>
      <c r="DH86" s="152"/>
      <c r="DI86" s="161" t="s">
        <v>85</v>
      </c>
      <c r="DJ86" s="38">
        <f t="shared" si="126"/>
        <v>0</v>
      </c>
      <c r="DK86" s="36">
        <f t="shared" si="127"/>
        <v>0</v>
      </c>
      <c r="DL86" s="37">
        <f t="shared" si="128"/>
        <v>0</v>
      </c>
      <c r="DM86"/>
    </row>
    <row r="87" spans="1:119" s="19" customFormat="1" ht="15.6" x14ac:dyDescent="0.3">
      <c r="A87" s="26">
        <v>72</v>
      </c>
      <c r="B87" s="26" t="s">
        <v>86</v>
      </c>
      <c r="C87" s="34"/>
      <c r="D87" s="35"/>
      <c r="E87" s="39"/>
      <c r="F87" s="39"/>
      <c r="G87" s="39"/>
      <c r="H87" s="36"/>
      <c r="I87" s="40"/>
      <c r="J87" s="38"/>
      <c r="K87" s="39"/>
      <c r="L87" s="36"/>
      <c r="M87" s="39"/>
      <c r="N87" s="36"/>
      <c r="O87" s="40"/>
      <c r="P87" s="116">
        <f t="shared" si="98"/>
        <v>0</v>
      </c>
      <c r="Q87" s="117">
        <f t="shared" si="99"/>
        <v>0</v>
      </c>
      <c r="R87" s="118">
        <f t="shared" si="100"/>
        <v>0</v>
      </c>
      <c r="S87" s="32"/>
      <c r="T87" s="3"/>
      <c r="U87" s="5"/>
      <c r="V87" s="3"/>
      <c r="W87" s="5"/>
      <c r="X87" s="3"/>
      <c r="Y87" s="5"/>
      <c r="Z87" s="38"/>
      <c r="AA87" s="39"/>
      <c r="AB87" s="36"/>
      <c r="AC87" s="39"/>
      <c r="AD87" s="36"/>
      <c r="AE87" s="40"/>
      <c r="AF87" s="116">
        <f t="shared" si="101"/>
        <v>0</v>
      </c>
      <c r="AG87" s="117">
        <f t="shared" si="102"/>
        <v>0</v>
      </c>
      <c r="AH87" s="118">
        <f t="shared" si="103"/>
        <v>0</v>
      </c>
      <c r="AI87" s="32"/>
      <c r="AJ87" s="35"/>
      <c r="AK87" s="39"/>
      <c r="AL87" s="36"/>
      <c r="AM87" s="39"/>
      <c r="AN87" s="36"/>
      <c r="AO87" s="40"/>
      <c r="AP87" s="38"/>
      <c r="AQ87" s="39"/>
      <c r="AR87" s="36"/>
      <c r="AS87" s="39"/>
      <c r="AT87" s="36"/>
      <c r="AU87" s="40"/>
      <c r="AV87" s="116">
        <f t="shared" si="104"/>
        <v>0</v>
      </c>
      <c r="AW87" s="117">
        <f t="shared" si="105"/>
        <v>0</v>
      </c>
      <c r="AX87" s="118">
        <f t="shared" si="106"/>
        <v>0</v>
      </c>
      <c r="AY87" s="32"/>
      <c r="AZ87" s="35"/>
      <c r="BA87" s="39"/>
      <c r="BB87" s="39"/>
      <c r="BC87" s="39"/>
      <c r="BD87" s="36"/>
      <c r="BE87" s="40"/>
      <c r="BF87" s="38"/>
      <c r="BG87" s="39"/>
      <c r="BH87" s="36"/>
      <c r="BI87" s="39"/>
      <c r="BJ87" s="36"/>
      <c r="BK87" s="40"/>
      <c r="BL87" s="116">
        <f t="shared" si="107"/>
        <v>0</v>
      </c>
      <c r="BM87" s="117">
        <f t="shared" si="108"/>
        <v>0</v>
      </c>
      <c r="BN87" s="118">
        <f t="shared" si="109"/>
        <v>0</v>
      </c>
      <c r="BO87" s="32"/>
      <c r="BP87" s="35"/>
      <c r="BQ87" s="39"/>
      <c r="BR87" s="39"/>
      <c r="BS87" s="39"/>
      <c r="BT87" s="36"/>
      <c r="BU87" s="40"/>
      <c r="BV87" s="38"/>
      <c r="BW87" s="39"/>
      <c r="BX87" s="36"/>
      <c r="BY87" s="39"/>
      <c r="BZ87" s="36"/>
      <c r="CA87" s="40"/>
      <c r="CB87" s="116">
        <f t="shared" si="110"/>
        <v>0</v>
      </c>
      <c r="CC87" s="117">
        <f t="shared" si="111"/>
        <v>0</v>
      </c>
      <c r="CD87" s="118">
        <f t="shared" si="112"/>
        <v>0</v>
      </c>
      <c r="CE87" s="32"/>
      <c r="CF87" s="35"/>
      <c r="CG87" s="39"/>
      <c r="CH87" s="39"/>
      <c r="CI87" s="39"/>
      <c r="CJ87" s="36"/>
      <c r="CK87" s="40"/>
      <c r="CL87" s="38"/>
      <c r="CM87" s="39"/>
      <c r="CN87" s="36"/>
      <c r="CO87" s="39"/>
      <c r="CP87" s="36"/>
      <c r="CQ87" s="40"/>
      <c r="CR87" s="116">
        <f t="shared" si="113"/>
        <v>0</v>
      </c>
      <c r="CS87" s="117">
        <f t="shared" si="114"/>
        <v>0</v>
      </c>
      <c r="CT87" s="118">
        <f t="shared" si="115"/>
        <v>0</v>
      </c>
      <c r="CU87" s="32"/>
      <c r="CV87" s="38">
        <f t="shared" si="116"/>
        <v>0</v>
      </c>
      <c r="CW87" s="39" t="e">
        <f t="shared" si="96"/>
        <v>#DIV/0!</v>
      </c>
      <c r="CX87" s="39">
        <f t="shared" si="117"/>
        <v>0</v>
      </c>
      <c r="CY87" s="39" t="e">
        <f t="shared" si="118"/>
        <v>#DIV/0!</v>
      </c>
      <c r="CZ87" s="36">
        <f t="shared" si="119"/>
        <v>0</v>
      </c>
      <c r="DA87" s="40" t="e">
        <f t="shared" si="120"/>
        <v>#DIV/0!</v>
      </c>
      <c r="DB87" s="38">
        <f t="shared" si="121"/>
        <v>0</v>
      </c>
      <c r="DC87" s="39" t="e">
        <f t="shared" si="88"/>
        <v>#DIV/0!</v>
      </c>
      <c r="DD87" s="36">
        <f t="shared" si="122"/>
        <v>0</v>
      </c>
      <c r="DE87" s="39" t="e">
        <f t="shared" si="123"/>
        <v>#DIV/0!</v>
      </c>
      <c r="DF87" s="36">
        <f t="shared" si="124"/>
        <v>0</v>
      </c>
      <c r="DG87" s="40" t="e">
        <f t="shared" si="125"/>
        <v>#DIV/0!</v>
      </c>
      <c r="DH87" s="152"/>
      <c r="DI87" s="161" t="s">
        <v>86</v>
      </c>
      <c r="DJ87" s="38">
        <f t="shared" si="126"/>
        <v>0</v>
      </c>
      <c r="DK87" s="36">
        <f t="shared" si="127"/>
        <v>0</v>
      </c>
      <c r="DL87" s="37">
        <f t="shared" si="128"/>
        <v>0</v>
      </c>
      <c r="DM87"/>
    </row>
    <row r="88" spans="1:119" s="19" customFormat="1" ht="15.6" x14ac:dyDescent="0.3">
      <c r="A88" s="26">
        <v>73</v>
      </c>
      <c r="B88" s="26" t="s">
        <v>87</v>
      </c>
      <c r="C88" s="34"/>
      <c r="D88" s="35"/>
      <c r="E88" s="39"/>
      <c r="F88" s="39"/>
      <c r="G88" s="39"/>
      <c r="H88" s="36"/>
      <c r="I88" s="40"/>
      <c r="J88" s="38"/>
      <c r="K88" s="39"/>
      <c r="L88" s="36"/>
      <c r="M88" s="39"/>
      <c r="N88" s="36"/>
      <c r="O88" s="40"/>
      <c r="P88" s="116">
        <f t="shared" si="98"/>
        <v>0</v>
      </c>
      <c r="Q88" s="117">
        <f t="shared" si="99"/>
        <v>0</v>
      </c>
      <c r="R88" s="118">
        <f t="shared" si="100"/>
        <v>0</v>
      </c>
      <c r="S88" s="32"/>
      <c r="T88" s="3"/>
      <c r="U88" s="5"/>
      <c r="V88" s="3"/>
      <c r="W88" s="5"/>
      <c r="X88" s="3"/>
      <c r="Y88" s="5"/>
      <c r="Z88" s="38"/>
      <c r="AA88" s="39"/>
      <c r="AB88" s="36"/>
      <c r="AC88" s="39"/>
      <c r="AD88" s="36"/>
      <c r="AE88" s="40"/>
      <c r="AF88" s="116">
        <f t="shared" si="101"/>
        <v>0</v>
      </c>
      <c r="AG88" s="117">
        <f t="shared" si="102"/>
        <v>0</v>
      </c>
      <c r="AH88" s="118">
        <f t="shared" si="103"/>
        <v>0</v>
      </c>
      <c r="AI88" s="32"/>
      <c r="AJ88" s="35"/>
      <c r="AK88" s="39"/>
      <c r="AL88" s="36"/>
      <c r="AM88" s="39"/>
      <c r="AN88" s="36"/>
      <c r="AO88" s="40"/>
      <c r="AP88" s="38"/>
      <c r="AQ88" s="39"/>
      <c r="AR88" s="36"/>
      <c r="AS88" s="39"/>
      <c r="AT88" s="36"/>
      <c r="AU88" s="40"/>
      <c r="AV88" s="116">
        <f t="shared" si="104"/>
        <v>0</v>
      </c>
      <c r="AW88" s="117">
        <f t="shared" si="105"/>
        <v>0</v>
      </c>
      <c r="AX88" s="118">
        <f t="shared" si="106"/>
        <v>0</v>
      </c>
      <c r="AY88" s="32"/>
      <c r="AZ88" s="35"/>
      <c r="BA88" s="39"/>
      <c r="BB88" s="39"/>
      <c r="BC88" s="39"/>
      <c r="BD88" s="36"/>
      <c r="BE88" s="40"/>
      <c r="BF88" s="38"/>
      <c r="BG88" s="39"/>
      <c r="BH88" s="36"/>
      <c r="BI88" s="39"/>
      <c r="BJ88" s="36"/>
      <c r="BK88" s="40"/>
      <c r="BL88" s="116">
        <f t="shared" si="107"/>
        <v>0</v>
      </c>
      <c r="BM88" s="117">
        <f t="shared" si="108"/>
        <v>0</v>
      </c>
      <c r="BN88" s="118">
        <f t="shared" si="109"/>
        <v>0</v>
      </c>
      <c r="BO88" s="32"/>
      <c r="BP88" s="35"/>
      <c r="BQ88" s="39"/>
      <c r="BR88" s="39"/>
      <c r="BS88" s="39"/>
      <c r="BT88" s="36"/>
      <c r="BU88" s="40"/>
      <c r="BV88" s="38"/>
      <c r="BW88" s="39"/>
      <c r="BX88" s="36"/>
      <c r="BY88" s="39"/>
      <c r="BZ88" s="36"/>
      <c r="CA88" s="40"/>
      <c r="CB88" s="116">
        <f t="shared" si="110"/>
        <v>0</v>
      </c>
      <c r="CC88" s="117">
        <f t="shared" si="111"/>
        <v>0</v>
      </c>
      <c r="CD88" s="118">
        <f t="shared" si="112"/>
        <v>0</v>
      </c>
      <c r="CE88" s="32"/>
      <c r="CF88" s="35"/>
      <c r="CG88" s="39"/>
      <c r="CH88" s="39"/>
      <c r="CI88" s="39"/>
      <c r="CJ88" s="36"/>
      <c r="CK88" s="40"/>
      <c r="CL88" s="38"/>
      <c r="CM88" s="39"/>
      <c r="CN88" s="36"/>
      <c r="CO88" s="39"/>
      <c r="CP88" s="36"/>
      <c r="CQ88" s="40"/>
      <c r="CR88" s="116">
        <f t="shared" si="113"/>
        <v>0</v>
      </c>
      <c r="CS88" s="117">
        <f t="shared" si="114"/>
        <v>0</v>
      </c>
      <c r="CT88" s="118">
        <f t="shared" si="115"/>
        <v>0</v>
      </c>
      <c r="CU88" s="32"/>
      <c r="CV88" s="38">
        <f t="shared" si="116"/>
        <v>0</v>
      </c>
      <c r="CW88" s="39" t="e">
        <f t="shared" si="96"/>
        <v>#DIV/0!</v>
      </c>
      <c r="CX88" s="39">
        <f t="shared" si="117"/>
        <v>0</v>
      </c>
      <c r="CY88" s="39" t="e">
        <f t="shared" si="118"/>
        <v>#DIV/0!</v>
      </c>
      <c r="CZ88" s="36">
        <f t="shared" si="119"/>
        <v>0</v>
      </c>
      <c r="DA88" s="40" t="e">
        <f t="shared" si="120"/>
        <v>#DIV/0!</v>
      </c>
      <c r="DB88" s="38">
        <f t="shared" si="121"/>
        <v>0</v>
      </c>
      <c r="DC88" s="39" t="e">
        <f t="shared" si="88"/>
        <v>#DIV/0!</v>
      </c>
      <c r="DD88" s="36">
        <f t="shared" si="122"/>
        <v>0</v>
      </c>
      <c r="DE88" s="39" t="e">
        <f t="shared" si="123"/>
        <v>#DIV/0!</v>
      </c>
      <c r="DF88" s="36">
        <f t="shared" si="124"/>
        <v>0</v>
      </c>
      <c r="DG88" s="40" t="e">
        <f t="shared" si="125"/>
        <v>#DIV/0!</v>
      </c>
      <c r="DH88" s="152"/>
      <c r="DI88" s="161" t="s">
        <v>87</v>
      </c>
      <c r="DJ88" s="38">
        <f t="shared" si="126"/>
        <v>0</v>
      </c>
      <c r="DK88" s="36">
        <f t="shared" si="127"/>
        <v>0</v>
      </c>
      <c r="DL88" s="37">
        <f t="shared" si="128"/>
        <v>0</v>
      </c>
      <c r="DM88"/>
    </row>
    <row r="89" spans="1:119" s="19" customFormat="1" ht="15.6" x14ac:dyDescent="0.3">
      <c r="A89" s="26">
        <v>74</v>
      </c>
      <c r="B89" s="26" t="s">
        <v>88</v>
      </c>
      <c r="C89" s="34"/>
      <c r="D89" s="35"/>
      <c r="E89" s="39"/>
      <c r="F89" s="39"/>
      <c r="G89" s="39"/>
      <c r="H89" s="36"/>
      <c r="I89" s="40"/>
      <c r="J89" s="38"/>
      <c r="K89" s="39"/>
      <c r="L89" s="36"/>
      <c r="M89" s="39"/>
      <c r="N89" s="36"/>
      <c r="O89" s="40"/>
      <c r="P89" s="116">
        <f t="shared" si="98"/>
        <v>0</v>
      </c>
      <c r="Q89" s="117">
        <f t="shared" si="99"/>
        <v>0</v>
      </c>
      <c r="R89" s="118">
        <f t="shared" si="100"/>
        <v>0</v>
      </c>
      <c r="S89" s="32"/>
      <c r="T89" s="3"/>
      <c r="U89" s="5"/>
      <c r="V89" s="3"/>
      <c r="W89" s="5"/>
      <c r="X89" s="3"/>
      <c r="Y89" s="5"/>
      <c r="Z89" s="38"/>
      <c r="AA89" s="39"/>
      <c r="AB89" s="36"/>
      <c r="AC89" s="39"/>
      <c r="AD89" s="36"/>
      <c r="AE89" s="40"/>
      <c r="AF89" s="116">
        <f t="shared" si="101"/>
        <v>0</v>
      </c>
      <c r="AG89" s="117">
        <f t="shared" si="102"/>
        <v>0</v>
      </c>
      <c r="AH89" s="118">
        <f t="shared" si="103"/>
        <v>0</v>
      </c>
      <c r="AI89" s="32"/>
      <c r="AJ89" s="35"/>
      <c r="AK89" s="39"/>
      <c r="AL89" s="36"/>
      <c r="AM89" s="39"/>
      <c r="AN89" s="36"/>
      <c r="AO89" s="40"/>
      <c r="AP89" s="38"/>
      <c r="AQ89" s="39"/>
      <c r="AR89" s="36"/>
      <c r="AS89" s="39"/>
      <c r="AT89" s="36"/>
      <c r="AU89" s="40"/>
      <c r="AV89" s="116">
        <f t="shared" si="104"/>
        <v>0</v>
      </c>
      <c r="AW89" s="117">
        <f t="shared" si="105"/>
        <v>0</v>
      </c>
      <c r="AX89" s="118">
        <f t="shared" si="106"/>
        <v>0</v>
      </c>
      <c r="AY89" s="32"/>
      <c r="AZ89" s="35"/>
      <c r="BA89" s="39"/>
      <c r="BB89" s="39"/>
      <c r="BC89" s="39"/>
      <c r="BD89" s="36"/>
      <c r="BE89" s="40"/>
      <c r="BF89" s="38"/>
      <c r="BG89" s="39"/>
      <c r="BH89" s="36"/>
      <c r="BI89" s="39"/>
      <c r="BJ89" s="36"/>
      <c r="BK89" s="40"/>
      <c r="BL89" s="116">
        <f t="shared" si="107"/>
        <v>0</v>
      </c>
      <c r="BM89" s="117">
        <f t="shared" si="108"/>
        <v>0</v>
      </c>
      <c r="BN89" s="118">
        <f t="shared" si="109"/>
        <v>0</v>
      </c>
      <c r="BO89" s="32"/>
      <c r="BP89" s="35"/>
      <c r="BQ89" s="39"/>
      <c r="BR89" s="39"/>
      <c r="BS89" s="39"/>
      <c r="BT89" s="36"/>
      <c r="BU89" s="40"/>
      <c r="BV89" s="38"/>
      <c r="BW89" s="39"/>
      <c r="BX89" s="36"/>
      <c r="BY89" s="39"/>
      <c r="BZ89" s="36"/>
      <c r="CA89" s="40"/>
      <c r="CB89" s="116">
        <f t="shared" si="110"/>
        <v>0</v>
      </c>
      <c r="CC89" s="117">
        <f t="shared" si="111"/>
        <v>0</v>
      </c>
      <c r="CD89" s="118">
        <f t="shared" si="112"/>
        <v>0</v>
      </c>
      <c r="CE89" s="32"/>
      <c r="CF89" s="35"/>
      <c r="CG89" s="39"/>
      <c r="CH89" s="39"/>
      <c r="CI89" s="39"/>
      <c r="CJ89" s="36"/>
      <c r="CK89" s="40"/>
      <c r="CL89" s="38"/>
      <c r="CM89" s="39"/>
      <c r="CN89" s="36"/>
      <c r="CO89" s="39"/>
      <c r="CP89" s="36"/>
      <c r="CQ89" s="40"/>
      <c r="CR89" s="116">
        <f t="shared" si="113"/>
        <v>0</v>
      </c>
      <c r="CS89" s="117">
        <f t="shared" si="114"/>
        <v>0</v>
      </c>
      <c r="CT89" s="118">
        <f t="shared" si="115"/>
        <v>0</v>
      </c>
      <c r="CU89" s="32"/>
      <c r="CV89" s="38">
        <f t="shared" si="116"/>
        <v>0</v>
      </c>
      <c r="CW89" s="39" t="e">
        <f t="shared" si="96"/>
        <v>#DIV/0!</v>
      </c>
      <c r="CX89" s="39">
        <f t="shared" si="117"/>
        <v>0</v>
      </c>
      <c r="CY89" s="39" t="e">
        <f t="shared" si="118"/>
        <v>#DIV/0!</v>
      </c>
      <c r="CZ89" s="36">
        <f t="shared" si="119"/>
        <v>0</v>
      </c>
      <c r="DA89" s="40" t="e">
        <f t="shared" si="120"/>
        <v>#DIV/0!</v>
      </c>
      <c r="DB89" s="38">
        <f t="shared" si="121"/>
        <v>0</v>
      </c>
      <c r="DC89" s="39" t="e">
        <f t="shared" si="88"/>
        <v>#DIV/0!</v>
      </c>
      <c r="DD89" s="36">
        <f t="shared" si="122"/>
        <v>0</v>
      </c>
      <c r="DE89" s="39" t="e">
        <f t="shared" si="123"/>
        <v>#DIV/0!</v>
      </c>
      <c r="DF89" s="36">
        <f t="shared" si="124"/>
        <v>0</v>
      </c>
      <c r="DG89" s="40" t="e">
        <f t="shared" si="125"/>
        <v>#DIV/0!</v>
      </c>
      <c r="DH89" s="152"/>
      <c r="DI89" s="161" t="s">
        <v>88</v>
      </c>
      <c r="DJ89" s="38">
        <f t="shared" si="126"/>
        <v>0</v>
      </c>
      <c r="DK89" s="36">
        <f t="shared" si="127"/>
        <v>0</v>
      </c>
      <c r="DL89" s="37">
        <f t="shared" si="128"/>
        <v>0</v>
      </c>
      <c r="DM89"/>
    </row>
    <row r="90" spans="1:119" s="19" customFormat="1" ht="15.6" x14ac:dyDescent="0.3">
      <c r="A90" s="26">
        <v>75</v>
      </c>
      <c r="B90" s="26" t="s">
        <v>89</v>
      </c>
      <c r="C90" s="34"/>
      <c r="D90" s="35"/>
      <c r="E90" s="39"/>
      <c r="F90" s="39"/>
      <c r="G90" s="39"/>
      <c r="H90" s="36"/>
      <c r="I90" s="40"/>
      <c r="J90" s="38"/>
      <c r="K90" s="39"/>
      <c r="L90" s="36"/>
      <c r="M90" s="39"/>
      <c r="N90" s="36"/>
      <c r="O90" s="40"/>
      <c r="P90" s="116">
        <f t="shared" si="98"/>
        <v>0</v>
      </c>
      <c r="Q90" s="117">
        <f t="shared" si="99"/>
        <v>0</v>
      </c>
      <c r="R90" s="118">
        <f t="shared" si="100"/>
        <v>0</v>
      </c>
      <c r="S90" s="32"/>
      <c r="T90" s="3"/>
      <c r="U90" s="5"/>
      <c r="V90" s="3"/>
      <c r="W90" s="5"/>
      <c r="X90" s="3"/>
      <c r="Y90" s="5"/>
      <c r="Z90" s="38"/>
      <c r="AA90" s="39"/>
      <c r="AB90" s="36"/>
      <c r="AC90" s="39"/>
      <c r="AD90" s="36"/>
      <c r="AE90" s="40"/>
      <c r="AF90" s="116">
        <f t="shared" si="101"/>
        <v>0</v>
      </c>
      <c r="AG90" s="117">
        <f t="shared" si="102"/>
        <v>0</v>
      </c>
      <c r="AH90" s="118">
        <f t="shared" si="103"/>
        <v>0</v>
      </c>
      <c r="AI90" s="32"/>
      <c r="AJ90" s="35"/>
      <c r="AK90" s="39"/>
      <c r="AL90" s="36"/>
      <c r="AM90" s="39"/>
      <c r="AN90" s="36"/>
      <c r="AO90" s="40"/>
      <c r="AP90" s="38"/>
      <c r="AQ90" s="39"/>
      <c r="AR90" s="36"/>
      <c r="AS90" s="39"/>
      <c r="AT90" s="36"/>
      <c r="AU90" s="40"/>
      <c r="AV90" s="116">
        <f t="shared" si="104"/>
        <v>0</v>
      </c>
      <c r="AW90" s="117">
        <f t="shared" si="105"/>
        <v>0</v>
      </c>
      <c r="AX90" s="118">
        <f t="shared" si="106"/>
        <v>0</v>
      </c>
      <c r="AY90" s="32"/>
      <c r="AZ90" s="35"/>
      <c r="BA90" s="39"/>
      <c r="BB90" s="39"/>
      <c r="BC90" s="39"/>
      <c r="BD90" s="36"/>
      <c r="BE90" s="40"/>
      <c r="BF90" s="38"/>
      <c r="BG90" s="39"/>
      <c r="BH90" s="36"/>
      <c r="BI90" s="39"/>
      <c r="BJ90" s="36"/>
      <c r="BK90" s="40"/>
      <c r="BL90" s="116">
        <f t="shared" si="107"/>
        <v>0</v>
      </c>
      <c r="BM90" s="117">
        <f t="shared" si="108"/>
        <v>0</v>
      </c>
      <c r="BN90" s="118">
        <f t="shared" si="109"/>
        <v>0</v>
      </c>
      <c r="BO90" s="32"/>
      <c r="BP90" s="35"/>
      <c r="BQ90" s="39"/>
      <c r="BR90" s="39"/>
      <c r="BS90" s="39"/>
      <c r="BT90" s="36"/>
      <c r="BU90" s="40"/>
      <c r="BV90" s="38"/>
      <c r="BW90" s="39"/>
      <c r="BX90" s="36"/>
      <c r="BY90" s="39"/>
      <c r="BZ90" s="36"/>
      <c r="CA90" s="40"/>
      <c r="CB90" s="116">
        <f t="shared" si="110"/>
        <v>0</v>
      </c>
      <c r="CC90" s="117">
        <f t="shared" si="111"/>
        <v>0</v>
      </c>
      <c r="CD90" s="118">
        <f t="shared" si="112"/>
        <v>0</v>
      </c>
      <c r="CE90" s="32"/>
      <c r="CF90" s="35"/>
      <c r="CG90" s="39"/>
      <c r="CH90" s="39"/>
      <c r="CI90" s="39"/>
      <c r="CJ90" s="36"/>
      <c r="CK90" s="40"/>
      <c r="CL90" s="38"/>
      <c r="CM90" s="39"/>
      <c r="CN90" s="36"/>
      <c r="CO90" s="39"/>
      <c r="CP90" s="36"/>
      <c r="CQ90" s="40"/>
      <c r="CR90" s="116">
        <f t="shared" si="113"/>
        <v>0</v>
      </c>
      <c r="CS90" s="117">
        <f t="shared" si="114"/>
        <v>0</v>
      </c>
      <c r="CT90" s="118">
        <f t="shared" si="115"/>
        <v>0</v>
      </c>
      <c r="CU90" s="32"/>
      <c r="CV90" s="38">
        <f t="shared" si="116"/>
        <v>0</v>
      </c>
      <c r="CW90" s="39" t="e">
        <f t="shared" si="96"/>
        <v>#DIV/0!</v>
      </c>
      <c r="CX90" s="39">
        <f t="shared" si="117"/>
        <v>0</v>
      </c>
      <c r="CY90" s="39" t="e">
        <f t="shared" si="118"/>
        <v>#DIV/0!</v>
      </c>
      <c r="CZ90" s="36">
        <f t="shared" si="119"/>
        <v>0</v>
      </c>
      <c r="DA90" s="40" t="e">
        <f t="shared" si="120"/>
        <v>#DIV/0!</v>
      </c>
      <c r="DB90" s="38">
        <f t="shared" si="121"/>
        <v>0</v>
      </c>
      <c r="DC90" s="39" t="e">
        <f t="shared" si="88"/>
        <v>#DIV/0!</v>
      </c>
      <c r="DD90" s="36">
        <f t="shared" si="122"/>
        <v>0</v>
      </c>
      <c r="DE90" s="39" t="e">
        <f t="shared" si="123"/>
        <v>#DIV/0!</v>
      </c>
      <c r="DF90" s="36">
        <f t="shared" si="124"/>
        <v>0</v>
      </c>
      <c r="DG90" s="40" t="e">
        <f t="shared" si="125"/>
        <v>#DIV/0!</v>
      </c>
      <c r="DH90" s="152"/>
      <c r="DI90" s="161" t="s">
        <v>89</v>
      </c>
      <c r="DJ90" s="38">
        <f t="shared" si="126"/>
        <v>0</v>
      </c>
      <c r="DK90" s="36">
        <f t="shared" si="127"/>
        <v>0</v>
      </c>
      <c r="DL90" s="37">
        <f t="shared" si="128"/>
        <v>0</v>
      </c>
      <c r="DM90"/>
    </row>
    <row r="91" spans="1:119" s="19" customFormat="1" ht="15.6" x14ac:dyDescent="0.3">
      <c r="A91" s="26">
        <v>76</v>
      </c>
      <c r="B91" s="26" t="s">
        <v>100</v>
      </c>
      <c r="C91" s="34"/>
      <c r="D91" s="35"/>
      <c r="E91" s="39"/>
      <c r="F91" s="39"/>
      <c r="G91" s="39"/>
      <c r="H91" s="36"/>
      <c r="I91" s="40"/>
      <c r="J91" s="38"/>
      <c r="K91" s="39"/>
      <c r="L91" s="36"/>
      <c r="M91" s="39"/>
      <c r="N91" s="36"/>
      <c r="O91" s="40"/>
      <c r="P91" s="116">
        <f t="shared" si="98"/>
        <v>0</v>
      </c>
      <c r="Q91" s="117">
        <f t="shared" si="99"/>
        <v>0</v>
      </c>
      <c r="R91" s="118">
        <f t="shared" si="100"/>
        <v>0</v>
      </c>
      <c r="S91" s="32"/>
      <c r="T91" s="3"/>
      <c r="U91" s="5"/>
      <c r="V91" s="3"/>
      <c r="W91" s="5"/>
      <c r="X91" s="3"/>
      <c r="Y91" s="5"/>
      <c r="Z91" s="38"/>
      <c r="AA91" s="39"/>
      <c r="AB91" s="36"/>
      <c r="AC91" s="39"/>
      <c r="AD91" s="36"/>
      <c r="AE91" s="40"/>
      <c r="AF91" s="116">
        <f t="shared" si="101"/>
        <v>0</v>
      </c>
      <c r="AG91" s="117">
        <f t="shared" si="102"/>
        <v>0</v>
      </c>
      <c r="AH91" s="118">
        <f t="shared" si="103"/>
        <v>0</v>
      </c>
      <c r="AI91" s="32"/>
      <c r="AJ91" s="35"/>
      <c r="AK91" s="39"/>
      <c r="AL91" s="36"/>
      <c r="AM91" s="39"/>
      <c r="AN91" s="36"/>
      <c r="AO91" s="40"/>
      <c r="AP91" s="38"/>
      <c r="AQ91" s="39"/>
      <c r="AR91" s="36"/>
      <c r="AS91" s="39"/>
      <c r="AT91" s="36"/>
      <c r="AU91" s="40"/>
      <c r="AV91" s="116">
        <f t="shared" si="104"/>
        <v>0</v>
      </c>
      <c r="AW91" s="117">
        <f t="shared" si="105"/>
        <v>0</v>
      </c>
      <c r="AX91" s="118">
        <f t="shared" si="106"/>
        <v>0</v>
      </c>
      <c r="AY91" s="32"/>
      <c r="AZ91" s="35"/>
      <c r="BA91" s="39"/>
      <c r="BB91" s="39"/>
      <c r="BC91" s="39"/>
      <c r="BD91" s="36"/>
      <c r="BE91" s="40"/>
      <c r="BF91" s="38"/>
      <c r="BG91" s="39"/>
      <c r="BH91" s="36"/>
      <c r="BI91" s="39"/>
      <c r="BJ91" s="36"/>
      <c r="BK91" s="40"/>
      <c r="BL91" s="116">
        <f t="shared" si="107"/>
        <v>0</v>
      </c>
      <c r="BM91" s="117">
        <f t="shared" si="108"/>
        <v>0</v>
      </c>
      <c r="BN91" s="118">
        <f t="shared" si="109"/>
        <v>0</v>
      </c>
      <c r="BO91" s="32"/>
      <c r="BP91" s="35"/>
      <c r="BQ91" s="39"/>
      <c r="BR91" s="39"/>
      <c r="BS91" s="39"/>
      <c r="BT91" s="36"/>
      <c r="BU91" s="40"/>
      <c r="BV91" s="38"/>
      <c r="BW91" s="39"/>
      <c r="BX91" s="36"/>
      <c r="BY91" s="39"/>
      <c r="BZ91" s="36"/>
      <c r="CA91" s="40"/>
      <c r="CB91" s="116">
        <f t="shared" si="110"/>
        <v>0</v>
      </c>
      <c r="CC91" s="117">
        <f t="shared" si="111"/>
        <v>0</v>
      </c>
      <c r="CD91" s="118">
        <f t="shared" si="112"/>
        <v>0</v>
      </c>
      <c r="CE91" s="32"/>
      <c r="CF91" s="35"/>
      <c r="CG91" s="39"/>
      <c r="CH91" s="39"/>
      <c r="CI91" s="39"/>
      <c r="CJ91" s="36"/>
      <c r="CK91" s="40"/>
      <c r="CL91" s="38"/>
      <c r="CM91" s="39"/>
      <c r="CN91" s="36"/>
      <c r="CO91" s="39"/>
      <c r="CP91" s="36"/>
      <c r="CQ91" s="40"/>
      <c r="CR91" s="116">
        <f t="shared" si="113"/>
        <v>0</v>
      </c>
      <c r="CS91" s="117">
        <f t="shared" si="114"/>
        <v>0</v>
      </c>
      <c r="CT91" s="118">
        <f t="shared" si="115"/>
        <v>0</v>
      </c>
      <c r="CU91" s="32"/>
      <c r="CV91" s="38">
        <f t="shared" si="116"/>
        <v>0</v>
      </c>
      <c r="CW91" s="39" t="e">
        <f t="shared" si="96"/>
        <v>#DIV/0!</v>
      </c>
      <c r="CX91" s="39">
        <f t="shared" si="117"/>
        <v>0</v>
      </c>
      <c r="CY91" s="39" t="e">
        <f t="shared" si="118"/>
        <v>#DIV/0!</v>
      </c>
      <c r="CZ91" s="36">
        <f t="shared" si="119"/>
        <v>0</v>
      </c>
      <c r="DA91" s="40" t="e">
        <f t="shared" si="120"/>
        <v>#DIV/0!</v>
      </c>
      <c r="DB91" s="38">
        <f t="shared" si="121"/>
        <v>0</v>
      </c>
      <c r="DC91" s="39" t="e">
        <f t="shared" si="88"/>
        <v>#DIV/0!</v>
      </c>
      <c r="DD91" s="36">
        <f t="shared" si="122"/>
        <v>0</v>
      </c>
      <c r="DE91" s="39" t="e">
        <f t="shared" si="123"/>
        <v>#DIV/0!</v>
      </c>
      <c r="DF91" s="36">
        <f t="shared" si="124"/>
        <v>0</v>
      </c>
      <c r="DG91" s="40" t="e">
        <f t="shared" si="125"/>
        <v>#DIV/0!</v>
      </c>
      <c r="DH91" s="152"/>
      <c r="DI91" s="161" t="s">
        <v>100</v>
      </c>
      <c r="DJ91" s="38">
        <f t="shared" si="126"/>
        <v>0</v>
      </c>
      <c r="DK91" s="36">
        <f t="shared" si="127"/>
        <v>0</v>
      </c>
      <c r="DL91" s="37">
        <f t="shared" si="128"/>
        <v>0</v>
      </c>
      <c r="DM91"/>
    </row>
    <row r="92" spans="1:119" s="19" customFormat="1" ht="15.6" x14ac:dyDescent="0.3">
      <c r="A92" s="26">
        <v>77</v>
      </c>
      <c r="B92" s="26" t="s">
        <v>101</v>
      </c>
      <c r="C92" s="34"/>
      <c r="D92" s="35"/>
      <c r="E92" s="39"/>
      <c r="F92" s="39"/>
      <c r="G92" s="39"/>
      <c r="H92" s="36"/>
      <c r="I92" s="40"/>
      <c r="J92" s="38"/>
      <c r="K92" s="39"/>
      <c r="L92" s="36"/>
      <c r="M92" s="39"/>
      <c r="N92" s="36"/>
      <c r="O92" s="40"/>
      <c r="P92" s="116">
        <f t="shared" si="98"/>
        <v>0</v>
      </c>
      <c r="Q92" s="117">
        <f t="shared" si="99"/>
        <v>0</v>
      </c>
      <c r="R92" s="118">
        <f t="shared" si="100"/>
        <v>0</v>
      </c>
      <c r="S92" s="32"/>
      <c r="T92" s="3"/>
      <c r="U92" s="5"/>
      <c r="V92" s="3"/>
      <c r="W92" s="5"/>
      <c r="X92" s="3"/>
      <c r="Y92" s="5"/>
      <c r="Z92" s="38"/>
      <c r="AA92" s="39"/>
      <c r="AB92" s="36"/>
      <c r="AC92" s="39"/>
      <c r="AD92" s="36"/>
      <c r="AE92" s="40"/>
      <c r="AF92" s="116">
        <f t="shared" si="101"/>
        <v>0</v>
      </c>
      <c r="AG92" s="117">
        <f t="shared" si="102"/>
        <v>0</v>
      </c>
      <c r="AH92" s="118">
        <f t="shared" si="103"/>
        <v>0</v>
      </c>
      <c r="AI92" s="32"/>
      <c r="AJ92" s="35"/>
      <c r="AK92" s="39"/>
      <c r="AL92" s="36"/>
      <c r="AM92" s="39"/>
      <c r="AN92" s="36"/>
      <c r="AO92" s="40"/>
      <c r="AP92" s="38"/>
      <c r="AQ92" s="39"/>
      <c r="AR92" s="36"/>
      <c r="AS92" s="39"/>
      <c r="AT92" s="36"/>
      <c r="AU92" s="40"/>
      <c r="AV92" s="116">
        <f t="shared" si="104"/>
        <v>0</v>
      </c>
      <c r="AW92" s="117">
        <f t="shared" si="105"/>
        <v>0</v>
      </c>
      <c r="AX92" s="118">
        <f t="shared" si="106"/>
        <v>0</v>
      </c>
      <c r="AY92" s="32"/>
      <c r="AZ92" s="35"/>
      <c r="BA92" s="39"/>
      <c r="BB92" s="39"/>
      <c r="BC92" s="39"/>
      <c r="BD92" s="36"/>
      <c r="BE92" s="40"/>
      <c r="BF92" s="38"/>
      <c r="BG92" s="39"/>
      <c r="BH92" s="36"/>
      <c r="BI92" s="39"/>
      <c r="BJ92" s="36"/>
      <c r="BK92" s="40"/>
      <c r="BL92" s="116">
        <f t="shared" si="107"/>
        <v>0</v>
      </c>
      <c r="BM92" s="117">
        <f t="shared" si="108"/>
        <v>0</v>
      </c>
      <c r="BN92" s="118">
        <f t="shared" si="109"/>
        <v>0</v>
      </c>
      <c r="BO92" s="32"/>
      <c r="BP92" s="35"/>
      <c r="BQ92" s="39"/>
      <c r="BR92" s="39"/>
      <c r="BS92" s="39"/>
      <c r="BT92" s="36"/>
      <c r="BU92" s="40"/>
      <c r="BV92" s="38"/>
      <c r="BW92" s="39"/>
      <c r="BX92" s="36"/>
      <c r="BY92" s="39"/>
      <c r="BZ92" s="36"/>
      <c r="CA92" s="40"/>
      <c r="CB92" s="116">
        <f t="shared" si="110"/>
        <v>0</v>
      </c>
      <c r="CC92" s="117">
        <f t="shared" si="111"/>
        <v>0</v>
      </c>
      <c r="CD92" s="118">
        <f t="shared" si="112"/>
        <v>0</v>
      </c>
      <c r="CE92" s="32"/>
      <c r="CF92" s="35"/>
      <c r="CG92" s="39"/>
      <c r="CH92" s="39"/>
      <c r="CI92" s="39"/>
      <c r="CJ92" s="36"/>
      <c r="CK92" s="40"/>
      <c r="CL92" s="38"/>
      <c r="CM92" s="39"/>
      <c r="CN92" s="36"/>
      <c r="CO92" s="39"/>
      <c r="CP92" s="36"/>
      <c r="CQ92" s="40"/>
      <c r="CR92" s="116">
        <f t="shared" si="113"/>
        <v>0</v>
      </c>
      <c r="CS92" s="117">
        <f t="shared" si="114"/>
        <v>0</v>
      </c>
      <c r="CT92" s="118">
        <f t="shared" si="115"/>
        <v>0</v>
      </c>
      <c r="CU92" s="32"/>
      <c r="CV92" s="38">
        <f t="shared" si="116"/>
        <v>0</v>
      </c>
      <c r="CW92" s="39" t="e">
        <f t="shared" si="96"/>
        <v>#DIV/0!</v>
      </c>
      <c r="CX92" s="39">
        <f t="shared" si="117"/>
        <v>0</v>
      </c>
      <c r="CY92" s="39" t="e">
        <f t="shared" si="118"/>
        <v>#DIV/0!</v>
      </c>
      <c r="CZ92" s="36">
        <f t="shared" si="119"/>
        <v>0</v>
      </c>
      <c r="DA92" s="40" t="e">
        <f t="shared" si="120"/>
        <v>#DIV/0!</v>
      </c>
      <c r="DB92" s="38">
        <f t="shared" si="121"/>
        <v>0</v>
      </c>
      <c r="DC92" s="39" t="e">
        <f t="shared" si="88"/>
        <v>#DIV/0!</v>
      </c>
      <c r="DD92" s="36">
        <f t="shared" si="122"/>
        <v>0</v>
      </c>
      <c r="DE92" s="39" t="e">
        <f t="shared" si="123"/>
        <v>#DIV/0!</v>
      </c>
      <c r="DF92" s="36">
        <f t="shared" si="124"/>
        <v>0</v>
      </c>
      <c r="DG92" s="40" t="e">
        <f t="shared" si="125"/>
        <v>#DIV/0!</v>
      </c>
      <c r="DH92" s="152"/>
      <c r="DI92" s="161" t="s">
        <v>101</v>
      </c>
      <c r="DJ92" s="38">
        <f t="shared" si="126"/>
        <v>0</v>
      </c>
      <c r="DK92" s="36">
        <f t="shared" si="127"/>
        <v>0</v>
      </c>
      <c r="DL92" s="37">
        <f t="shared" si="128"/>
        <v>0</v>
      </c>
      <c r="DM92"/>
    </row>
    <row r="93" spans="1:119" s="19" customFormat="1" ht="15.6" x14ac:dyDescent="0.3">
      <c r="A93" s="26">
        <v>78</v>
      </c>
      <c r="B93" s="26" t="s">
        <v>90</v>
      </c>
      <c r="C93" s="34"/>
      <c r="D93" s="35"/>
      <c r="E93" s="39"/>
      <c r="F93" s="39"/>
      <c r="G93" s="39"/>
      <c r="H93" s="36"/>
      <c r="I93" s="40"/>
      <c r="J93" s="38"/>
      <c r="K93" s="39"/>
      <c r="L93" s="36"/>
      <c r="M93" s="39"/>
      <c r="N93" s="36"/>
      <c r="O93" s="40"/>
      <c r="P93" s="116">
        <f t="shared" si="98"/>
        <v>0</v>
      </c>
      <c r="Q93" s="117">
        <f t="shared" si="99"/>
        <v>0</v>
      </c>
      <c r="R93" s="118">
        <f t="shared" si="100"/>
        <v>0</v>
      </c>
      <c r="S93" s="32"/>
      <c r="T93" s="3"/>
      <c r="U93" s="5"/>
      <c r="V93" s="3"/>
      <c r="W93" s="5"/>
      <c r="X93" s="3"/>
      <c r="Y93" s="5"/>
      <c r="Z93" s="38"/>
      <c r="AA93" s="39"/>
      <c r="AB93" s="36"/>
      <c r="AC93" s="39"/>
      <c r="AD93" s="36"/>
      <c r="AE93" s="40"/>
      <c r="AF93" s="116">
        <f t="shared" si="101"/>
        <v>0</v>
      </c>
      <c r="AG93" s="117">
        <f t="shared" si="102"/>
        <v>0</v>
      </c>
      <c r="AH93" s="118">
        <f t="shared" si="103"/>
        <v>0</v>
      </c>
      <c r="AI93" s="32"/>
      <c r="AJ93" s="35"/>
      <c r="AK93" s="39"/>
      <c r="AL93" s="36"/>
      <c r="AM93" s="39"/>
      <c r="AN93" s="36"/>
      <c r="AO93" s="40"/>
      <c r="AP93" s="38"/>
      <c r="AQ93" s="39"/>
      <c r="AR93" s="36"/>
      <c r="AS93" s="39"/>
      <c r="AT93" s="36"/>
      <c r="AU93" s="40"/>
      <c r="AV93" s="116">
        <f t="shared" si="104"/>
        <v>0</v>
      </c>
      <c r="AW93" s="126">
        <f t="shared" si="105"/>
        <v>0</v>
      </c>
      <c r="AX93" s="118">
        <f t="shared" si="106"/>
        <v>0</v>
      </c>
      <c r="AY93" s="32"/>
      <c r="AZ93" s="35"/>
      <c r="BA93" s="39"/>
      <c r="BB93" s="39"/>
      <c r="BC93" s="39"/>
      <c r="BD93" s="36"/>
      <c r="BE93" s="40"/>
      <c r="BF93" s="38"/>
      <c r="BG93" s="39"/>
      <c r="BH93" s="36"/>
      <c r="BI93" s="39"/>
      <c r="BJ93" s="36"/>
      <c r="BK93" s="40"/>
      <c r="BL93" s="116">
        <f t="shared" si="107"/>
        <v>0</v>
      </c>
      <c r="BM93" s="117">
        <f t="shared" si="108"/>
        <v>0</v>
      </c>
      <c r="BN93" s="118">
        <f t="shared" si="109"/>
        <v>0</v>
      </c>
      <c r="BO93" s="32"/>
      <c r="BP93" s="35"/>
      <c r="BQ93" s="39"/>
      <c r="BR93" s="39"/>
      <c r="BS93" s="39"/>
      <c r="BT93" s="36"/>
      <c r="BU93" s="40"/>
      <c r="BV93" s="38"/>
      <c r="BW93" s="39"/>
      <c r="BX93" s="36"/>
      <c r="BY93" s="39"/>
      <c r="BZ93" s="36"/>
      <c r="CA93" s="40"/>
      <c r="CB93" s="116">
        <f t="shared" si="110"/>
        <v>0</v>
      </c>
      <c r="CC93" s="117">
        <f t="shared" si="111"/>
        <v>0</v>
      </c>
      <c r="CD93" s="118">
        <f t="shared" si="112"/>
        <v>0</v>
      </c>
      <c r="CE93" s="32"/>
      <c r="CF93" s="35"/>
      <c r="CG93" s="39"/>
      <c r="CH93" s="39"/>
      <c r="CI93" s="39"/>
      <c r="CJ93" s="36"/>
      <c r="CK93" s="40"/>
      <c r="CL93" s="38"/>
      <c r="CM93" s="39"/>
      <c r="CN93" s="36"/>
      <c r="CO93" s="39"/>
      <c r="CP93" s="36"/>
      <c r="CQ93" s="40"/>
      <c r="CR93" s="116">
        <f t="shared" si="113"/>
        <v>0</v>
      </c>
      <c r="CS93" s="117">
        <f t="shared" si="114"/>
        <v>0</v>
      </c>
      <c r="CT93" s="118">
        <f t="shared" si="115"/>
        <v>0</v>
      </c>
      <c r="CU93" s="32"/>
      <c r="CV93" s="38">
        <f t="shared" si="116"/>
        <v>0</v>
      </c>
      <c r="CW93" s="39" t="e">
        <f t="shared" si="96"/>
        <v>#DIV/0!</v>
      </c>
      <c r="CX93" s="39">
        <f t="shared" si="117"/>
        <v>0</v>
      </c>
      <c r="CY93" s="39" t="e">
        <f t="shared" si="118"/>
        <v>#DIV/0!</v>
      </c>
      <c r="CZ93" s="36">
        <f t="shared" si="119"/>
        <v>0</v>
      </c>
      <c r="DA93" s="40" t="e">
        <f t="shared" si="120"/>
        <v>#DIV/0!</v>
      </c>
      <c r="DB93" s="38">
        <f t="shared" si="121"/>
        <v>0</v>
      </c>
      <c r="DC93" s="39" t="e">
        <f t="shared" si="88"/>
        <v>#DIV/0!</v>
      </c>
      <c r="DD93" s="36">
        <f t="shared" si="122"/>
        <v>0</v>
      </c>
      <c r="DE93" s="39" t="e">
        <f t="shared" si="123"/>
        <v>#DIV/0!</v>
      </c>
      <c r="DF93" s="36">
        <f t="shared" si="124"/>
        <v>0</v>
      </c>
      <c r="DG93" s="40" t="e">
        <f t="shared" si="125"/>
        <v>#DIV/0!</v>
      </c>
      <c r="DH93" s="152"/>
      <c r="DI93" s="161" t="s">
        <v>90</v>
      </c>
      <c r="DJ93" s="38">
        <f t="shared" si="126"/>
        <v>0</v>
      </c>
      <c r="DK93" s="36">
        <f t="shared" si="127"/>
        <v>0</v>
      </c>
      <c r="DL93" s="37">
        <f t="shared" si="128"/>
        <v>0</v>
      </c>
      <c r="DM93"/>
    </row>
    <row r="94" spans="1:119" s="19" customFormat="1" ht="15.6" x14ac:dyDescent="0.3">
      <c r="A94" s="26">
        <v>79</v>
      </c>
      <c r="B94" s="26" t="s">
        <v>91</v>
      </c>
      <c r="C94" s="34"/>
      <c r="D94" s="35"/>
      <c r="E94" s="39"/>
      <c r="F94" s="39"/>
      <c r="G94" s="39"/>
      <c r="H94" s="36"/>
      <c r="I94" s="40"/>
      <c r="J94" s="38"/>
      <c r="K94" s="39"/>
      <c r="L94" s="36"/>
      <c r="M94" s="39"/>
      <c r="N94" s="36"/>
      <c r="O94" s="40"/>
      <c r="P94" s="116">
        <f t="shared" si="98"/>
        <v>0</v>
      </c>
      <c r="Q94" s="117">
        <f t="shared" si="99"/>
        <v>0</v>
      </c>
      <c r="R94" s="118">
        <f t="shared" si="100"/>
        <v>0</v>
      </c>
      <c r="S94" s="32"/>
      <c r="T94" s="3"/>
      <c r="U94" s="5"/>
      <c r="V94" s="3"/>
      <c r="W94" s="5"/>
      <c r="X94" s="3"/>
      <c r="Y94" s="5"/>
      <c r="Z94" s="38"/>
      <c r="AA94" s="39"/>
      <c r="AB94" s="36"/>
      <c r="AC94" s="39"/>
      <c r="AD94" s="36"/>
      <c r="AE94" s="40"/>
      <c r="AF94" s="116">
        <f t="shared" si="101"/>
        <v>0</v>
      </c>
      <c r="AG94" s="117">
        <f t="shared" si="102"/>
        <v>0</v>
      </c>
      <c r="AH94" s="118">
        <f t="shared" si="103"/>
        <v>0</v>
      </c>
      <c r="AI94" s="32"/>
      <c r="AJ94" s="35"/>
      <c r="AK94" s="39"/>
      <c r="AL94" s="36"/>
      <c r="AM94" s="39"/>
      <c r="AN94" s="36"/>
      <c r="AO94" s="40"/>
      <c r="AP94" s="38"/>
      <c r="AQ94" s="39"/>
      <c r="AR94" s="36"/>
      <c r="AS94" s="39"/>
      <c r="AT94" s="36"/>
      <c r="AU94" s="40"/>
      <c r="AV94" s="116">
        <f t="shared" si="104"/>
        <v>0</v>
      </c>
      <c r="AW94" s="117">
        <f t="shared" si="105"/>
        <v>0</v>
      </c>
      <c r="AX94" s="118">
        <f t="shared" si="106"/>
        <v>0</v>
      </c>
      <c r="AY94" s="32"/>
      <c r="AZ94" s="35"/>
      <c r="BA94" s="39"/>
      <c r="BB94" s="39"/>
      <c r="BC94" s="39"/>
      <c r="BD94" s="36"/>
      <c r="BE94" s="40"/>
      <c r="BF94" s="38"/>
      <c r="BG94" s="39"/>
      <c r="BH94" s="36"/>
      <c r="BI94" s="39"/>
      <c r="BJ94" s="36"/>
      <c r="BK94" s="40"/>
      <c r="BL94" s="116">
        <f t="shared" si="107"/>
        <v>0</v>
      </c>
      <c r="BM94" s="117">
        <f t="shared" si="108"/>
        <v>0</v>
      </c>
      <c r="BN94" s="118">
        <f t="shared" si="109"/>
        <v>0</v>
      </c>
      <c r="BO94" s="32"/>
      <c r="BP94" s="35"/>
      <c r="BQ94" s="39"/>
      <c r="BR94" s="39"/>
      <c r="BS94" s="39"/>
      <c r="BT94" s="36"/>
      <c r="BU94" s="40"/>
      <c r="BV94" s="38"/>
      <c r="BW94" s="39"/>
      <c r="BX94" s="36"/>
      <c r="BY94" s="39"/>
      <c r="BZ94" s="36"/>
      <c r="CA94" s="40"/>
      <c r="CB94" s="116">
        <f t="shared" si="110"/>
        <v>0</v>
      </c>
      <c r="CC94" s="117">
        <f t="shared" si="111"/>
        <v>0</v>
      </c>
      <c r="CD94" s="118">
        <f t="shared" si="112"/>
        <v>0</v>
      </c>
      <c r="CE94" s="32"/>
      <c r="CF94" s="35"/>
      <c r="CG94" s="39"/>
      <c r="CH94" s="39"/>
      <c r="CI94" s="39"/>
      <c r="CJ94" s="36"/>
      <c r="CK94" s="40"/>
      <c r="CL94" s="38"/>
      <c r="CM94" s="39"/>
      <c r="CN94" s="36"/>
      <c r="CO94" s="39"/>
      <c r="CP94" s="36"/>
      <c r="CQ94" s="40"/>
      <c r="CR94" s="116">
        <f t="shared" si="113"/>
        <v>0</v>
      </c>
      <c r="CS94" s="117">
        <f t="shared" si="114"/>
        <v>0</v>
      </c>
      <c r="CT94" s="118">
        <f t="shared" si="115"/>
        <v>0</v>
      </c>
      <c r="CU94" s="32"/>
      <c r="CV94" s="38">
        <f t="shared" si="116"/>
        <v>0</v>
      </c>
      <c r="CW94" s="39" t="e">
        <f t="shared" si="96"/>
        <v>#DIV/0!</v>
      </c>
      <c r="CX94" s="39">
        <f t="shared" si="117"/>
        <v>0</v>
      </c>
      <c r="CY94" s="39" t="e">
        <f t="shared" si="118"/>
        <v>#DIV/0!</v>
      </c>
      <c r="CZ94" s="36">
        <f t="shared" si="119"/>
        <v>0</v>
      </c>
      <c r="DA94" s="40" t="e">
        <f t="shared" si="120"/>
        <v>#DIV/0!</v>
      </c>
      <c r="DB94" s="38">
        <f t="shared" si="121"/>
        <v>0</v>
      </c>
      <c r="DC94" s="39" t="e">
        <f t="shared" si="88"/>
        <v>#DIV/0!</v>
      </c>
      <c r="DD94" s="36">
        <f t="shared" si="122"/>
        <v>0</v>
      </c>
      <c r="DE94" s="39" t="e">
        <f t="shared" si="123"/>
        <v>#DIV/0!</v>
      </c>
      <c r="DF94" s="36">
        <f t="shared" si="124"/>
        <v>0</v>
      </c>
      <c r="DG94" s="40" t="e">
        <f t="shared" si="125"/>
        <v>#DIV/0!</v>
      </c>
      <c r="DH94" s="152"/>
      <c r="DI94" s="161" t="s">
        <v>91</v>
      </c>
      <c r="DJ94" s="38">
        <f t="shared" si="126"/>
        <v>0</v>
      </c>
      <c r="DK94" s="36">
        <f t="shared" si="127"/>
        <v>0</v>
      </c>
      <c r="DL94" s="37">
        <f t="shared" si="128"/>
        <v>0</v>
      </c>
      <c r="DM94"/>
    </row>
    <row r="95" spans="1:119" s="19" customFormat="1" ht="15.6" x14ac:dyDescent="0.3">
      <c r="A95" s="26">
        <v>80</v>
      </c>
      <c r="B95" s="26" t="s">
        <v>175</v>
      </c>
      <c r="C95" s="41"/>
      <c r="D95" s="42"/>
      <c r="E95" s="46"/>
      <c r="F95" s="43"/>
      <c r="G95" s="46"/>
      <c r="H95" s="43"/>
      <c r="I95" s="47"/>
      <c r="J95" s="45"/>
      <c r="K95" s="46"/>
      <c r="L95" s="43"/>
      <c r="M95" s="46"/>
      <c r="N95" s="43"/>
      <c r="O95" s="47"/>
      <c r="P95" s="122">
        <f t="shared" si="98"/>
        <v>0</v>
      </c>
      <c r="Q95" s="128">
        <f t="shared" si="99"/>
        <v>0</v>
      </c>
      <c r="R95" s="129">
        <f t="shared" si="100"/>
        <v>0</v>
      </c>
      <c r="S95" s="32"/>
      <c r="T95" s="7"/>
      <c r="U95" s="8"/>
      <c r="V95" s="7"/>
      <c r="W95" s="8"/>
      <c r="X95" s="7"/>
      <c r="Y95" s="8"/>
      <c r="Z95" s="45"/>
      <c r="AA95" s="46"/>
      <c r="AB95" s="43"/>
      <c r="AC95" s="46"/>
      <c r="AD95" s="43"/>
      <c r="AE95" s="47"/>
      <c r="AF95" s="122">
        <f t="shared" si="101"/>
        <v>0</v>
      </c>
      <c r="AG95" s="128">
        <f t="shared" si="102"/>
        <v>0</v>
      </c>
      <c r="AH95" s="129">
        <f t="shared" si="103"/>
        <v>0</v>
      </c>
      <c r="AI95" s="32"/>
      <c r="AJ95" s="42"/>
      <c r="AK95" s="46"/>
      <c r="AL95" s="43"/>
      <c r="AM95" s="46"/>
      <c r="AN95" s="43"/>
      <c r="AO95" s="47"/>
      <c r="AP95" s="45"/>
      <c r="AQ95" s="46"/>
      <c r="AR95" s="43"/>
      <c r="AS95" s="46"/>
      <c r="AT95" s="43"/>
      <c r="AU95" s="47"/>
      <c r="AV95" s="122">
        <f t="shared" si="104"/>
        <v>0</v>
      </c>
      <c r="AW95" s="128">
        <f t="shared" si="105"/>
        <v>0</v>
      </c>
      <c r="AX95" s="129">
        <f t="shared" si="106"/>
        <v>0</v>
      </c>
      <c r="AY95" s="32"/>
      <c r="AZ95" s="42"/>
      <c r="BA95" s="46"/>
      <c r="BB95" s="43"/>
      <c r="BC95" s="46"/>
      <c r="BD95" s="43"/>
      <c r="BE95" s="47"/>
      <c r="BF95" s="45"/>
      <c r="BG95" s="46"/>
      <c r="BH95" s="43"/>
      <c r="BI95" s="46"/>
      <c r="BJ95" s="43"/>
      <c r="BK95" s="47"/>
      <c r="BL95" s="122">
        <f t="shared" si="107"/>
        <v>0</v>
      </c>
      <c r="BM95" s="128">
        <f t="shared" si="108"/>
        <v>0</v>
      </c>
      <c r="BN95" s="129">
        <f t="shared" si="109"/>
        <v>0</v>
      </c>
      <c r="BO95" s="32"/>
      <c r="BP95" s="42"/>
      <c r="BQ95" s="46"/>
      <c r="BR95" s="43"/>
      <c r="BS95" s="46"/>
      <c r="BT95" s="43"/>
      <c r="BU95" s="47"/>
      <c r="BV95" s="45"/>
      <c r="BW95" s="46"/>
      <c r="BX95" s="43"/>
      <c r="BY95" s="46"/>
      <c r="BZ95" s="43"/>
      <c r="CA95" s="47"/>
      <c r="CB95" s="122">
        <f t="shared" si="110"/>
        <v>0</v>
      </c>
      <c r="CC95" s="128">
        <f t="shared" si="111"/>
        <v>0</v>
      </c>
      <c r="CD95" s="129">
        <f t="shared" si="112"/>
        <v>0</v>
      </c>
      <c r="CE95" s="32"/>
      <c r="CF95" s="42"/>
      <c r="CG95" s="46"/>
      <c r="CH95" s="43"/>
      <c r="CI95" s="46"/>
      <c r="CJ95" s="43"/>
      <c r="CK95" s="47"/>
      <c r="CL95" s="45"/>
      <c r="CM95" s="46"/>
      <c r="CN95" s="43"/>
      <c r="CO95" s="46"/>
      <c r="CP95" s="43"/>
      <c r="CQ95" s="47"/>
      <c r="CR95" s="122">
        <f t="shared" si="113"/>
        <v>0</v>
      </c>
      <c r="CS95" s="128">
        <f t="shared" si="114"/>
        <v>0</v>
      </c>
      <c r="CT95" s="129">
        <f t="shared" si="115"/>
        <v>0</v>
      </c>
      <c r="CU95" s="32"/>
      <c r="CV95" s="45">
        <f>SUM(CV75:CV94)</f>
        <v>0</v>
      </c>
      <c r="CW95" s="46" t="e">
        <f t="shared" si="96"/>
        <v>#DIV/0!</v>
      </c>
      <c r="CX95" s="46">
        <f>SUM(CX75:CX94)</f>
        <v>0</v>
      </c>
      <c r="CY95" s="46" t="e">
        <f t="shared" si="118"/>
        <v>#DIV/0!</v>
      </c>
      <c r="CZ95" s="43">
        <f t="shared" si="119"/>
        <v>0</v>
      </c>
      <c r="DA95" s="47" t="e">
        <f t="shared" si="120"/>
        <v>#DIV/0!</v>
      </c>
      <c r="DB95" s="45">
        <f>SUM(DB75:DB94)</f>
        <v>0</v>
      </c>
      <c r="DC95" s="46" t="e">
        <f t="shared" si="88"/>
        <v>#DIV/0!</v>
      </c>
      <c r="DD95" s="43">
        <f>SUM(DD75:DD94)</f>
        <v>0</v>
      </c>
      <c r="DE95" s="46" t="e">
        <f t="shared" si="123"/>
        <v>#DIV/0!</v>
      </c>
      <c r="DF95" s="43">
        <f>SUM(DF75:DF94)</f>
        <v>0</v>
      </c>
      <c r="DG95" s="47" t="e">
        <f t="shared" si="125"/>
        <v>#DIV/0!</v>
      </c>
      <c r="DH95" s="153"/>
      <c r="DI95" s="161" t="s">
        <v>175</v>
      </c>
      <c r="DJ95" s="45">
        <f t="shared" ref="DJ95:DK95" si="129">SUM(DJ75:DJ94)</f>
        <v>0</v>
      </c>
      <c r="DK95" s="43">
        <f t="shared" si="129"/>
        <v>0</v>
      </c>
      <c r="DL95" s="44">
        <f>SUM(DL75:DL94)</f>
        <v>0</v>
      </c>
      <c r="DM95"/>
      <c r="DO95" s="48"/>
    </row>
    <row r="96" spans="1:119" s="19" customFormat="1" ht="15.6" x14ac:dyDescent="0.3">
      <c r="A96" s="26">
        <v>81</v>
      </c>
      <c r="B96" s="25" t="s">
        <v>176</v>
      </c>
      <c r="C96" s="41"/>
      <c r="D96" s="42"/>
      <c r="E96" s="46"/>
      <c r="F96" s="43"/>
      <c r="G96" s="46"/>
      <c r="H96" s="43"/>
      <c r="I96" s="47"/>
      <c r="J96" s="45"/>
      <c r="K96" s="46"/>
      <c r="L96" s="43"/>
      <c r="M96" s="46"/>
      <c r="N96" s="43"/>
      <c r="O96" s="47"/>
      <c r="P96" s="122">
        <f t="shared" si="98"/>
        <v>0</v>
      </c>
      <c r="Q96" s="128">
        <f t="shared" si="99"/>
        <v>0</v>
      </c>
      <c r="R96" s="129">
        <f t="shared" si="100"/>
        <v>0</v>
      </c>
      <c r="S96" s="32"/>
      <c r="T96" s="7"/>
      <c r="U96" s="8"/>
      <c r="V96" s="7"/>
      <c r="W96" s="8"/>
      <c r="X96" s="7"/>
      <c r="Y96" s="8"/>
      <c r="Z96" s="45"/>
      <c r="AA96" s="46"/>
      <c r="AB96" s="43"/>
      <c r="AC96" s="46"/>
      <c r="AD96" s="43"/>
      <c r="AE96" s="47"/>
      <c r="AF96" s="122">
        <f t="shared" si="101"/>
        <v>0</v>
      </c>
      <c r="AG96" s="128">
        <f t="shared" si="102"/>
        <v>0</v>
      </c>
      <c r="AH96" s="129">
        <f t="shared" si="103"/>
        <v>0</v>
      </c>
      <c r="AI96" s="32"/>
      <c r="AJ96" s="42"/>
      <c r="AK96" s="46"/>
      <c r="AL96" s="43"/>
      <c r="AM96" s="46"/>
      <c r="AN96" s="43"/>
      <c r="AO96" s="47"/>
      <c r="AP96" s="45"/>
      <c r="AQ96" s="46"/>
      <c r="AR96" s="43"/>
      <c r="AS96" s="46"/>
      <c r="AT96" s="43"/>
      <c r="AU96" s="47"/>
      <c r="AV96" s="122">
        <f t="shared" si="104"/>
        <v>0</v>
      </c>
      <c r="AW96" s="128">
        <f t="shared" si="105"/>
        <v>0</v>
      </c>
      <c r="AX96" s="129">
        <f t="shared" si="106"/>
        <v>0</v>
      </c>
      <c r="AY96" s="32"/>
      <c r="AZ96" s="42"/>
      <c r="BA96" s="46"/>
      <c r="BB96" s="43"/>
      <c r="BC96" s="46"/>
      <c r="BD96" s="43"/>
      <c r="BE96" s="47"/>
      <c r="BF96" s="45"/>
      <c r="BG96" s="46"/>
      <c r="BH96" s="43"/>
      <c r="BI96" s="46"/>
      <c r="BJ96" s="43"/>
      <c r="BK96" s="47"/>
      <c r="BL96" s="122">
        <f t="shared" si="107"/>
        <v>0</v>
      </c>
      <c r="BM96" s="128">
        <f t="shared" si="108"/>
        <v>0</v>
      </c>
      <c r="BN96" s="129">
        <f t="shared" si="109"/>
        <v>0</v>
      </c>
      <c r="BO96" s="32"/>
      <c r="BP96" s="42"/>
      <c r="BQ96" s="46"/>
      <c r="BR96" s="43"/>
      <c r="BS96" s="46"/>
      <c r="BT96" s="43"/>
      <c r="BU96" s="47"/>
      <c r="BV96" s="45"/>
      <c r="BW96" s="46"/>
      <c r="BX96" s="43"/>
      <c r="BY96" s="46"/>
      <c r="BZ96" s="43"/>
      <c r="CA96" s="47"/>
      <c r="CB96" s="122">
        <f t="shared" si="110"/>
        <v>0</v>
      </c>
      <c r="CC96" s="128">
        <f t="shared" si="111"/>
        <v>0</v>
      </c>
      <c r="CD96" s="129">
        <f t="shared" si="112"/>
        <v>0</v>
      </c>
      <c r="CE96" s="32"/>
      <c r="CF96" s="42"/>
      <c r="CG96" s="46"/>
      <c r="CH96" s="43"/>
      <c r="CI96" s="46"/>
      <c r="CJ96" s="43"/>
      <c r="CK96" s="47"/>
      <c r="CL96" s="45"/>
      <c r="CM96" s="46"/>
      <c r="CN96" s="43"/>
      <c r="CO96" s="46"/>
      <c r="CP96" s="43"/>
      <c r="CQ96" s="47"/>
      <c r="CR96" s="122">
        <f t="shared" si="113"/>
        <v>0</v>
      </c>
      <c r="CS96" s="128">
        <f t="shared" si="114"/>
        <v>0</v>
      </c>
      <c r="CT96" s="129">
        <f t="shared" si="115"/>
        <v>0</v>
      </c>
      <c r="CU96" s="32"/>
      <c r="CV96" s="45">
        <f>+CV73+CV95</f>
        <v>0</v>
      </c>
      <c r="CW96" s="46" t="e">
        <f t="shared" si="96"/>
        <v>#DIV/0!</v>
      </c>
      <c r="CX96" s="46">
        <f>+CX73+CX95</f>
        <v>0</v>
      </c>
      <c r="CY96" s="46" t="e">
        <f t="shared" si="118"/>
        <v>#DIV/0!</v>
      </c>
      <c r="CZ96" s="43">
        <f t="shared" si="119"/>
        <v>0</v>
      </c>
      <c r="DA96" s="47" t="e">
        <f t="shared" si="120"/>
        <v>#DIV/0!</v>
      </c>
      <c r="DB96" s="45">
        <f>+DB73+DB95</f>
        <v>0</v>
      </c>
      <c r="DC96" s="46" t="e">
        <f t="shared" si="88"/>
        <v>#DIV/0!</v>
      </c>
      <c r="DD96" s="43">
        <f>+DD73+DD95</f>
        <v>0</v>
      </c>
      <c r="DE96" s="46" t="e">
        <f t="shared" si="123"/>
        <v>#DIV/0!</v>
      </c>
      <c r="DF96" s="43">
        <f>+DF73+DF95</f>
        <v>0</v>
      </c>
      <c r="DG96" s="47" t="e">
        <f t="shared" si="125"/>
        <v>#DIV/0!</v>
      </c>
      <c r="DH96" s="153"/>
      <c r="DI96" s="160" t="s">
        <v>176</v>
      </c>
      <c r="DJ96" s="45">
        <f>+DJ73+DJ95</f>
        <v>0</v>
      </c>
      <c r="DK96" s="43">
        <f t="shared" ref="DK96:DL96" si="130">+DK73+DK95</f>
        <v>0</v>
      </c>
      <c r="DL96" s="44">
        <f t="shared" si="130"/>
        <v>0</v>
      </c>
      <c r="DM96"/>
      <c r="DO96" s="48"/>
    </row>
    <row r="97" spans="1:119" s="19" customFormat="1" ht="15.6" x14ac:dyDescent="0.3">
      <c r="A97" s="26"/>
      <c r="B97" s="25"/>
      <c r="C97" s="34"/>
      <c r="D97" s="35"/>
      <c r="E97" s="39"/>
      <c r="F97" s="39"/>
      <c r="G97" s="39"/>
      <c r="H97" s="39"/>
      <c r="I97" s="40"/>
      <c r="J97" s="38"/>
      <c r="K97" s="39"/>
      <c r="L97" s="36"/>
      <c r="M97" s="39"/>
      <c r="N97" s="36"/>
      <c r="O97" s="40"/>
      <c r="P97" s="125"/>
      <c r="Q97" s="126"/>
      <c r="R97" s="127"/>
      <c r="S97" s="32"/>
      <c r="T97" s="3"/>
      <c r="U97" s="5"/>
      <c r="V97" s="3"/>
      <c r="W97" s="5"/>
      <c r="X97" s="5"/>
      <c r="Y97" s="5"/>
      <c r="Z97" s="38"/>
      <c r="AA97" s="39"/>
      <c r="AB97" s="36"/>
      <c r="AC97" s="39"/>
      <c r="AD97" s="36"/>
      <c r="AE97" s="40"/>
      <c r="AF97" s="125"/>
      <c r="AG97" s="126"/>
      <c r="AH97" s="127"/>
      <c r="AI97" s="32"/>
      <c r="AJ97" s="35"/>
      <c r="AK97" s="39"/>
      <c r="AL97" s="39"/>
      <c r="AM97" s="39"/>
      <c r="AN97" s="39"/>
      <c r="AO97" s="40"/>
      <c r="AP97" s="38"/>
      <c r="AQ97" s="39"/>
      <c r="AR97" s="36"/>
      <c r="AS97" s="39"/>
      <c r="AT97" s="36"/>
      <c r="AU97" s="40"/>
      <c r="AV97" s="125"/>
      <c r="AW97" s="126"/>
      <c r="AX97" s="127"/>
      <c r="AY97" s="32"/>
      <c r="AZ97" s="35"/>
      <c r="BA97" s="39"/>
      <c r="BB97" s="39"/>
      <c r="BC97" s="39"/>
      <c r="BD97" s="39"/>
      <c r="BE97" s="40"/>
      <c r="BF97" s="38"/>
      <c r="BG97" s="39"/>
      <c r="BH97" s="36"/>
      <c r="BI97" s="39"/>
      <c r="BJ97" s="36"/>
      <c r="BK97" s="40"/>
      <c r="BL97" s="125"/>
      <c r="BM97" s="126"/>
      <c r="BN97" s="127"/>
      <c r="BO97" s="32"/>
      <c r="BP97" s="35"/>
      <c r="BQ97" s="39"/>
      <c r="BR97" s="39"/>
      <c r="BS97" s="39"/>
      <c r="BT97" s="39"/>
      <c r="BU97" s="40"/>
      <c r="BV97" s="38"/>
      <c r="BW97" s="39"/>
      <c r="BX97" s="36"/>
      <c r="BY97" s="39"/>
      <c r="BZ97" s="36"/>
      <c r="CA97" s="40"/>
      <c r="CB97" s="125"/>
      <c r="CC97" s="126"/>
      <c r="CD97" s="127"/>
      <c r="CE97" s="32"/>
      <c r="CF97" s="35"/>
      <c r="CG97" s="39"/>
      <c r="CH97" s="39"/>
      <c r="CI97" s="39"/>
      <c r="CJ97" s="39"/>
      <c r="CK97" s="40"/>
      <c r="CL97" s="38"/>
      <c r="CM97" s="39"/>
      <c r="CN97" s="36"/>
      <c r="CO97" s="39"/>
      <c r="CP97" s="36"/>
      <c r="CQ97" s="40"/>
      <c r="CR97" s="125"/>
      <c r="CS97" s="126"/>
      <c r="CT97" s="127"/>
      <c r="CU97" s="32"/>
      <c r="CV97" s="38"/>
      <c r="CW97" s="39"/>
      <c r="CX97" s="39"/>
      <c r="CY97" s="39"/>
      <c r="CZ97" s="36"/>
      <c r="DA97" s="40"/>
      <c r="DB97" s="49"/>
      <c r="DC97" s="39"/>
      <c r="DD97" s="36"/>
      <c r="DE97" s="39"/>
      <c r="DF97" s="36"/>
      <c r="DG97" s="40"/>
      <c r="DH97" s="152"/>
      <c r="DI97" s="160"/>
      <c r="DJ97" s="38"/>
      <c r="DK97" s="36"/>
      <c r="DL97" s="37"/>
      <c r="DM97"/>
      <c r="DO97" s="51"/>
    </row>
    <row r="98" spans="1:119" s="19" customFormat="1" ht="15.6" x14ac:dyDescent="0.3">
      <c r="A98" s="26">
        <v>82</v>
      </c>
      <c r="B98" s="52" t="s">
        <v>54</v>
      </c>
      <c r="C98" s="34"/>
      <c r="D98" s="35"/>
      <c r="E98" s="39"/>
      <c r="F98" s="39"/>
      <c r="G98" s="39"/>
      <c r="H98" s="36"/>
      <c r="I98" s="40"/>
      <c r="J98" s="38"/>
      <c r="K98" s="39"/>
      <c r="L98" s="36"/>
      <c r="M98" s="39"/>
      <c r="N98" s="36"/>
      <c r="O98" s="40"/>
      <c r="P98" s="116">
        <f t="shared" ref="P98:P102" si="131">+D98+J98</f>
        <v>0</v>
      </c>
      <c r="Q98" s="117">
        <f t="shared" ref="Q98:Q102" si="132">+F98+L98</f>
        <v>0</v>
      </c>
      <c r="R98" s="118">
        <f t="shared" ref="R98:R102" si="133">+P98+Q98</f>
        <v>0</v>
      </c>
      <c r="S98" s="32"/>
      <c r="T98" s="3"/>
      <c r="U98" s="5"/>
      <c r="V98" s="3"/>
      <c r="W98" s="5"/>
      <c r="X98" s="3"/>
      <c r="Y98" s="5"/>
      <c r="Z98" s="38"/>
      <c r="AA98" s="39"/>
      <c r="AB98" s="36"/>
      <c r="AC98" s="39"/>
      <c r="AD98" s="36"/>
      <c r="AE98" s="40"/>
      <c r="AF98" s="116">
        <f t="shared" ref="AF98:AF102" si="134">+T98+Z98</f>
        <v>0</v>
      </c>
      <c r="AG98" s="117">
        <f t="shared" ref="AG98:AG102" si="135">+V98+AB98</f>
        <v>0</v>
      </c>
      <c r="AH98" s="118">
        <f t="shared" ref="AH98:AH102" si="136">+AF98+AG98</f>
        <v>0</v>
      </c>
      <c r="AI98" s="32"/>
      <c r="AJ98" s="35"/>
      <c r="AK98" s="39"/>
      <c r="AL98" s="39"/>
      <c r="AM98" s="39"/>
      <c r="AN98" s="36"/>
      <c r="AO98" s="40"/>
      <c r="AP98" s="38"/>
      <c r="AQ98" s="39"/>
      <c r="AR98" s="36"/>
      <c r="AS98" s="39"/>
      <c r="AT98" s="36"/>
      <c r="AU98" s="40"/>
      <c r="AV98" s="116">
        <f t="shared" ref="AV98:AV102" si="137">+AJ98+AP98</f>
        <v>0</v>
      </c>
      <c r="AW98" s="117">
        <f t="shared" ref="AW98:AW102" si="138">+AL98+AR98</f>
        <v>0</v>
      </c>
      <c r="AX98" s="118">
        <f t="shared" ref="AX98:AX101" si="139">+AV98+AW98</f>
        <v>0</v>
      </c>
      <c r="AY98" s="32"/>
      <c r="AZ98" s="35"/>
      <c r="BA98" s="39"/>
      <c r="BB98" s="39"/>
      <c r="BC98" s="39"/>
      <c r="BD98" s="36"/>
      <c r="BE98" s="40"/>
      <c r="BF98" s="38"/>
      <c r="BG98" s="39"/>
      <c r="BH98" s="36"/>
      <c r="BI98" s="39"/>
      <c r="BJ98" s="36"/>
      <c r="BK98" s="40"/>
      <c r="BL98" s="116">
        <f t="shared" ref="BL98:BL102" si="140">+AZ98+BF98</f>
        <v>0</v>
      </c>
      <c r="BM98" s="117">
        <f t="shared" ref="BM98:BM102" si="141">+BB98+BH98</f>
        <v>0</v>
      </c>
      <c r="BN98" s="118">
        <f t="shared" ref="BN98:BN101" si="142">+BL98+BM98</f>
        <v>0</v>
      </c>
      <c r="BO98" s="32"/>
      <c r="BP98" s="35"/>
      <c r="BQ98" s="39"/>
      <c r="BR98" s="39"/>
      <c r="BS98" s="39"/>
      <c r="BT98" s="36"/>
      <c r="BU98" s="40"/>
      <c r="BV98" s="38"/>
      <c r="BW98" s="39"/>
      <c r="BX98" s="36"/>
      <c r="BY98" s="39"/>
      <c r="BZ98" s="36"/>
      <c r="CA98" s="40"/>
      <c r="CB98" s="116">
        <f t="shared" ref="CB98:CB101" si="143">+BP98+BV98</f>
        <v>0</v>
      </c>
      <c r="CC98" s="117">
        <f t="shared" ref="CC98:CC102" si="144">+BR98+BX98</f>
        <v>0</v>
      </c>
      <c r="CD98" s="118">
        <f t="shared" ref="CD98:CD101" si="145">+CB98+CC98</f>
        <v>0</v>
      </c>
      <c r="CE98" s="32"/>
      <c r="CF98" s="35"/>
      <c r="CG98" s="39"/>
      <c r="CH98" s="39"/>
      <c r="CI98" s="39"/>
      <c r="CJ98" s="36"/>
      <c r="CK98" s="40"/>
      <c r="CL98" s="38"/>
      <c r="CM98" s="39"/>
      <c r="CN98" s="36"/>
      <c r="CO98" s="39"/>
      <c r="CP98" s="36"/>
      <c r="CQ98" s="40"/>
      <c r="CR98" s="116">
        <f t="shared" ref="CR98:CR102" si="146">+CF98+CL98</f>
        <v>0</v>
      </c>
      <c r="CS98" s="117">
        <f t="shared" ref="CS98:CS102" si="147">+CH98+CN98</f>
        <v>0</v>
      </c>
      <c r="CT98" s="118">
        <f t="shared" ref="CT98:CT101" si="148">+CR98+CS98</f>
        <v>0</v>
      </c>
      <c r="CU98" s="32"/>
      <c r="CV98" s="38">
        <f>+D98+T98+AJ98+AZ98+BP98+CF98</f>
        <v>0</v>
      </c>
      <c r="CW98" s="39" t="e">
        <f t="shared" si="96"/>
        <v>#DIV/0!</v>
      </c>
      <c r="CX98" s="39">
        <f>+F98+V98+AL98+BB98+BR98+CH98</f>
        <v>0</v>
      </c>
      <c r="CY98" s="39" t="e">
        <f t="shared" ref="CY98:CY102" si="149">+CX98/$CX$111</f>
        <v>#DIV/0!</v>
      </c>
      <c r="CZ98" s="36">
        <f t="shared" ref="CZ98:CZ100" si="150">+CV98+CX98</f>
        <v>0</v>
      </c>
      <c r="DA98" s="40" t="e">
        <f t="shared" ref="DA98:DA102" si="151">+CZ98/$CZ$111</f>
        <v>#DIV/0!</v>
      </c>
      <c r="DB98" s="38">
        <f t="shared" ref="DB98:DB100" si="152">+J98+Z98+AP98+BF98+BV98+CL98</f>
        <v>0</v>
      </c>
      <c r="DC98" s="39" t="e">
        <f t="shared" si="88"/>
        <v>#DIV/0!</v>
      </c>
      <c r="DD98" s="36">
        <f t="shared" ref="DD98:DD100" si="153">+L98+AB98+AR98+BH98+BX98+CN98</f>
        <v>0</v>
      </c>
      <c r="DE98" s="202" t="e">
        <f t="shared" ref="DE98:DE102" si="154">+DD98/$DD$111</f>
        <v>#DIV/0!</v>
      </c>
      <c r="DF98" s="36">
        <f t="shared" ref="DF98:DF100" si="155">+DB98+DD98</f>
        <v>0</v>
      </c>
      <c r="DG98" s="40" t="e">
        <f t="shared" ref="DG98:DG102" si="156">+DF98/$DF$111</f>
        <v>#DIV/0!</v>
      </c>
      <c r="DH98" s="152"/>
      <c r="DI98" s="163" t="s">
        <v>54</v>
      </c>
      <c r="DJ98" s="38">
        <f t="shared" ref="DJ98:DJ100" si="157">+CZ98</f>
        <v>0</v>
      </c>
      <c r="DK98" s="36">
        <f t="shared" ref="DK98:DK100" si="158">+DF98</f>
        <v>0</v>
      </c>
      <c r="DL98" s="37">
        <f t="shared" ref="DL98:DL100" si="159">+DJ98+DK98</f>
        <v>0</v>
      </c>
      <c r="DM98"/>
    </row>
    <row r="99" spans="1:119" s="19" customFormat="1" ht="15.6" x14ac:dyDescent="0.3">
      <c r="A99" s="26">
        <v>83</v>
      </c>
      <c r="B99" s="53" t="s">
        <v>13</v>
      </c>
      <c r="C99" s="34"/>
      <c r="D99" s="35"/>
      <c r="E99" s="39"/>
      <c r="F99" s="39"/>
      <c r="G99" s="39"/>
      <c r="H99" s="36"/>
      <c r="I99" s="40"/>
      <c r="J99" s="38"/>
      <c r="K99" s="39"/>
      <c r="L99" s="36"/>
      <c r="M99" s="39"/>
      <c r="N99" s="36"/>
      <c r="O99" s="40"/>
      <c r="P99" s="116">
        <f t="shared" si="131"/>
        <v>0</v>
      </c>
      <c r="Q99" s="117">
        <f t="shared" si="132"/>
        <v>0</v>
      </c>
      <c r="R99" s="118">
        <f t="shared" si="133"/>
        <v>0</v>
      </c>
      <c r="S99" s="32"/>
      <c r="T99" s="3"/>
      <c r="U99" s="5"/>
      <c r="V99" s="3"/>
      <c r="W99" s="5"/>
      <c r="X99" s="3"/>
      <c r="Y99" s="5"/>
      <c r="Z99" s="38"/>
      <c r="AA99" s="39"/>
      <c r="AB99" s="36"/>
      <c r="AC99" s="39"/>
      <c r="AD99" s="36"/>
      <c r="AE99" s="40"/>
      <c r="AF99" s="116">
        <f t="shared" si="134"/>
        <v>0</v>
      </c>
      <c r="AG99" s="117">
        <f t="shared" si="135"/>
        <v>0</v>
      </c>
      <c r="AH99" s="118">
        <f t="shared" si="136"/>
        <v>0</v>
      </c>
      <c r="AI99" s="32"/>
      <c r="AJ99" s="35"/>
      <c r="AK99" s="39"/>
      <c r="AL99" s="39"/>
      <c r="AM99" s="39"/>
      <c r="AN99" s="36"/>
      <c r="AO99" s="40"/>
      <c r="AP99" s="38"/>
      <c r="AQ99" s="39"/>
      <c r="AR99" s="36"/>
      <c r="AS99" s="39"/>
      <c r="AT99" s="36"/>
      <c r="AU99" s="40"/>
      <c r="AV99" s="116">
        <f t="shared" si="137"/>
        <v>0</v>
      </c>
      <c r="AW99" s="117">
        <f t="shared" si="138"/>
        <v>0</v>
      </c>
      <c r="AX99" s="118">
        <f t="shared" si="139"/>
        <v>0</v>
      </c>
      <c r="AY99" s="32"/>
      <c r="AZ99" s="35"/>
      <c r="BA99" s="39"/>
      <c r="BB99" s="39"/>
      <c r="BC99" s="39"/>
      <c r="BD99" s="36"/>
      <c r="BE99" s="40"/>
      <c r="BF99" s="38"/>
      <c r="BG99" s="39"/>
      <c r="BH99" s="36"/>
      <c r="BI99" s="39"/>
      <c r="BJ99" s="36"/>
      <c r="BK99" s="40"/>
      <c r="BL99" s="116">
        <f t="shared" si="140"/>
        <v>0</v>
      </c>
      <c r="BM99" s="117">
        <f t="shared" si="141"/>
        <v>0</v>
      </c>
      <c r="BN99" s="118">
        <f t="shared" si="142"/>
        <v>0</v>
      </c>
      <c r="BO99" s="32"/>
      <c r="BP99" s="35"/>
      <c r="BQ99" s="39"/>
      <c r="BR99" s="39"/>
      <c r="BS99" s="39"/>
      <c r="BT99" s="36"/>
      <c r="BU99" s="40"/>
      <c r="BV99" s="38"/>
      <c r="BW99" s="39"/>
      <c r="BX99" s="36"/>
      <c r="BY99" s="39"/>
      <c r="BZ99" s="36"/>
      <c r="CA99" s="40"/>
      <c r="CB99" s="116">
        <f t="shared" si="143"/>
        <v>0</v>
      </c>
      <c r="CC99" s="117">
        <f t="shared" si="144"/>
        <v>0</v>
      </c>
      <c r="CD99" s="118">
        <f t="shared" si="145"/>
        <v>0</v>
      </c>
      <c r="CE99" s="32"/>
      <c r="CF99" s="35"/>
      <c r="CG99" s="39"/>
      <c r="CH99" s="39"/>
      <c r="CI99" s="39"/>
      <c r="CJ99" s="36"/>
      <c r="CK99" s="40"/>
      <c r="CL99" s="38"/>
      <c r="CM99" s="39"/>
      <c r="CN99" s="36"/>
      <c r="CO99" s="39"/>
      <c r="CP99" s="36"/>
      <c r="CQ99" s="40"/>
      <c r="CR99" s="116">
        <f t="shared" si="146"/>
        <v>0</v>
      </c>
      <c r="CS99" s="117">
        <f t="shared" si="147"/>
        <v>0</v>
      </c>
      <c r="CT99" s="118">
        <f t="shared" si="148"/>
        <v>0</v>
      </c>
      <c r="CU99" s="32"/>
      <c r="CV99" s="38">
        <f>+D99+T99+AJ99+AZ99+BP99+CF99</f>
        <v>0</v>
      </c>
      <c r="CW99" s="39" t="e">
        <f t="shared" si="96"/>
        <v>#DIV/0!</v>
      </c>
      <c r="CX99" s="39">
        <f>+F99+V99+AL99+BB99+BR99+CH99</f>
        <v>0</v>
      </c>
      <c r="CY99" s="39" t="e">
        <f t="shared" si="149"/>
        <v>#DIV/0!</v>
      </c>
      <c r="CZ99" s="36">
        <f t="shared" si="150"/>
        <v>0</v>
      </c>
      <c r="DA99" s="40" t="e">
        <f t="shared" si="151"/>
        <v>#DIV/0!</v>
      </c>
      <c r="DB99" s="38">
        <f t="shared" si="152"/>
        <v>0</v>
      </c>
      <c r="DC99" s="39" t="e">
        <f t="shared" si="88"/>
        <v>#DIV/0!</v>
      </c>
      <c r="DD99" s="36">
        <f t="shared" si="153"/>
        <v>0</v>
      </c>
      <c r="DE99" s="202" t="e">
        <f t="shared" si="154"/>
        <v>#DIV/0!</v>
      </c>
      <c r="DF99" s="36">
        <f t="shared" si="155"/>
        <v>0</v>
      </c>
      <c r="DG99" s="40" t="e">
        <f t="shared" si="156"/>
        <v>#DIV/0!</v>
      </c>
      <c r="DH99" s="152"/>
      <c r="DI99" s="164" t="s">
        <v>13</v>
      </c>
      <c r="DJ99" s="38">
        <f t="shared" si="157"/>
        <v>0</v>
      </c>
      <c r="DK99" s="36">
        <f t="shared" si="158"/>
        <v>0</v>
      </c>
      <c r="DL99" s="37">
        <f t="shared" si="159"/>
        <v>0</v>
      </c>
      <c r="DM99"/>
    </row>
    <row r="100" spans="1:119" s="19" customFormat="1" ht="15.6" x14ac:dyDescent="0.3">
      <c r="A100" s="26">
        <v>84</v>
      </c>
      <c r="B100" s="26" t="s">
        <v>9</v>
      </c>
      <c r="C100" s="34"/>
      <c r="D100" s="35"/>
      <c r="E100" s="39"/>
      <c r="F100" s="39"/>
      <c r="G100" s="39"/>
      <c r="H100" s="36"/>
      <c r="I100" s="40"/>
      <c r="J100" s="38"/>
      <c r="K100" s="39"/>
      <c r="L100" s="36"/>
      <c r="M100" s="39"/>
      <c r="N100" s="36"/>
      <c r="O100" s="40"/>
      <c r="P100" s="116">
        <f t="shared" si="131"/>
        <v>0</v>
      </c>
      <c r="Q100" s="117">
        <f t="shared" si="132"/>
        <v>0</v>
      </c>
      <c r="R100" s="118">
        <f t="shared" si="133"/>
        <v>0</v>
      </c>
      <c r="S100" s="32"/>
      <c r="T100" s="3"/>
      <c r="U100" s="5"/>
      <c r="V100" s="3"/>
      <c r="W100" s="5"/>
      <c r="X100" s="3"/>
      <c r="Y100" s="5"/>
      <c r="Z100" s="38"/>
      <c r="AA100" s="39"/>
      <c r="AB100" s="36"/>
      <c r="AC100" s="39"/>
      <c r="AD100" s="36"/>
      <c r="AE100" s="40"/>
      <c r="AF100" s="116">
        <f t="shared" si="134"/>
        <v>0</v>
      </c>
      <c r="AG100" s="117">
        <f t="shared" si="135"/>
        <v>0</v>
      </c>
      <c r="AH100" s="118">
        <f t="shared" si="136"/>
        <v>0</v>
      </c>
      <c r="AI100" s="32"/>
      <c r="AJ100" s="35"/>
      <c r="AK100" s="39"/>
      <c r="AL100" s="39"/>
      <c r="AM100" s="39"/>
      <c r="AN100" s="36"/>
      <c r="AO100" s="40"/>
      <c r="AP100" s="38"/>
      <c r="AQ100" s="39"/>
      <c r="AR100" s="36"/>
      <c r="AS100" s="39"/>
      <c r="AT100" s="36"/>
      <c r="AU100" s="40"/>
      <c r="AV100" s="116">
        <f t="shared" si="137"/>
        <v>0</v>
      </c>
      <c r="AW100" s="117">
        <f t="shared" si="138"/>
        <v>0</v>
      </c>
      <c r="AX100" s="118">
        <f t="shared" si="139"/>
        <v>0</v>
      </c>
      <c r="AY100" s="32"/>
      <c r="AZ100" s="35"/>
      <c r="BA100" s="39"/>
      <c r="BB100" s="39"/>
      <c r="BC100" s="39"/>
      <c r="BD100" s="36"/>
      <c r="BE100" s="40"/>
      <c r="BF100" s="38"/>
      <c r="BG100" s="39"/>
      <c r="BH100" s="36"/>
      <c r="BI100" s="39"/>
      <c r="BJ100" s="36"/>
      <c r="BK100" s="40"/>
      <c r="BL100" s="116">
        <f t="shared" si="140"/>
        <v>0</v>
      </c>
      <c r="BM100" s="117">
        <f t="shared" si="141"/>
        <v>0</v>
      </c>
      <c r="BN100" s="118">
        <f t="shared" si="142"/>
        <v>0</v>
      </c>
      <c r="BO100" s="32"/>
      <c r="BP100" s="35"/>
      <c r="BQ100" s="39"/>
      <c r="BR100" s="39"/>
      <c r="BS100" s="39"/>
      <c r="BT100" s="36"/>
      <c r="BU100" s="40"/>
      <c r="BV100" s="38"/>
      <c r="BW100" s="39"/>
      <c r="BX100" s="36"/>
      <c r="BY100" s="39"/>
      <c r="BZ100" s="36"/>
      <c r="CA100" s="40"/>
      <c r="CB100" s="116">
        <f t="shared" si="143"/>
        <v>0</v>
      </c>
      <c r="CC100" s="117">
        <f t="shared" si="144"/>
        <v>0</v>
      </c>
      <c r="CD100" s="118">
        <f t="shared" si="145"/>
        <v>0</v>
      </c>
      <c r="CE100" s="32"/>
      <c r="CF100" s="35"/>
      <c r="CG100" s="39"/>
      <c r="CH100" s="39"/>
      <c r="CI100" s="39"/>
      <c r="CJ100" s="36"/>
      <c r="CK100" s="40"/>
      <c r="CL100" s="38"/>
      <c r="CM100" s="39"/>
      <c r="CN100" s="36"/>
      <c r="CO100" s="39"/>
      <c r="CP100" s="36"/>
      <c r="CQ100" s="40"/>
      <c r="CR100" s="116">
        <f t="shared" si="146"/>
        <v>0</v>
      </c>
      <c r="CS100" s="117">
        <f t="shared" si="147"/>
        <v>0</v>
      </c>
      <c r="CT100" s="118">
        <f t="shared" si="148"/>
        <v>0</v>
      </c>
      <c r="CU100" s="32"/>
      <c r="CV100" s="38">
        <f>+D100+T100+AJ100+AZ100+BP100+CF100</f>
        <v>0</v>
      </c>
      <c r="CW100" s="39" t="e">
        <f t="shared" si="96"/>
        <v>#DIV/0!</v>
      </c>
      <c r="CX100" s="39">
        <f>+F100+V100+AL100+BB100+BR100+CH100</f>
        <v>0</v>
      </c>
      <c r="CY100" s="39" t="e">
        <f t="shared" si="149"/>
        <v>#DIV/0!</v>
      </c>
      <c r="CZ100" s="36">
        <f t="shared" si="150"/>
        <v>0</v>
      </c>
      <c r="DA100" s="40" t="e">
        <f t="shared" si="151"/>
        <v>#DIV/0!</v>
      </c>
      <c r="DB100" s="38">
        <f t="shared" si="152"/>
        <v>0</v>
      </c>
      <c r="DC100" s="39" t="e">
        <f t="shared" si="88"/>
        <v>#DIV/0!</v>
      </c>
      <c r="DD100" s="36">
        <f t="shared" si="153"/>
        <v>0</v>
      </c>
      <c r="DE100" s="202" t="e">
        <f t="shared" si="154"/>
        <v>#DIV/0!</v>
      </c>
      <c r="DF100" s="36">
        <f t="shared" si="155"/>
        <v>0</v>
      </c>
      <c r="DG100" s="40" t="e">
        <f t="shared" si="156"/>
        <v>#DIV/0!</v>
      </c>
      <c r="DH100" s="152"/>
      <c r="DI100" s="161" t="s">
        <v>9</v>
      </c>
      <c r="DJ100" s="38">
        <f t="shared" si="157"/>
        <v>0</v>
      </c>
      <c r="DK100" s="36">
        <f t="shared" si="158"/>
        <v>0</v>
      </c>
      <c r="DL100" s="37">
        <f t="shared" si="159"/>
        <v>0</v>
      </c>
      <c r="DM100"/>
      <c r="DN100" s="19" t="s">
        <v>169</v>
      </c>
    </row>
    <row r="101" spans="1:119" s="19" customFormat="1" ht="16.2" thickBot="1" x14ac:dyDescent="0.35">
      <c r="A101" s="26">
        <v>85</v>
      </c>
      <c r="B101" s="26" t="s">
        <v>177</v>
      </c>
      <c r="C101" s="41"/>
      <c r="D101" s="42"/>
      <c r="E101" s="46"/>
      <c r="F101" s="43"/>
      <c r="G101" s="46"/>
      <c r="H101" s="36"/>
      <c r="I101" s="47"/>
      <c r="J101" s="45"/>
      <c r="K101" s="46"/>
      <c r="L101" s="45"/>
      <c r="M101" s="46"/>
      <c r="N101" s="45"/>
      <c r="O101" s="47"/>
      <c r="P101" s="122">
        <f t="shared" si="131"/>
        <v>0</v>
      </c>
      <c r="Q101" s="128">
        <f t="shared" si="132"/>
        <v>0</v>
      </c>
      <c r="R101" s="129">
        <f t="shared" si="133"/>
        <v>0</v>
      </c>
      <c r="S101" s="32"/>
      <c r="T101" s="7"/>
      <c r="U101" s="8"/>
      <c r="V101" s="7"/>
      <c r="W101" s="8"/>
      <c r="X101" s="3"/>
      <c r="Y101" s="8"/>
      <c r="Z101" s="45"/>
      <c r="AA101" s="46"/>
      <c r="AB101" s="45"/>
      <c r="AC101" s="46"/>
      <c r="AD101" s="45"/>
      <c r="AE101" s="47"/>
      <c r="AF101" s="122">
        <f t="shared" si="134"/>
        <v>0</v>
      </c>
      <c r="AG101" s="128">
        <f t="shared" si="135"/>
        <v>0</v>
      </c>
      <c r="AH101" s="129">
        <f t="shared" si="136"/>
        <v>0</v>
      </c>
      <c r="AI101" s="32"/>
      <c r="AJ101" s="42"/>
      <c r="AK101" s="46"/>
      <c r="AL101" s="43"/>
      <c r="AM101" s="46"/>
      <c r="AN101" s="43"/>
      <c r="AO101" s="47"/>
      <c r="AP101" s="45"/>
      <c r="AQ101" s="46"/>
      <c r="AR101" s="43"/>
      <c r="AS101" s="46"/>
      <c r="AT101" s="43"/>
      <c r="AU101" s="47"/>
      <c r="AV101" s="122">
        <f t="shared" si="137"/>
        <v>0</v>
      </c>
      <c r="AW101" s="128">
        <f t="shared" si="138"/>
        <v>0</v>
      </c>
      <c r="AX101" s="129">
        <f t="shared" si="139"/>
        <v>0</v>
      </c>
      <c r="AY101" s="32"/>
      <c r="AZ101" s="42"/>
      <c r="BA101" s="46"/>
      <c r="BB101" s="43"/>
      <c r="BC101" s="46"/>
      <c r="BD101" s="36"/>
      <c r="BE101" s="47"/>
      <c r="BF101" s="45"/>
      <c r="BG101" s="46"/>
      <c r="BH101" s="43"/>
      <c r="BI101" s="46"/>
      <c r="BJ101" s="43"/>
      <c r="BK101" s="47"/>
      <c r="BL101" s="122">
        <f t="shared" si="140"/>
        <v>0</v>
      </c>
      <c r="BM101" s="128">
        <f t="shared" si="141"/>
        <v>0</v>
      </c>
      <c r="BN101" s="129">
        <f t="shared" si="142"/>
        <v>0</v>
      </c>
      <c r="BO101" s="32"/>
      <c r="BP101" s="42"/>
      <c r="BQ101" s="46"/>
      <c r="BR101" s="43"/>
      <c r="BS101" s="46"/>
      <c r="BT101" s="43"/>
      <c r="BU101" s="47"/>
      <c r="BV101" s="45"/>
      <c r="BW101" s="46"/>
      <c r="BX101" s="45"/>
      <c r="BY101" s="46"/>
      <c r="BZ101" s="45"/>
      <c r="CA101" s="47"/>
      <c r="CB101" s="122">
        <f t="shared" si="143"/>
        <v>0</v>
      </c>
      <c r="CC101" s="128">
        <f t="shared" si="144"/>
        <v>0</v>
      </c>
      <c r="CD101" s="129">
        <f t="shared" si="145"/>
        <v>0</v>
      </c>
      <c r="CE101" s="32"/>
      <c r="CF101" s="42"/>
      <c r="CG101" s="46"/>
      <c r="CH101" s="43"/>
      <c r="CI101" s="46"/>
      <c r="CJ101" s="43"/>
      <c r="CK101" s="47"/>
      <c r="CL101" s="45"/>
      <c r="CM101" s="46"/>
      <c r="CN101" s="43"/>
      <c r="CO101" s="46"/>
      <c r="CP101" s="43"/>
      <c r="CQ101" s="47"/>
      <c r="CR101" s="122">
        <f t="shared" si="146"/>
        <v>0</v>
      </c>
      <c r="CS101" s="128">
        <f t="shared" si="147"/>
        <v>0</v>
      </c>
      <c r="CT101" s="129">
        <f t="shared" si="148"/>
        <v>0</v>
      </c>
      <c r="CU101" s="32"/>
      <c r="CV101" s="54">
        <f>+CV63+CV96+CV98+CV99+CV100</f>
        <v>0</v>
      </c>
      <c r="CW101" s="55" t="e">
        <f t="shared" si="96"/>
        <v>#DIV/0!</v>
      </c>
      <c r="CX101" s="56">
        <f>+CX63+CX96+CX98+CX99+CX100</f>
        <v>0</v>
      </c>
      <c r="CY101" s="55" t="e">
        <f t="shared" si="149"/>
        <v>#DIV/0!</v>
      </c>
      <c r="CZ101" s="56">
        <f>+CZ63+CZ96+CZ98+CZ99+CZ100</f>
        <v>0</v>
      </c>
      <c r="DA101" s="47" t="e">
        <f t="shared" si="151"/>
        <v>#DIV/0!</v>
      </c>
      <c r="DB101" s="45">
        <f>+DB63+DB96+DB98+DB99+DB100</f>
        <v>0</v>
      </c>
      <c r="DC101" s="46" t="e">
        <f t="shared" si="88"/>
        <v>#DIV/0!</v>
      </c>
      <c r="DD101" s="43">
        <f>+DD63+DD96+DD98+DD99+DD100</f>
        <v>0</v>
      </c>
      <c r="DE101" s="201" t="e">
        <f t="shared" si="154"/>
        <v>#DIV/0!</v>
      </c>
      <c r="DF101" s="56">
        <f>+DF63+DF96+DF98+DF99+DF100</f>
        <v>0</v>
      </c>
      <c r="DG101" s="47" t="e">
        <f t="shared" si="156"/>
        <v>#DIV/0!</v>
      </c>
      <c r="DH101" s="153"/>
      <c r="DI101" s="161" t="s">
        <v>177</v>
      </c>
      <c r="DJ101" s="45">
        <f>+DJ63+DJ96+DJ98+DJ99+DJ100</f>
        <v>0</v>
      </c>
      <c r="DK101" s="43">
        <f t="shared" ref="DK101:DL101" si="160">+DK63+DK96+DK98+DK99+DK100</f>
        <v>0</v>
      </c>
      <c r="DL101" s="44">
        <f t="shared" si="160"/>
        <v>0</v>
      </c>
      <c r="DM101"/>
      <c r="DN101" s="48">
        <f>+R102+AH102+AX102+BN102+CD102+CT102</f>
        <v>0</v>
      </c>
      <c r="DO101" s="48"/>
    </row>
    <row r="102" spans="1:119" s="19" customFormat="1" ht="16.2" thickBot="1" x14ac:dyDescent="0.35">
      <c r="A102" s="26">
        <v>86</v>
      </c>
      <c r="B102" s="26" t="s">
        <v>178</v>
      </c>
      <c r="C102" s="34"/>
      <c r="D102" s="57"/>
      <c r="E102" s="58"/>
      <c r="F102" s="59"/>
      <c r="G102" s="58"/>
      <c r="H102" s="59"/>
      <c r="I102" s="60"/>
      <c r="J102" s="59"/>
      <c r="K102" s="58"/>
      <c r="L102" s="59"/>
      <c r="M102" s="58"/>
      <c r="N102" s="59"/>
      <c r="O102" s="60"/>
      <c r="P102" s="96">
        <f t="shared" si="131"/>
        <v>0</v>
      </c>
      <c r="Q102" s="97">
        <f t="shared" si="132"/>
        <v>0</v>
      </c>
      <c r="R102" s="98">
        <f t="shared" si="133"/>
        <v>0</v>
      </c>
      <c r="S102" s="32"/>
      <c r="T102" s="10"/>
      <c r="U102" s="9"/>
      <c r="V102" s="10"/>
      <c r="W102" s="9"/>
      <c r="X102" s="10"/>
      <c r="Y102" s="9"/>
      <c r="Z102" s="59"/>
      <c r="AA102" s="58"/>
      <c r="AB102" s="59"/>
      <c r="AC102" s="58"/>
      <c r="AD102" s="59"/>
      <c r="AE102" s="60"/>
      <c r="AF102" s="96">
        <f t="shared" si="134"/>
        <v>0</v>
      </c>
      <c r="AG102" s="97">
        <f t="shared" si="135"/>
        <v>0</v>
      </c>
      <c r="AH102" s="98">
        <f t="shared" si="136"/>
        <v>0</v>
      </c>
      <c r="AI102" s="32"/>
      <c r="AJ102" s="57"/>
      <c r="AK102" s="58"/>
      <c r="AL102" s="61"/>
      <c r="AM102" s="58"/>
      <c r="AN102" s="61"/>
      <c r="AO102" s="60"/>
      <c r="AP102" s="59"/>
      <c r="AQ102" s="58"/>
      <c r="AR102" s="61"/>
      <c r="AS102" s="58"/>
      <c r="AT102" s="61"/>
      <c r="AU102" s="60"/>
      <c r="AV102" s="96">
        <f t="shared" si="137"/>
        <v>0</v>
      </c>
      <c r="AW102" s="97">
        <f t="shared" si="138"/>
        <v>0</v>
      </c>
      <c r="AX102" s="98">
        <f>+AV102+AW102</f>
        <v>0</v>
      </c>
      <c r="AY102" s="32"/>
      <c r="AZ102" s="57"/>
      <c r="BA102" s="58"/>
      <c r="BB102" s="59"/>
      <c r="BC102" s="58"/>
      <c r="BD102" s="59"/>
      <c r="BE102" s="60"/>
      <c r="BF102" s="59"/>
      <c r="BG102" s="58"/>
      <c r="BH102" s="61"/>
      <c r="BI102" s="58"/>
      <c r="BJ102" s="61"/>
      <c r="BK102" s="60"/>
      <c r="BL102" s="96">
        <f t="shared" si="140"/>
        <v>0</v>
      </c>
      <c r="BM102" s="97">
        <f t="shared" si="141"/>
        <v>0</v>
      </c>
      <c r="BN102" s="98">
        <f>+BL102+BM102</f>
        <v>0</v>
      </c>
      <c r="BO102" s="32"/>
      <c r="BP102" s="57"/>
      <c r="BQ102" s="58"/>
      <c r="BR102" s="61"/>
      <c r="BS102" s="58"/>
      <c r="BT102" s="61"/>
      <c r="BU102" s="60"/>
      <c r="BV102" s="59"/>
      <c r="BW102" s="58"/>
      <c r="BX102" s="59"/>
      <c r="BY102" s="58"/>
      <c r="BZ102" s="59"/>
      <c r="CA102" s="60"/>
      <c r="CB102" s="96">
        <f>+BP102+BV102</f>
        <v>0</v>
      </c>
      <c r="CC102" s="97">
        <f t="shared" si="144"/>
        <v>0</v>
      </c>
      <c r="CD102" s="98">
        <f>+CB102+CC102</f>
        <v>0</v>
      </c>
      <c r="CE102" s="32"/>
      <c r="CF102" s="57"/>
      <c r="CG102" s="58"/>
      <c r="CH102" s="61"/>
      <c r="CI102" s="58"/>
      <c r="CJ102" s="61"/>
      <c r="CK102" s="60"/>
      <c r="CL102" s="59"/>
      <c r="CM102" s="58"/>
      <c r="CN102" s="61"/>
      <c r="CO102" s="58"/>
      <c r="CP102" s="61"/>
      <c r="CQ102" s="60"/>
      <c r="CR102" s="96">
        <f t="shared" si="146"/>
        <v>0</v>
      </c>
      <c r="CS102" s="97">
        <f t="shared" si="147"/>
        <v>0</v>
      </c>
      <c r="CT102" s="98">
        <f>+CR102+CS102</f>
        <v>0</v>
      </c>
      <c r="CU102" s="32"/>
      <c r="CV102" s="62">
        <f>+CV16-CV101</f>
        <v>0</v>
      </c>
      <c r="CW102" s="58" t="e">
        <f t="shared" si="96"/>
        <v>#DIV/0!</v>
      </c>
      <c r="CX102" s="62">
        <f>+CX16-CX101</f>
        <v>0</v>
      </c>
      <c r="CY102" s="63" t="e">
        <f t="shared" si="149"/>
        <v>#DIV/0!</v>
      </c>
      <c r="CZ102" s="62">
        <f>+CZ16-CZ101</f>
        <v>0</v>
      </c>
      <c r="DA102" s="64" t="e">
        <f t="shared" si="151"/>
        <v>#DIV/0!</v>
      </c>
      <c r="DB102" s="62">
        <f>+DB16-DB101</f>
        <v>0</v>
      </c>
      <c r="DC102" s="58" t="e">
        <f t="shared" si="88"/>
        <v>#DIV/0!</v>
      </c>
      <c r="DD102" s="62">
        <f>+DD16-DD101</f>
        <v>0</v>
      </c>
      <c r="DE102" s="64" t="e">
        <f t="shared" si="154"/>
        <v>#DIV/0!</v>
      </c>
      <c r="DF102" s="62">
        <f>+DF16-DF101</f>
        <v>0</v>
      </c>
      <c r="DG102" s="64" t="e">
        <f t="shared" si="156"/>
        <v>#DIV/0!</v>
      </c>
      <c r="DH102" s="153"/>
      <c r="DI102" s="161" t="s">
        <v>178</v>
      </c>
      <c r="DJ102" s="62">
        <f>+DJ16-DJ101</f>
        <v>0</v>
      </c>
      <c r="DK102" s="62">
        <f t="shared" ref="DK102" si="161">+DK16-DK101</f>
        <v>0</v>
      </c>
      <c r="DL102" s="62">
        <f>+DL16-DL101</f>
        <v>0</v>
      </c>
      <c r="DM102"/>
      <c r="DN102" s="48">
        <f>+D102+F102+J102+L102+T102+V102+Z102+AB102++AJ102+AL102+AP102+AR102+AZ102+BB102+BF102+BH102+BP102+BR102+BV102+BX102+CF102+CH102+CL102+CN102</f>
        <v>0</v>
      </c>
      <c r="DO102" s="48"/>
    </row>
    <row r="103" spans="1:119" s="19" customFormat="1" ht="15.6" x14ac:dyDescent="0.3">
      <c r="A103" s="26"/>
      <c r="B103" s="26"/>
      <c r="C103" s="34"/>
      <c r="D103" s="35"/>
      <c r="E103" s="36"/>
      <c r="F103" s="36"/>
      <c r="G103" s="36"/>
      <c r="H103" s="36"/>
      <c r="I103" s="37"/>
      <c r="J103" s="38"/>
      <c r="K103" s="36"/>
      <c r="L103" s="36"/>
      <c r="M103" s="36"/>
      <c r="N103" s="36"/>
      <c r="O103" s="37"/>
      <c r="P103" s="116"/>
      <c r="Q103" s="117"/>
      <c r="R103" s="118"/>
      <c r="S103" s="32"/>
      <c r="T103" s="3"/>
      <c r="U103" s="3"/>
      <c r="V103" s="3"/>
      <c r="W103" s="3"/>
      <c r="X103" s="3"/>
      <c r="Y103" s="3"/>
      <c r="Z103" s="38"/>
      <c r="AA103" s="36"/>
      <c r="AB103" s="36"/>
      <c r="AC103" s="36"/>
      <c r="AD103" s="36"/>
      <c r="AE103" s="37"/>
      <c r="AF103" s="116"/>
      <c r="AG103" s="117"/>
      <c r="AH103" s="118"/>
      <c r="AI103" s="32"/>
      <c r="AJ103" s="35"/>
      <c r="AK103" s="36"/>
      <c r="AL103" s="36"/>
      <c r="AM103" s="36"/>
      <c r="AN103" s="36"/>
      <c r="AO103" s="37"/>
      <c r="AP103" s="38"/>
      <c r="AQ103" s="36"/>
      <c r="AR103" s="36"/>
      <c r="AS103" s="36"/>
      <c r="AT103" s="36"/>
      <c r="AU103" s="37"/>
      <c r="AV103" s="116"/>
      <c r="AW103" s="117"/>
      <c r="AX103" s="118"/>
      <c r="AY103" s="32"/>
      <c r="AZ103" s="35"/>
      <c r="BA103" s="36"/>
      <c r="BB103" s="36"/>
      <c r="BC103" s="36"/>
      <c r="BD103" s="36"/>
      <c r="BE103" s="37"/>
      <c r="BF103" s="38"/>
      <c r="BG103" s="36"/>
      <c r="BH103" s="36"/>
      <c r="BI103" s="36"/>
      <c r="BJ103" s="36"/>
      <c r="BK103" s="37"/>
      <c r="BL103" s="116"/>
      <c r="BM103" s="117"/>
      <c r="BN103" s="118"/>
      <c r="BO103" s="32"/>
      <c r="BP103" s="35"/>
      <c r="BQ103" s="36"/>
      <c r="BR103" s="36"/>
      <c r="BS103" s="36"/>
      <c r="BT103" s="36"/>
      <c r="BU103" s="37"/>
      <c r="BV103" s="38"/>
      <c r="BW103" s="36"/>
      <c r="BX103" s="36"/>
      <c r="BY103" s="36"/>
      <c r="BZ103" s="36"/>
      <c r="CA103" s="37"/>
      <c r="CB103" s="116"/>
      <c r="CC103" s="117"/>
      <c r="CD103" s="118"/>
      <c r="CE103" s="32"/>
      <c r="CF103" s="35"/>
      <c r="CG103" s="36"/>
      <c r="CH103" s="36"/>
      <c r="CI103" s="36"/>
      <c r="CJ103" s="36"/>
      <c r="CK103" s="37"/>
      <c r="CL103" s="38"/>
      <c r="CM103" s="36"/>
      <c r="CN103" s="36"/>
      <c r="CO103" s="36"/>
      <c r="CP103" s="36"/>
      <c r="CQ103" s="37"/>
      <c r="CR103" s="116"/>
      <c r="CS103" s="117"/>
      <c r="CT103" s="118"/>
      <c r="CU103" s="32"/>
      <c r="CV103" s="65"/>
      <c r="CW103" s="66"/>
      <c r="CX103" s="39"/>
      <c r="CY103" s="66"/>
      <c r="CZ103" s="67"/>
      <c r="DA103" s="40"/>
      <c r="DB103" s="49"/>
      <c r="DC103" s="39"/>
      <c r="DD103" s="39"/>
      <c r="DE103" s="39"/>
      <c r="DF103" s="36"/>
      <c r="DG103" s="40"/>
      <c r="DH103" s="152"/>
      <c r="DI103" s="161"/>
      <c r="DJ103" s="38"/>
      <c r="DK103" s="36"/>
      <c r="DL103" s="37"/>
      <c r="DM103"/>
      <c r="DO103" s="48"/>
    </row>
    <row r="104" spans="1:119" s="19" customFormat="1" ht="15.6" x14ac:dyDescent="0.3">
      <c r="A104" s="26"/>
      <c r="B104" s="26"/>
      <c r="C104" s="27"/>
      <c r="D104" s="28"/>
      <c r="E104" s="29"/>
      <c r="F104" s="29"/>
      <c r="G104" s="29"/>
      <c r="H104" s="29"/>
      <c r="I104" s="30"/>
      <c r="J104" s="31"/>
      <c r="K104" s="29"/>
      <c r="L104" s="29"/>
      <c r="M104" s="29"/>
      <c r="N104" s="29"/>
      <c r="O104" s="30"/>
      <c r="P104" s="130"/>
      <c r="Q104" s="131"/>
      <c r="R104" s="132"/>
      <c r="S104" s="32"/>
      <c r="T104" s="2"/>
      <c r="U104" s="2"/>
      <c r="V104" s="2"/>
      <c r="W104" s="2"/>
      <c r="X104" s="2"/>
      <c r="Y104" s="2"/>
      <c r="Z104" s="31"/>
      <c r="AA104" s="29"/>
      <c r="AB104" s="29"/>
      <c r="AC104" s="29"/>
      <c r="AD104" s="29"/>
      <c r="AE104" s="30"/>
      <c r="AF104" s="130"/>
      <c r="AG104" s="131"/>
      <c r="AH104" s="132"/>
      <c r="AI104" s="32"/>
      <c r="AJ104" s="28"/>
      <c r="AK104" s="29"/>
      <c r="AL104" s="29"/>
      <c r="AM104" s="29"/>
      <c r="AN104" s="29"/>
      <c r="AO104" s="30"/>
      <c r="AP104" s="31"/>
      <c r="AQ104" s="29"/>
      <c r="AR104" s="29"/>
      <c r="AS104" s="29"/>
      <c r="AT104" s="29"/>
      <c r="AU104" s="30"/>
      <c r="AV104" s="130"/>
      <c r="AW104" s="131"/>
      <c r="AX104" s="132"/>
      <c r="AY104" s="32"/>
      <c r="AZ104" s="28"/>
      <c r="BA104" s="29"/>
      <c r="BB104" s="29"/>
      <c r="BC104" s="29"/>
      <c r="BD104" s="29"/>
      <c r="BE104" s="30"/>
      <c r="BF104" s="31"/>
      <c r="BG104" s="29"/>
      <c r="BH104" s="29"/>
      <c r="BI104" s="29"/>
      <c r="BJ104" s="29"/>
      <c r="BK104" s="30"/>
      <c r="BL104" s="130"/>
      <c r="BM104" s="131"/>
      <c r="BN104" s="132"/>
      <c r="BO104" s="32"/>
      <c r="BP104" s="28"/>
      <c r="BQ104" s="29"/>
      <c r="BR104" s="29"/>
      <c r="BS104" s="29"/>
      <c r="BT104" s="29"/>
      <c r="BU104" s="30"/>
      <c r="BV104" s="31"/>
      <c r="BW104" s="29"/>
      <c r="BX104" s="29"/>
      <c r="BY104" s="29"/>
      <c r="BZ104" s="29"/>
      <c r="CA104" s="30"/>
      <c r="CB104" s="130"/>
      <c r="CC104" s="131"/>
      <c r="CD104" s="132"/>
      <c r="CE104" s="32"/>
      <c r="CF104" s="28"/>
      <c r="CG104" s="29"/>
      <c r="CH104" s="29"/>
      <c r="CI104" s="29"/>
      <c r="CJ104" s="29"/>
      <c r="CK104" s="30"/>
      <c r="CL104" s="31"/>
      <c r="CM104" s="29"/>
      <c r="CN104" s="29"/>
      <c r="CO104" s="29"/>
      <c r="CP104" s="29"/>
      <c r="CQ104" s="30"/>
      <c r="CR104" s="130"/>
      <c r="CS104" s="131"/>
      <c r="CT104" s="132"/>
      <c r="CU104" s="32"/>
      <c r="CV104" s="31"/>
      <c r="CW104" s="68"/>
      <c r="CX104" s="68"/>
      <c r="CY104" s="68"/>
      <c r="CZ104" s="29"/>
      <c r="DA104" s="69"/>
      <c r="DB104" s="70"/>
      <c r="DC104" s="68"/>
      <c r="DD104" s="68"/>
      <c r="DE104" s="68"/>
      <c r="DF104" s="29"/>
      <c r="DG104" s="69"/>
      <c r="DH104" s="154"/>
      <c r="DI104" s="161"/>
      <c r="DJ104" s="31"/>
      <c r="DK104" s="29"/>
      <c r="DL104" s="30"/>
      <c r="DM104"/>
    </row>
    <row r="105" spans="1:119" s="19" customFormat="1" ht="15.6" x14ac:dyDescent="0.3">
      <c r="A105" s="26">
        <v>87</v>
      </c>
      <c r="B105" s="52" t="s">
        <v>49</v>
      </c>
      <c r="C105" s="34"/>
      <c r="D105" s="35"/>
      <c r="E105" s="36"/>
      <c r="F105" s="36"/>
      <c r="G105" s="36"/>
      <c r="H105" s="36"/>
      <c r="I105" s="37"/>
      <c r="J105" s="38"/>
      <c r="K105" s="36"/>
      <c r="L105" s="36"/>
      <c r="M105" s="36"/>
      <c r="N105" s="36"/>
      <c r="O105" s="37"/>
      <c r="P105" s="116">
        <f t="shared" ref="P105:P107" si="162">+D105+J105</f>
        <v>0</v>
      </c>
      <c r="Q105" s="117">
        <f t="shared" ref="Q105:Q107" si="163">+F105+L105</f>
        <v>0</v>
      </c>
      <c r="R105" s="118">
        <f t="shared" ref="R105:R107" si="164">+P105+Q105</f>
        <v>0</v>
      </c>
      <c r="S105" s="32"/>
      <c r="T105" s="3"/>
      <c r="U105" s="3"/>
      <c r="V105" s="3"/>
      <c r="W105" s="3"/>
      <c r="X105" s="3"/>
      <c r="Y105" s="3"/>
      <c r="Z105" s="38"/>
      <c r="AA105" s="36"/>
      <c r="AB105" s="36"/>
      <c r="AC105" s="36"/>
      <c r="AD105" s="36"/>
      <c r="AE105" s="37"/>
      <c r="AF105" s="116">
        <f t="shared" ref="AF105:AF107" si="165">+T105+Z105</f>
        <v>0</v>
      </c>
      <c r="AG105" s="117">
        <f t="shared" ref="AG105:AG107" si="166">+V105+AB105</f>
        <v>0</v>
      </c>
      <c r="AH105" s="118">
        <f t="shared" ref="AH105:AH107" si="167">+AF105+AG105</f>
        <v>0</v>
      </c>
      <c r="AI105" s="32"/>
      <c r="AJ105" s="35"/>
      <c r="AK105" s="36"/>
      <c r="AL105" s="36"/>
      <c r="AM105" s="36"/>
      <c r="AN105" s="36"/>
      <c r="AO105" s="37"/>
      <c r="AP105" s="38"/>
      <c r="AQ105" s="36"/>
      <c r="AR105" s="36"/>
      <c r="AS105" s="36"/>
      <c r="AT105" s="36"/>
      <c r="AU105" s="37"/>
      <c r="AV105" s="116">
        <f t="shared" ref="AV105:AV107" si="168">+AJ105+AP105</f>
        <v>0</v>
      </c>
      <c r="AW105" s="117">
        <f t="shared" ref="AW105:AW107" si="169">+AL105+AR105</f>
        <v>0</v>
      </c>
      <c r="AX105" s="118">
        <f t="shared" ref="AX105:AX107" si="170">+AV105+AW105</f>
        <v>0</v>
      </c>
      <c r="AY105" s="32"/>
      <c r="AZ105" s="35"/>
      <c r="BA105" s="36"/>
      <c r="BB105" s="36"/>
      <c r="BC105" s="36"/>
      <c r="BD105" s="36"/>
      <c r="BE105" s="37"/>
      <c r="BF105" s="38"/>
      <c r="BG105" s="36"/>
      <c r="BH105" s="36"/>
      <c r="BI105" s="36"/>
      <c r="BJ105" s="36"/>
      <c r="BK105" s="37"/>
      <c r="BL105" s="116">
        <f t="shared" ref="BL105:BL107" si="171">+AZ105+BF105</f>
        <v>0</v>
      </c>
      <c r="BM105" s="117">
        <f t="shared" ref="BM105:BM107" si="172">+BB105+BH105</f>
        <v>0</v>
      </c>
      <c r="BN105" s="118">
        <f t="shared" ref="BN105:BN107" si="173">+BL105+BM105</f>
        <v>0</v>
      </c>
      <c r="BO105" s="32"/>
      <c r="BP105" s="35"/>
      <c r="BQ105" s="36"/>
      <c r="BR105" s="36"/>
      <c r="BS105" s="36"/>
      <c r="BT105" s="36"/>
      <c r="BU105" s="37"/>
      <c r="BV105" s="38"/>
      <c r="BW105" s="36"/>
      <c r="BX105" s="36"/>
      <c r="BY105" s="36"/>
      <c r="BZ105" s="36"/>
      <c r="CA105" s="37"/>
      <c r="CB105" s="116">
        <f t="shared" ref="CB105:CB107" si="174">+BP105+BV105</f>
        <v>0</v>
      </c>
      <c r="CC105" s="117">
        <f t="shared" ref="CC105:CC107" si="175">+BR105+BX105</f>
        <v>0</v>
      </c>
      <c r="CD105" s="118">
        <f t="shared" ref="CD105:CD107" si="176">+CB105+CC105</f>
        <v>0</v>
      </c>
      <c r="CE105" s="32"/>
      <c r="CF105" s="35"/>
      <c r="CG105" s="36"/>
      <c r="CH105" s="36"/>
      <c r="CI105" s="36"/>
      <c r="CJ105" s="36"/>
      <c r="CK105" s="37"/>
      <c r="CL105" s="38"/>
      <c r="CM105" s="36"/>
      <c r="CN105" s="36"/>
      <c r="CO105" s="36"/>
      <c r="CP105" s="36"/>
      <c r="CQ105" s="37"/>
      <c r="CR105" s="116">
        <f t="shared" ref="CR105:CR107" si="177">+CF105+CL105</f>
        <v>0</v>
      </c>
      <c r="CS105" s="117">
        <f t="shared" ref="CS105:CS107" si="178">+CH105+CN105</f>
        <v>0</v>
      </c>
      <c r="CT105" s="118">
        <f t="shared" ref="CT105:CT107" si="179">+CR105+CS105</f>
        <v>0</v>
      </c>
      <c r="CU105" s="32"/>
      <c r="CV105" s="38">
        <f>+D105+T105+AJ105+AZ105+BP105+CF105</f>
        <v>0</v>
      </c>
      <c r="CW105" s="39"/>
      <c r="CX105" s="39">
        <f>+F105+V105+AL105+BB105+BR105+CH105</f>
        <v>0</v>
      </c>
      <c r="CY105" s="39"/>
      <c r="CZ105" s="36">
        <f>+CV105+CX105</f>
        <v>0</v>
      </c>
      <c r="DA105" s="40"/>
      <c r="DB105" s="38">
        <f t="shared" ref="DB105:DB107" si="180">+J105+Z105+AP105+BF105+BV105+CL105</f>
        <v>0</v>
      </c>
      <c r="DC105" s="39"/>
      <c r="DD105" s="36">
        <f t="shared" ref="DD105:DD107" si="181">+L105+AB105+AR105+BH105+BX105+CN105</f>
        <v>0</v>
      </c>
      <c r="DE105" s="39"/>
      <c r="DF105" s="36">
        <f t="shared" ref="DF105:DF107" si="182">+DB105+DD105</f>
        <v>0</v>
      </c>
      <c r="DG105" s="40"/>
      <c r="DH105" s="152"/>
      <c r="DI105" s="163" t="s">
        <v>49</v>
      </c>
      <c r="DJ105" s="38">
        <f t="shared" ref="DJ105:DJ107" si="183">+CZ105</f>
        <v>0</v>
      </c>
      <c r="DK105" s="36">
        <f t="shared" ref="DK105:DK107" si="184">+DF105</f>
        <v>0</v>
      </c>
      <c r="DL105" s="37">
        <f t="shared" ref="DL105:DL107" si="185">+DJ105+DK105</f>
        <v>0</v>
      </c>
      <c r="DM105"/>
    </row>
    <row r="106" spans="1:119" s="19" customFormat="1" ht="15.6" x14ac:dyDescent="0.3">
      <c r="A106" s="26">
        <v>88</v>
      </c>
      <c r="B106" s="52" t="s">
        <v>50</v>
      </c>
      <c r="C106" s="34"/>
      <c r="D106" s="35"/>
      <c r="E106" s="36"/>
      <c r="F106" s="36"/>
      <c r="G106" s="36"/>
      <c r="H106" s="36"/>
      <c r="I106" s="37"/>
      <c r="J106" s="38"/>
      <c r="K106" s="36"/>
      <c r="L106" s="36"/>
      <c r="M106" s="36"/>
      <c r="N106" s="36"/>
      <c r="O106" s="37"/>
      <c r="P106" s="116">
        <f t="shared" si="162"/>
        <v>0</v>
      </c>
      <c r="Q106" s="117">
        <f t="shared" si="163"/>
        <v>0</v>
      </c>
      <c r="R106" s="118">
        <f t="shared" si="164"/>
        <v>0</v>
      </c>
      <c r="S106" s="32"/>
      <c r="T106" s="3"/>
      <c r="U106" s="3"/>
      <c r="V106" s="3"/>
      <c r="W106" s="3"/>
      <c r="X106" s="3"/>
      <c r="Y106" s="3"/>
      <c r="Z106" s="38"/>
      <c r="AA106" s="36"/>
      <c r="AB106" s="36"/>
      <c r="AC106" s="36"/>
      <c r="AD106" s="36"/>
      <c r="AE106" s="37"/>
      <c r="AF106" s="116">
        <f t="shared" si="165"/>
        <v>0</v>
      </c>
      <c r="AG106" s="117">
        <f t="shared" si="166"/>
        <v>0</v>
      </c>
      <c r="AH106" s="118">
        <f t="shared" si="167"/>
        <v>0</v>
      </c>
      <c r="AI106" s="32"/>
      <c r="AJ106" s="35"/>
      <c r="AK106" s="36"/>
      <c r="AL106" s="36"/>
      <c r="AM106" s="36"/>
      <c r="AN106" s="36"/>
      <c r="AO106" s="37"/>
      <c r="AP106" s="38"/>
      <c r="AQ106" s="36"/>
      <c r="AR106" s="36"/>
      <c r="AS106" s="36"/>
      <c r="AT106" s="36"/>
      <c r="AU106" s="37"/>
      <c r="AV106" s="116">
        <f t="shared" si="168"/>
        <v>0</v>
      </c>
      <c r="AW106" s="117">
        <f t="shared" si="169"/>
        <v>0</v>
      </c>
      <c r="AX106" s="118">
        <f t="shared" si="170"/>
        <v>0</v>
      </c>
      <c r="AY106" s="32"/>
      <c r="AZ106" s="35"/>
      <c r="BA106" s="36"/>
      <c r="BB106" s="36"/>
      <c r="BC106" s="36"/>
      <c r="BD106" s="36"/>
      <c r="BE106" s="37"/>
      <c r="BF106" s="38"/>
      <c r="BG106" s="36"/>
      <c r="BH106" s="36"/>
      <c r="BI106" s="36"/>
      <c r="BJ106" s="36"/>
      <c r="BK106" s="37"/>
      <c r="BL106" s="116">
        <f t="shared" si="171"/>
        <v>0</v>
      </c>
      <c r="BM106" s="117">
        <f t="shared" si="172"/>
        <v>0</v>
      </c>
      <c r="BN106" s="118">
        <f t="shared" si="173"/>
        <v>0</v>
      </c>
      <c r="BO106" s="32"/>
      <c r="BP106" s="35"/>
      <c r="BQ106" s="36"/>
      <c r="BR106" s="36"/>
      <c r="BS106" s="36"/>
      <c r="BT106" s="36"/>
      <c r="BU106" s="37"/>
      <c r="BV106" s="38"/>
      <c r="BW106" s="36"/>
      <c r="BX106" s="36"/>
      <c r="BY106" s="36"/>
      <c r="BZ106" s="36"/>
      <c r="CA106" s="37"/>
      <c r="CB106" s="116">
        <f t="shared" si="174"/>
        <v>0</v>
      </c>
      <c r="CC106" s="117">
        <f t="shared" si="175"/>
        <v>0</v>
      </c>
      <c r="CD106" s="118">
        <f t="shared" si="176"/>
        <v>0</v>
      </c>
      <c r="CE106" s="32"/>
      <c r="CF106" s="35"/>
      <c r="CG106" s="36"/>
      <c r="CH106" s="36"/>
      <c r="CI106" s="36"/>
      <c r="CJ106" s="36"/>
      <c r="CK106" s="37"/>
      <c r="CL106" s="38"/>
      <c r="CM106" s="36"/>
      <c r="CN106" s="36"/>
      <c r="CO106" s="36"/>
      <c r="CP106" s="36"/>
      <c r="CQ106" s="37"/>
      <c r="CR106" s="116">
        <f t="shared" si="177"/>
        <v>0</v>
      </c>
      <c r="CS106" s="117">
        <f t="shared" si="178"/>
        <v>0</v>
      </c>
      <c r="CT106" s="118">
        <f t="shared" si="179"/>
        <v>0</v>
      </c>
      <c r="CU106" s="32"/>
      <c r="CV106" s="38">
        <f>+D106+T106+AJ106+AZ106+BP106+CF106</f>
        <v>0</v>
      </c>
      <c r="CW106" s="39"/>
      <c r="CX106" s="39">
        <f>+F106+V106+AL106+BB106+BR106+CH106</f>
        <v>0</v>
      </c>
      <c r="CY106" s="39"/>
      <c r="CZ106" s="36">
        <f t="shared" ref="CZ106:CZ107" si="186">+CV106+CX106</f>
        <v>0</v>
      </c>
      <c r="DA106" s="40"/>
      <c r="DB106" s="38">
        <f t="shared" si="180"/>
        <v>0</v>
      </c>
      <c r="DC106" s="39"/>
      <c r="DD106" s="36">
        <f t="shared" si="181"/>
        <v>0</v>
      </c>
      <c r="DE106" s="39"/>
      <c r="DF106" s="36">
        <f t="shared" si="182"/>
        <v>0</v>
      </c>
      <c r="DG106" s="40"/>
      <c r="DH106" s="152"/>
      <c r="DI106" s="163" t="s">
        <v>50</v>
      </c>
      <c r="DJ106" s="38">
        <f t="shared" si="183"/>
        <v>0</v>
      </c>
      <c r="DK106" s="36">
        <f t="shared" si="184"/>
        <v>0</v>
      </c>
      <c r="DL106" s="37">
        <f t="shared" si="185"/>
        <v>0</v>
      </c>
      <c r="DM106"/>
    </row>
    <row r="107" spans="1:119" s="19" customFormat="1" ht="15.6" x14ac:dyDescent="0.3">
      <c r="A107" s="26">
        <v>89</v>
      </c>
      <c r="B107" s="52" t="s">
        <v>48</v>
      </c>
      <c r="C107" s="34"/>
      <c r="D107" s="35"/>
      <c r="E107" s="36"/>
      <c r="F107" s="36"/>
      <c r="G107" s="36"/>
      <c r="H107" s="36"/>
      <c r="I107" s="37"/>
      <c r="J107" s="38"/>
      <c r="K107" s="36"/>
      <c r="L107" s="36"/>
      <c r="M107" s="36"/>
      <c r="N107" s="36"/>
      <c r="O107" s="37"/>
      <c r="P107" s="116">
        <f t="shared" si="162"/>
        <v>0</v>
      </c>
      <c r="Q107" s="117">
        <f t="shared" si="163"/>
        <v>0</v>
      </c>
      <c r="R107" s="118">
        <f t="shared" si="164"/>
        <v>0</v>
      </c>
      <c r="S107" s="32"/>
      <c r="T107" s="3"/>
      <c r="U107" s="3"/>
      <c r="V107" s="3"/>
      <c r="W107" s="3"/>
      <c r="X107" s="3"/>
      <c r="Y107" s="3"/>
      <c r="Z107" s="38"/>
      <c r="AA107" s="36"/>
      <c r="AB107" s="36"/>
      <c r="AC107" s="36"/>
      <c r="AD107" s="36"/>
      <c r="AE107" s="37"/>
      <c r="AF107" s="116">
        <f t="shared" si="165"/>
        <v>0</v>
      </c>
      <c r="AG107" s="117">
        <f t="shared" si="166"/>
        <v>0</v>
      </c>
      <c r="AH107" s="118">
        <f t="shared" si="167"/>
        <v>0</v>
      </c>
      <c r="AI107" s="32"/>
      <c r="AJ107" s="35"/>
      <c r="AK107" s="36"/>
      <c r="AL107" s="36"/>
      <c r="AM107" s="36"/>
      <c r="AN107" s="36"/>
      <c r="AO107" s="37"/>
      <c r="AP107" s="38"/>
      <c r="AQ107" s="36"/>
      <c r="AR107" s="36"/>
      <c r="AS107" s="36"/>
      <c r="AT107" s="36"/>
      <c r="AU107" s="37"/>
      <c r="AV107" s="116">
        <f t="shared" si="168"/>
        <v>0</v>
      </c>
      <c r="AW107" s="117">
        <f t="shared" si="169"/>
        <v>0</v>
      </c>
      <c r="AX107" s="118">
        <f t="shared" si="170"/>
        <v>0</v>
      </c>
      <c r="AY107" s="32"/>
      <c r="AZ107" s="35"/>
      <c r="BA107" s="36"/>
      <c r="BB107" s="36"/>
      <c r="BC107" s="36"/>
      <c r="BD107" s="36"/>
      <c r="BE107" s="37"/>
      <c r="BF107" s="38"/>
      <c r="BG107" s="36"/>
      <c r="BH107" s="36"/>
      <c r="BI107" s="36"/>
      <c r="BJ107" s="36"/>
      <c r="BK107" s="37"/>
      <c r="BL107" s="116">
        <f t="shared" si="171"/>
        <v>0</v>
      </c>
      <c r="BM107" s="117">
        <f t="shared" si="172"/>
        <v>0</v>
      </c>
      <c r="BN107" s="118">
        <f t="shared" si="173"/>
        <v>0</v>
      </c>
      <c r="BO107" s="32"/>
      <c r="BP107" s="35"/>
      <c r="BQ107" s="36"/>
      <c r="BR107" s="36"/>
      <c r="BS107" s="36"/>
      <c r="BT107" s="36"/>
      <c r="BU107" s="37"/>
      <c r="BV107" s="38"/>
      <c r="BW107" s="36"/>
      <c r="BX107" s="36"/>
      <c r="BY107" s="36"/>
      <c r="BZ107" s="36"/>
      <c r="CA107" s="37"/>
      <c r="CB107" s="116">
        <f t="shared" si="174"/>
        <v>0</v>
      </c>
      <c r="CC107" s="117">
        <f t="shared" si="175"/>
        <v>0</v>
      </c>
      <c r="CD107" s="118">
        <f t="shared" si="176"/>
        <v>0</v>
      </c>
      <c r="CE107" s="32"/>
      <c r="CF107" s="35"/>
      <c r="CG107" s="36"/>
      <c r="CH107" s="36"/>
      <c r="CI107" s="36"/>
      <c r="CJ107" s="36"/>
      <c r="CK107" s="37"/>
      <c r="CL107" s="38"/>
      <c r="CM107" s="36"/>
      <c r="CN107" s="36"/>
      <c r="CO107" s="36"/>
      <c r="CP107" s="36"/>
      <c r="CQ107" s="37"/>
      <c r="CR107" s="116">
        <f t="shared" si="177"/>
        <v>0</v>
      </c>
      <c r="CS107" s="117">
        <f t="shared" si="178"/>
        <v>0</v>
      </c>
      <c r="CT107" s="118">
        <f t="shared" si="179"/>
        <v>0</v>
      </c>
      <c r="CU107" s="32"/>
      <c r="CV107" s="38">
        <f>+D107+T107+AJ107+AZ107+BP107+CF107</f>
        <v>0</v>
      </c>
      <c r="CW107" s="36"/>
      <c r="CX107" s="39">
        <f>+F107+V107+AL107+BB107+BR107+CH107</f>
        <v>0</v>
      </c>
      <c r="CY107" s="39"/>
      <c r="CZ107" s="36">
        <f t="shared" si="186"/>
        <v>0</v>
      </c>
      <c r="DA107" s="40"/>
      <c r="DB107" s="38">
        <f t="shared" si="180"/>
        <v>0</v>
      </c>
      <c r="DC107" s="39"/>
      <c r="DD107" s="36">
        <f t="shared" si="181"/>
        <v>0</v>
      </c>
      <c r="DE107" s="39"/>
      <c r="DF107" s="36">
        <f t="shared" si="182"/>
        <v>0</v>
      </c>
      <c r="DG107" s="40"/>
      <c r="DH107" s="152"/>
      <c r="DI107" s="163" t="s">
        <v>48</v>
      </c>
      <c r="DJ107" s="38">
        <f t="shared" si="183"/>
        <v>0</v>
      </c>
      <c r="DK107" s="36">
        <f t="shared" si="184"/>
        <v>0</v>
      </c>
      <c r="DL107" s="37">
        <f t="shared" si="185"/>
        <v>0</v>
      </c>
      <c r="DM107"/>
    </row>
    <row r="108" spans="1:119" s="19" customFormat="1" ht="15.6" x14ac:dyDescent="0.3">
      <c r="A108" s="26" t="s">
        <v>102</v>
      </c>
      <c r="B108" s="26"/>
      <c r="C108" s="27"/>
      <c r="D108" s="28"/>
      <c r="E108" s="29"/>
      <c r="F108" s="29"/>
      <c r="G108" s="29"/>
      <c r="H108" s="29"/>
      <c r="I108" s="30"/>
      <c r="J108" s="31"/>
      <c r="K108" s="29"/>
      <c r="L108" s="29"/>
      <c r="M108" s="29"/>
      <c r="N108" s="29"/>
      <c r="O108" s="30"/>
      <c r="P108" s="130"/>
      <c r="Q108" s="131"/>
      <c r="R108" s="132"/>
      <c r="S108" s="32"/>
      <c r="T108" s="2"/>
      <c r="U108" s="2"/>
      <c r="V108" s="2"/>
      <c r="W108" s="2"/>
      <c r="X108" s="2"/>
      <c r="Y108" s="2"/>
      <c r="Z108" s="31"/>
      <c r="AA108" s="29"/>
      <c r="AB108" s="29"/>
      <c r="AC108" s="29"/>
      <c r="AD108" s="29"/>
      <c r="AE108" s="30"/>
      <c r="AF108" s="130"/>
      <c r="AG108" s="131"/>
      <c r="AH108" s="132"/>
      <c r="AI108" s="32"/>
      <c r="AJ108" s="28"/>
      <c r="AK108" s="29"/>
      <c r="AL108" s="29"/>
      <c r="AM108" s="29"/>
      <c r="AN108" s="29"/>
      <c r="AO108" s="30"/>
      <c r="AP108" s="31"/>
      <c r="AQ108" s="29"/>
      <c r="AR108" s="29"/>
      <c r="AS108" s="29"/>
      <c r="AT108" s="29"/>
      <c r="AU108" s="30"/>
      <c r="AV108" s="130"/>
      <c r="AW108" s="131"/>
      <c r="AX108" s="132"/>
      <c r="AY108" s="32"/>
      <c r="AZ108" s="28"/>
      <c r="BA108" s="29"/>
      <c r="BB108" s="29"/>
      <c r="BC108" s="29"/>
      <c r="BD108" s="29"/>
      <c r="BE108" s="30"/>
      <c r="BF108" s="31"/>
      <c r="BG108" s="29"/>
      <c r="BH108" s="29"/>
      <c r="BI108" s="29"/>
      <c r="BJ108" s="29"/>
      <c r="BK108" s="30"/>
      <c r="BL108" s="130"/>
      <c r="BM108" s="131"/>
      <c r="BN108" s="132"/>
      <c r="BO108" s="32"/>
      <c r="BP108" s="28"/>
      <c r="BQ108" s="29"/>
      <c r="BR108" s="29"/>
      <c r="BS108" s="29"/>
      <c r="BT108" s="29"/>
      <c r="BU108" s="30"/>
      <c r="BV108" s="31"/>
      <c r="BW108" s="29"/>
      <c r="BX108" s="29"/>
      <c r="BY108" s="29"/>
      <c r="BZ108" s="29"/>
      <c r="CA108" s="30"/>
      <c r="CB108" s="130"/>
      <c r="CC108" s="131"/>
      <c r="CD108" s="132"/>
      <c r="CE108" s="32"/>
      <c r="CF108" s="28"/>
      <c r="CG108" s="29"/>
      <c r="CH108" s="29"/>
      <c r="CI108" s="29"/>
      <c r="CJ108" s="29"/>
      <c r="CK108" s="30"/>
      <c r="CL108" s="31"/>
      <c r="CM108" s="29"/>
      <c r="CN108" s="29"/>
      <c r="CO108" s="29"/>
      <c r="CP108" s="29"/>
      <c r="CQ108" s="30"/>
      <c r="CR108" s="130"/>
      <c r="CS108" s="131"/>
      <c r="CT108" s="132"/>
      <c r="CU108" s="32"/>
      <c r="CV108" s="31"/>
      <c r="CW108" s="29"/>
      <c r="CX108" s="29"/>
      <c r="CY108" s="29"/>
      <c r="CZ108" s="29"/>
      <c r="DA108" s="30"/>
      <c r="DB108" s="31"/>
      <c r="DC108" s="29"/>
      <c r="DD108" s="29"/>
      <c r="DE108" s="29"/>
      <c r="DF108" s="29"/>
      <c r="DG108" s="30"/>
      <c r="DH108" s="150"/>
      <c r="DI108" s="161"/>
      <c r="DJ108" s="31"/>
      <c r="DK108" s="29"/>
      <c r="DL108" s="30"/>
      <c r="DM108"/>
    </row>
    <row r="109" spans="1:119" s="19" customFormat="1" ht="15.6" x14ac:dyDescent="0.3">
      <c r="A109" s="26"/>
      <c r="B109" s="26"/>
      <c r="C109" s="27"/>
      <c r="D109" s="28"/>
      <c r="E109" s="29"/>
      <c r="F109" s="29"/>
      <c r="G109" s="29"/>
      <c r="H109" s="29"/>
      <c r="I109" s="30"/>
      <c r="J109" s="31"/>
      <c r="K109" s="29"/>
      <c r="L109" s="29"/>
      <c r="M109" s="29"/>
      <c r="N109" s="29"/>
      <c r="O109" s="30"/>
      <c r="P109" s="130"/>
      <c r="Q109" s="131"/>
      <c r="R109" s="132"/>
      <c r="S109" s="32"/>
      <c r="T109" s="2"/>
      <c r="U109" s="2"/>
      <c r="V109" s="2"/>
      <c r="W109" s="2"/>
      <c r="X109" s="2"/>
      <c r="Y109" s="2"/>
      <c r="Z109" s="31"/>
      <c r="AA109" s="29"/>
      <c r="AB109" s="29"/>
      <c r="AC109" s="29"/>
      <c r="AD109" s="29"/>
      <c r="AE109" s="30"/>
      <c r="AF109" s="130"/>
      <c r="AG109" s="131"/>
      <c r="AH109" s="132"/>
      <c r="AI109" s="32"/>
      <c r="AJ109" s="28"/>
      <c r="AK109" s="29"/>
      <c r="AL109" s="29"/>
      <c r="AM109" s="29"/>
      <c r="AN109" s="29"/>
      <c r="AO109" s="30"/>
      <c r="AP109" s="31"/>
      <c r="AQ109" s="29"/>
      <c r="AR109" s="29"/>
      <c r="AS109" s="29"/>
      <c r="AT109" s="29"/>
      <c r="AU109" s="30"/>
      <c r="AV109" s="130"/>
      <c r="AW109" s="131"/>
      <c r="AX109" s="132"/>
      <c r="AY109" s="32"/>
      <c r="AZ109" s="28"/>
      <c r="BA109" s="29"/>
      <c r="BB109" s="29"/>
      <c r="BC109" s="29"/>
      <c r="BD109" s="29"/>
      <c r="BE109" s="30"/>
      <c r="BF109" s="31"/>
      <c r="BG109" s="29"/>
      <c r="BH109" s="29"/>
      <c r="BI109" s="29"/>
      <c r="BJ109" s="29"/>
      <c r="BK109" s="30"/>
      <c r="BL109" s="130"/>
      <c r="BM109" s="131"/>
      <c r="BN109" s="132"/>
      <c r="BO109" s="32"/>
      <c r="BP109" s="28"/>
      <c r="BQ109" s="29"/>
      <c r="BR109" s="29"/>
      <c r="BS109" s="29"/>
      <c r="BT109" s="29"/>
      <c r="BU109" s="30"/>
      <c r="BV109" s="31"/>
      <c r="BW109" s="29"/>
      <c r="BX109" s="29"/>
      <c r="BY109" s="29"/>
      <c r="BZ109" s="29"/>
      <c r="CA109" s="30"/>
      <c r="CB109" s="130"/>
      <c r="CC109" s="131"/>
      <c r="CD109" s="132"/>
      <c r="CE109" s="32"/>
      <c r="CF109" s="28"/>
      <c r="CG109" s="29"/>
      <c r="CH109" s="29"/>
      <c r="CI109" s="29"/>
      <c r="CJ109" s="29"/>
      <c r="CK109" s="30"/>
      <c r="CL109" s="31"/>
      <c r="CM109" s="29"/>
      <c r="CN109" s="29"/>
      <c r="CO109" s="29"/>
      <c r="CP109" s="29"/>
      <c r="CQ109" s="30"/>
      <c r="CR109" s="130"/>
      <c r="CS109" s="131"/>
      <c r="CT109" s="132"/>
      <c r="CU109" s="32"/>
      <c r="CV109" s="31"/>
      <c r="CW109" s="29"/>
      <c r="CX109" s="29"/>
      <c r="CY109" s="29"/>
      <c r="CZ109" s="29"/>
      <c r="DA109" s="30"/>
      <c r="DB109" s="31"/>
      <c r="DC109" s="29"/>
      <c r="DD109" s="29"/>
      <c r="DE109" s="29"/>
      <c r="DF109" s="29"/>
      <c r="DG109" s="30"/>
      <c r="DH109" s="150"/>
      <c r="DI109" s="161"/>
      <c r="DJ109" s="31"/>
      <c r="DK109" s="29"/>
      <c r="DL109" s="30"/>
      <c r="DM109"/>
    </row>
    <row r="110" spans="1:119" s="19" customFormat="1" ht="15.6" x14ac:dyDescent="0.3">
      <c r="A110" s="26">
        <v>90</v>
      </c>
      <c r="B110" s="26" t="s">
        <v>10</v>
      </c>
      <c r="C110" s="34"/>
      <c r="D110" s="71"/>
      <c r="E110" s="36"/>
      <c r="F110" s="72"/>
      <c r="G110" s="36"/>
      <c r="H110" s="72"/>
      <c r="I110" s="37"/>
      <c r="J110" s="72"/>
      <c r="K110" s="72"/>
      <c r="L110" s="72"/>
      <c r="M110" s="72"/>
      <c r="N110" s="72"/>
      <c r="O110" s="37"/>
      <c r="P110" s="133">
        <f t="shared" ref="P110:P111" si="187">+D110+J110</f>
        <v>0</v>
      </c>
      <c r="Q110" s="134">
        <f t="shared" ref="Q110:Q111" si="188">+F110+L110</f>
        <v>0</v>
      </c>
      <c r="R110" s="135">
        <f t="shared" ref="R110:R111" si="189">+P110+Q110</f>
        <v>0</v>
      </c>
      <c r="S110" s="32"/>
      <c r="T110" s="11"/>
      <c r="U110" s="3"/>
      <c r="V110" s="11"/>
      <c r="W110" s="3"/>
      <c r="X110" s="4"/>
      <c r="Y110" s="3"/>
      <c r="Z110" s="72"/>
      <c r="AA110" s="72"/>
      <c r="AB110" s="72"/>
      <c r="AC110" s="72"/>
      <c r="AD110" s="72"/>
      <c r="AE110" s="37"/>
      <c r="AF110" s="133">
        <f t="shared" ref="AF110:AF111" si="190">+T110+Z110</f>
        <v>0</v>
      </c>
      <c r="AG110" s="134">
        <f t="shared" ref="AG110:AG111" si="191">+V110+AB110</f>
        <v>0</v>
      </c>
      <c r="AH110" s="135">
        <f t="shared" ref="AH110:AH111" si="192">+AF110+AG110</f>
        <v>0</v>
      </c>
      <c r="AI110" s="32"/>
      <c r="AJ110" s="71"/>
      <c r="AK110" s="36"/>
      <c r="AL110" s="72"/>
      <c r="AM110" s="36"/>
      <c r="AN110" s="72"/>
      <c r="AO110" s="37"/>
      <c r="AP110" s="72"/>
      <c r="AQ110" s="72"/>
      <c r="AR110" s="72"/>
      <c r="AS110" s="72"/>
      <c r="AT110" s="72"/>
      <c r="AU110" s="37"/>
      <c r="AV110" s="133">
        <f t="shared" ref="AV110:AV111" si="193">+AJ110+AP110</f>
        <v>0</v>
      </c>
      <c r="AW110" s="134">
        <f t="shared" ref="AW110:AW111" si="194">+AL110+AR110</f>
        <v>0</v>
      </c>
      <c r="AX110" s="135">
        <f t="shared" ref="AX110:AX111" si="195">+AV110+AW110</f>
        <v>0</v>
      </c>
      <c r="AY110" s="32"/>
      <c r="AZ110" s="71"/>
      <c r="BA110" s="36"/>
      <c r="BB110" s="72"/>
      <c r="BC110" s="36"/>
      <c r="BD110" s="72"/>
      <c r="BE110" s="37"/>
      <c r="BF110" s="72"/>
      <c r="BG110" s="72"/>
      <c r="BH110" s="72"/>
      <c r="BI110" s="72"/>
      <c r="BJ110" s="72"/>
      <c r="BK110" s="37"/>
      <c r="BL110" s="133">
        <f t="shared" ref="BL110:BL111" si="196">+AZ110+BF110</f>
        <v>0</v>
      </c>
      <c r="BM110" s="134">
        <f t="shared" ref="BM110:BM111" si="197">+BB110+BH110</f>
        <v>0</v>
      </c>
      <c r="BN110" s="135">
        <f t="shared" ref="BN110:BN111" si="198">+BL110+BM110</f>
        <v>0</v>
      </c>
      <c r="BO110" s="32"/>
      <c r="BP110" s="71"/>
      <c r="BQ110" s="36"/>
      <c r="BR110" s="72"/>
      <c r="BS110" s="36"/>
      <c r="BT110" s="72"/>
      <c r="BU110" s="37"/>
      <c r="BV110" s="72"/>
      <c r="BW110" s="72"/>
      <c r="BX110" s="72"/>
      <c r="BY110" s="72"/>
      <c r="BZ110" s="72"/>
      <c r="CA110" s="37"/>
      <c r="CB110" s="133">
        <f t="shared" ref="CB110:CB111" si="199">+BP110+BV110</f>
        <v>0</v>
      </c>
      <c r="CC110" s="134">
        <f t="shared" ref="CC110:CC111" si="200">+BR110+BX110</f>
        <v>0</v>
      </c>
      <c r="CD110" s="135">
        <f t="shared" ref="CD110:CD111" si="201">+CB110+CC110</f>
        <v>0</v>
      </c>
      <c r="CE110" s="32"/>
      <c r="CF110" s="71"/>
      <c r="CG110" s="36"/>
      <c r="CH110" s="72"/>
      <c r="CI110" s="36"/>
      <c r="CJ110" s="72"/>
      <c r="CK110" s="37"/>
      <c r="CL110" s="72"/>
      <c r="CM110" s="72"/>
      <c r="CN110" s="72"/>
      <c r="CO110" s="72"/>
      <c r="CP110" s="72"/>
      <c r="CQ110" s="37"/>
      <c r="CR110" s="133">
        <f t="shared" ref="CR110:CR111" si="202">+CF110+CL110</f>
        <v>0</v>
      </c>
      <c r="CS110" s="134">
        <f t="shared" ref="CS110:CS111" si="203">+CH110+CN110</f>
        <v>0</v>
      </c>
      <c r="CT110" s="135">
        <f t="shared" ref="CT110:CT111" si="204">+CR110+CS110</f>
        <v>0</v>
      </c>
      <c r="CU110" s="32"/>
      <c r="CV110" s="73">
        <f>+D110+T110+AJ110+AZ110+BP110+CF110</f>
        <v>0</v>
      </c>
      <c r="CW110" s="72"/>
      <c r="CX110" s="72">
        <f>+F110+V110+AL110+BB110+BR110+CH110</f>
        <v>0</v>
      </c>
      <c r="CY110" s="72"/>
      <c r="CZ110" s="72">
        <f t="shared" ref="CZ110:CZ111" si="205">+CV110+CX110</f>
        <v>0</v>
      </c>
      <c r="DA110" s="74"/>
      <c r="DB110" s="73">
        <f t="shared" ref="DB110:DB111" si="206">+J110+Z110+AP110+BF110+BV110+CL110</f>
        <v>0</v>
      </c>
      <c r="DC110" s="72"/>
      <c r="DD110" s="72">
        <f t="shared" ref="DD110:DD111" si="207">+L110+AB110+AR110+BH110+BX110+CN110</f>
        <v>0</v>
      </c>
      <c r="DE110" s="72"/>
      <c r="DF110" s="72">
        <f t="shared" ref="DF110:DF111" si="208">+DB110+DD110</f>
        <v>0</v>
      </c>
      <c r="DG110" s="74"/>
      <c r="DH110" s="155"/>
      <c r="DI110" s="161" t="s">
        <v>10</v>
      </c>
      <c r="DJ110" s="73">
        <f t="shared" ref="DJ110:DJ111" si="209">+CZ110</f>
        <v>0</v>
      </c>
      <c r="DK110" s="72">
        <f t="shared" ref="DK110:DK111" si="210">+DF110</f>
        <v>0</v>
      </c>
      <c r="DL110" s="75">
        <f t="shared" ref="DL110:DL111" si="211">+DJ110+DK110</f>
        <v>0</v>
      </c>
      <c r="DM110"/>
    </row>
    <row r="111" spans="1:119" s="19" customFormat="1" ht="15.6" x14ac:dyDescent="0.3">
      <c r="A111" s="26">
        <v>91</v>
      </c>
      <c r="B111" s="26" t="s">
        <v>11</v>
      </c>
      <c r="C111" s="34"/>
      <c r="D111" s="71"/>
      <c r="E111" s="36"/>
      <c r="F111" s="72"/>
      <c r="G111" s="36"/>
      <c r="H111" s="72"/>
      <c r="I111" s="37"/>
      <c r="J111" s="72"/>
      <c r="K111" s="72"/>
      <c r="L111" s="72"/>
      <c r="M111" s="72"/>
      <c r="N111" s="72"/>
      <c r="O111" s="37"/>
      <c r="P111" s="133">
        <f t="shared" si="187"/>
        <v>0</v>
      </c>
      <c r="Q111" s="134">
        <f t="shared" si="188"/>
        <v>0</v>
      </c>
      <c r="R111" s="135">
        <f t="shared" si="189"/>
        <v>0</v>
      </c>
      <c r="S111" s="32"/>
      <c r="T111" s="11"/>
      <c r="U111" s="3"/>
      <c r="V111" s="11"/>
      <c r="W111" s="3"/>
      <c r="X111" s="4"/>
      <c r="Y111" s="3"/>
      <c r="Z111" s="72"/>
      <c r="AA111" s="72"/>
      <c r="AB111" s="72"/>
      <c r="AC111" s="72"/>
      <c r="AD111" s="72"/>
      <c r="AE111" s="37"/>
      <c r="AF111" s="133">
        <f t="shared" si="190"/>
        <v>0</v>
      </c>
      <c r="AG111" s="134">
        <f t="shared" si="191"/>
        <v>0</v>
      </c>
      <c r="AH111" s="135">
        <f t="shared" si="192"/>
        <v>0</v>
      </c>
      <c r="AI111" s="32"/>
      <c r="AJ111" s="71"/>
      <c r="AK111" s="36"/>
      <c r="AL111" s="72"/>
      <c r="AM111" s="36"/>
      <c r="AN111" s="72"/>
      <c r="AO111" s="37"/>
      <c r="AP111" s="72"/>
      <c r="AQ111" s="72"/>
      <c r="AR111" s="72"/>
      <c r="AS111" s="72"/>
      <c r="AT111" s="72"/>
      <c r="AU111" s="37"/>
      <c r="AV111" s="133">
        <f t="shared" si="193"/>
        <v>0</v>
      </c>
      <c r="AW111" s="134">
        <f t="shared" si="194"/>
        <v>0</v>
      </c>
      <c r="AX111" s="135">
        <f t="shared" si="195"/>
        <v>0</v>
      </c>
      <c r="AY111" s="32"/>
      <c r="AZ111" s="71"/>
      <c r="BA111" s="36"/>
      <c r="BB111" s="72"/>
      <c r="BC111" s="36"/>
      <c r="BD111" s="72"/>
      <c r="BE111" s="37"/>
      <c r="BF111" s="72"/>
      <c r="BG111" s="72"/>
      <c r="BH111" s="72"/>
      <c r="BI111" s="72"/>
      <c r="BJ111" s="72"/>
      <c r="BK111" s="37"/>
      <c r="BL111" s="133">
        <f t="shared" si="196"/>
        <v>0</v>
      </c>
      <c r="BM111" s="134">
        <f t="shared" si="197"/>
        <v>0</v>
      </c>
      <c r="BN111" s="135">
        <f t="shared" si="198"/>
        <v>0</v>
      </c>
      <c r="BO111" s="32"/>
      <c r="BP111" s="71"/>
      <c r="BQ111" s="36"/>
      <c r="BR111" s="72"/>
      <c r="BS111" s="36"/>
      <c r="BT111" s="72"/>
      <c r="BU111" s="37"/>
      <c r="BV111" s="72"/>
      <c r="BW111" s="72"/>
      <c r="BX111" s="72"/>
      <c r="BY111" s="72"/>
      <c r="BZ111" s="72"/>
      <c r="CA111" s="37"/>
      <c r="CB111" s="133">
        <f t="shared" si="199"/>
        <v>0</v>
      </c>
      <c r="CC111" s="134">
        <f t="shared" si="200"/>
        <v>0</v>
      </c>
      <c r="CD111" s="135">
        <f t="shared" si="201"/>
        <v>0</v>
      </c>
      <c r="CE111" s="32"/>
      <c r="CF111" s="71"/>
      <c r="CG111" s="36"/>
      <c r="CH111" s="72"/>
      <c r="CI111" s="36"/>
      <c r="CJ111" s="72"/>
      <c r="CK111" s="37"/>
      <c r="CL111" s="72"/>
      <c r="CM111" s="72"/>
      <c r="CN111" s="72"/>
      <c r="CO111" s="72"/>
      <c r="CP111" s="72"/>
      <c r="CQ111" s="37"/>
      <c r="CR111" s="133">
        <f t="shared" si="202"/>
        <v>0</v>
      </c>
      <c r="CS111" s="134">
        <f t="shared" si="203"/>
        <v>0</v>
      </c>
      <c r="CT111" s="135">
        <f t="shared" si="204"/>
        <v>0</v>
      </c>
      <c r="CU111" s="32"/>
      <c r="CV111" s="73">
        <f>+D111+T111+AJ111+AZ111+BP111+CF111</f>
        <v>0</v>
      </c>
      <c r="CW111" s="72"/>
      <c r="CX111" s="72">
        <f>+F111+V111+AL111+BB111+BR111+CH111</f>
        <v>0</v>
      </c>
      <c r="CY111" s="72"/>
      <c r="CZ111" s="72">
        <f t="shared" si="205"/>
        <v>0</v>
      </c>
      <c r="DA111" s="74"/>
      <c r="DB111" s="73">
        <f t="shared" si="206"/>
        <v>0</v>
      </c>
      <c r="DC111" s="72"/>
      <c r="DD111" s="72">
        <f t="shared" si="207"/>
        <v>0</v>
      </c>
      <c r="DE111" s="72"/>
      <c r="DF111" s="72">
        <f t="shared" si="208"/>
        <v>0</v>
      </c>
      <c r="DG111" s="74"/>
      <c r="DH111" s="155"/>
      <c r="DI111" s="161" t="s">
        <v>11</v>
      </c>
      <c r="DJ111" s="73">
        <f t="shared" si="209"/>
        <v>0</v>
      </c>
      <c r="DK111" s="72">
        <f t="shared" si="210"/>
        <v>0</v>
      </c>
      <c r="DL111" s="75">
        <f t="shared" si="211"/>
        <v>0</v>
      </c>
      <c r="DM111"/>
    </row>
    <row r="112" spans="1:119" s="19" customFormat="1" ht="15.6" x14ac:dyDescent="0.3">
      <c r="A112" s="26">
        <v>92</v>
      </c>
      <c r="B112" s="26" t="s">
        <v>12</v>
      </c>
      <c r="C112" s="34"/>
      <c r="D112" s="76"/>
      <c r="E112" s="77"/>
      <c r="F112" s="78"/>
      <c r="G112" s="78"/>
      <c r="H112" s="78"/>
      <c r="I112" s="79"/>
      <c r="J112" s="80"/>
      <c r="K112" s="78"/>
      <c r="L112" s="78"/>
      <c r="M112" s="78"/>
      <c r="N112" s="78"/>
      <c r="O112" s="81"/>
      <c r="P112" s="136" t="e">
        <f>+P10/P111</f>
        <v>#DIV/0!</v>
      </c>
      <c r="Q112" s="136" t="e">
        <f t="shared" ref="Q112:R112" si="212">+Q10/Q111</f>
        <v>#DIV/0!</v>
      </c>
      <c r="R112" s="199" t="e">
        <f t="shared" si="212"/>
        <v>#DIV/0!</v>
      </c>
      <c r="S112" s="32"/>
      <c r="T112" s="5"/>
      <c r="U112" s="3"/>
      <c r="V112" s="5"/>
      <c r="W112" s="3"/>
      <c r="X112" s="5"/>
      <c r="Y112" s="3"/>
      <c r="Z112" s="80"/>
      <c r="AA112" s="78"/>
      <c r="AB112" s="80"/>
      <c r="AC112" s="78"/>
      <c r="AD112" s="80"/>
      <c r="AE112" s="81"/>
      <c r="AF112" s="136" t="e">
        <f>+AF10/AF111</f>
        <v>#DIV/0!</v>
      </c>
      <c r="AG112" s="136" t="e">
        <f t="shared" ref="AG112:AH112" si="213">+AG10/AG111</f>
        <v>#DIV/0!</v>
      </c>
      <c r="AH112" s="199" t="e">
        <f t="shared" si="213"/>
        <v>#DIV/0!</v>
      </c>
      <c r="AI112" s="32"/>
      <c r="AJ112" s="76"/>
      <c r="AK112" s="77"/>
      <c r="AL112" s="78"/>
      <c r="AM112" s="78"/>
      <c r="AN112" s="78"/>
      <c r="AO112" s="79"/>
      <c r="AP112" s="80"/>
      <c r="AQ112" s="78"/>
      <c r="AR112" s="78"/>
      <c r="AS112" s="78"/>
      <c r="AT112" s="78"/>
      <c r="AU112" s="81"/>
      <c r="AV112" s="136" t="e">
        <f>+AV10/AV111</f>
        <v>#DIV/0!</v>
      </c>
      <c r="AW112" s="137" t="e">
        <f t="shared" ref="AW112:AX112" si="214">+AW10/AW111</f>
        <v>#DIV/0!</v>
      </c>
      <c r="AX112" s="138" t="e">
        <f t="shared" si="214"/>
        <v>#DIV/0!</v>
      </c>
      <c r="AY112" s="32"/>
      <c r="AZ112" s="76"/>
      <c r="BA112" s="77"/>
      <c r="BB112" s="78"/>
      <c r="BC112" s="78"/>
      <c r="BD112" s="78"/>
      <c r="BE112" s="79"/>
      <c r="BF112" s="80"/>
      <c r="BG112" s="78"/>
      <c r="BH112" s="78"/>
      <c r="BI112" s="78"/>
      <c r="BJ112" s="78"/>
      <c r="BK112" s="81"/>
      <c r="BL112" s="136" t="e">
        <f>+BL10/BL111</f>
        <v>#DIV/0!</v>
      </c>
      <c r="BM112" s="137" t="e">
        <f t="shared" ref="BM112:BN112" si="215">+BM10/BM111</f>
        <v>#DIV/0!</v>
      </c>
      <c r="BN112" s="138" t="e">
        <f t="shared" si="215"/>
        <v>#DIV/0!</v>
      </c>
      <c r="BO112" s="32"/>
      <c r="BP112" s="76"/>
      <c r="BQ112" s="77"/>
      <c r="BR112" s="78"/>
      <c r="BS112" s="78"/>
      <c r="BT112" s="78"/>
      <c r="BU112" s="79"/>
      <c r="BV112" s="80"/>
      <c r="BW112" s="78"/>
      <c r="BX112" s="78"/>
      <c r="BY112" s="78"/>
      <c r="BZ112" s="78"/>
      <c r="CA112" s="81"/>
      <c r="CB112" s="136" t="e">
        <f>+CB10/CB111</f>
        <v>#DIV/0!</v>
      </c>
      <c r="CC112" s="137" t="e">
        <f t="shared" ref="CC112:CD112" si="216">+CC10/CC111</f>
        <v>#DIV/0!</v>
      </c>
      <c r="CD112" s="138" t="e">
        <f t="shared" si="216"/>
        <v>#DIV/0!</v>
      </c>
      <c r="CE112" s="32"/>
      <c r="CF112" s="76"/>
      <c r="CG112" s="77"/>
      <c r="CH112" s="78"/>
      <c r="CI112" s="78"/>
      <c r="CJ112" s="78"/>
      <c r="CK112" s="79"/>
      <c r="CL112" s="80"/>
      <c r="CM112" s="78"/>
      <c r="CN112" s="78"/>
      <c r="CO112" s="78"/>
      <c r="CP112" s="78"/>
      <c r="CQ112" s="81"/>
      <c r="CR112" s="136" t="e">
        <f>+CR10/CR111</f>
        <v>#DIV/0!</v>
      </c>
      <c r="CS112" s="137" t="e">
        <f t="shared" ref="CS112:CT112" si="217">+CS10/CS111</f>
        <v>#DIV/0!</v>
      </c>
      <c r="CT112" s="138" t="e">
        <f t="shared" si="217"/>
        <v>#DIV/0!</v>
      </c>
      <c r="CU112" s="32"/>
      <c r="CV112" s="80" t="e">
        <f>+CV10/CV111</f>
        <v>#DIV/0!</v>
      </c>
      <c r="CW112" s="78"/>
      <c r="CX112" s="78" t="e">
        <f>+CX10/CX111</f>
        <v>#DIV/0!</v>
      </c>
      <c r="CY112" s="77"/>
      <c r="CZ112" s="78" t="e">
        <f>+CZ10/CZ111</f>
        <v>#DIV/0!</v>
      </c>
      <c r="DA112" s="81"/>
      <c r="DB112" s="80" t="e">
        <f>+DB10/DB111</f>
        <v>#DIV/0!</v>
      </c>
      <c r="DC112" s="77"/>
      <c r="DD112" s="78" t="e">
        <f>+DD10/DD111</f>
        <v>#DIV/0!</v>
      </c>
      <c r="DE112" s="78"/>
      <c r="DF112" s="78" t="e">
        <f>+DF10/DF111</f>
        <v>#DIV/0!</v>
      </c>
      <c r="DG112" s="81"/>
      <c r="DH112" s="156"/>
      <c r="DI112" s="161" t="s">
        <v>12</v>
      </c>
      <c r="DJ112" s="80" t="e">
        <f>+DJ10/DJ111</f>
        <v>#DIV/0!</v>
      </c>
      <c r="DK112" s="78" t="e">
        <f t="shared" ref="DK112:DL112" si="218">+DK10/DK111</f>
        <v>#DIV/0!</v>
      </c>
      <c r="DL112" s="79" t="e">
        <f t="shared" si="218"/>
        <v>#DIV/0!</v>
      </c>
      <c r="DM112"/>
    </row>
    <row r="113" spans="1:117" s="19" customFormat="1" ht="15.6" x14ac:dyDescent="0.3">
      <c r="A113" s="26"/>
      <c r="B113" s="26"/>
      <c r="C113" s="34"/>
      <c r="D113" s="35"/>
      <c r="E113" s="36"/>
      <c r="F113" s="36"/>
      <c r="G113" s="36"/>
      <c r="H113" s="36"/>
      <c r="I113" s="37"/>
      <c r="J113" s="38"/>
      <c r="K113" s="36"/>
      <c r="L113" s="36"/>
      <c r="M113" s="36"/>
      <c r="N113" s="36"/>
      <c r="O113" s="37"/>
      <c r="P113" s="139"/>
      <c r="Q113" s="140"/>
      <c r="R113" s="141"/>
      <c r="S113" s="32"/>
      <c r="T113" s="35"/>
      <c r="U113" s="36"/>
      <c r="V113" s="36"/>
      <c r="W113" s="36"/>
      <c r="X113" s="36"/>
      <c r="Y113" s="37"/>
      <c r="Z113" s="38"/>
      <c r="AA113" s="36"/>
      <c r="AB113" s="36"/>
      <c r="AC113" s="36"/>
      <c r="AD113" s="36"/>
      <c r="AE113" s="37"/>
      <c r="AF113" s="139"/>
      <c r="AG113" s="140"/>
      <c r="AH113" s="141"/>
      <c r="AI113" s="32"/>
      <c r="AJ113" s="35"/>
      <c r="AK113" s="36"/>
      <c r="AL113" s="36"/>
      <c r="AM113" s="36"/>
      <c r="AN113" s="36"/>
      <c r="AO113" s="37"/>
      <c r="AP113" s="38"/>
      <c r="AQ113" s="36"/>
      <c r="AR113" s="36"/>
      <c r="AS113" s="36"/>
      <c r="AT113" s="36"/>
      <c r="AU113" s="37"/>
      <c r="AV113" s="139"/>
      <c r="AW113" s="140"/>
      <c r="AX113" s="141"/>
      <c r="AY113" s="32"/>
      <c r="AZ113" s="35"/>
      <c r="BA113" s="36"/>
      <c r="BB113" s="36"/>
      <c r="BC113" s="36"/>
      <c r="BD113" s="36"/>
      <c r="BE113" s="37"/>
      <c r="BF113" s="38"/>
      <c r="BG113" s="36"/>
      <c r="BH113" s="36"/>
      <c r="BI113" s="36"/>
      <c r="BJ113" s="36"/>
      <c r="BK113" s="37"/>
      <c r="BL113" s="139"/>
      <c r="BM113" s="140"/>
      <c r="BN113" s="141"/>
      <c r="BO113" s="32"/>
      <c r="BP113" s="35"/>
      <c r="BQ113" s="36"/>
      <c r="BR113" s="36"/>
      <c r="BS113" s="36"/>
      <c r="BT113" s="36"/>
      <c r="BU113" s="37"/>
      <c r="BV113" s="38"/>
      <c r="BW113" s="36"/>
      <c r="BX113" s="36"/>
      <c r="BY113" s="36"/>
      <c r="BZ113" s="36"/>
      <c r="CA113" s="37"/>
      <c r="CB113" s="139"/>
      <c r="CC113" s="140"/>
      <c r="CD113" s="141"/>
      <c r="CE113" s="32"/>
      <c r="CF113" s="35"/>
      <c r="CG113" s="36"/>
      <c r="CH113" s="36"/>
      <c r="CI113" s="36"/>
      <c r="CJ113" s="36"/>
      <c r="CK113" s="37"/>
      <c r="CL113" s="38"/>
      <c r="CM113" s="36"/>
      <c r="CN113" s="36"/>
      <c r="CO113" s="36"/>
      <c r="CP113" s="36"/>
      <c r="CQ113" s="37"/>
      <c r="CR113" s="139"/>
      <c r="CS113" s="140"/>
      <c r="CT113" s="141"/>
      <c r="CU113" s="32"/>
      <c r="CV113" s="73"/>
      <c r="CW113" s="72"/>
      <c r="CX113" s="72"/>
      <c r="CY113" s="72"/>
      <c r="CZ113" s="72"/>
      <c r="DA113" s="74"/>
      <c r="DB113" s="73"/>
      <c r="DC113" s="72"/>
      <c r="DD113" s="72"/>
      <c r="DE113" s="72"/>
      <c r="DF113" s="72"/>
      <c r="DG113" s="74"/>
      <c r="DH113" s="155"/>
      <c r="DI113" s="161"/>
      <c r="DJ113" s="73"/>
      <c r="DK113" s="72"/>
      <c r="DL113" s="74"/>
      <c r="DM113"/>
    </row>
    <row r="114" spans="1:117" s="19" customFormat="1" ht="15.6" x14ac:dyDescent="0.3">
      <c r="A114" s="26"/>
      <c r="B114" s="50" t="s">
        <v>95</v>
      </c>
      <c r="C114" s="34"/>
      <c r="D114" s="71"/>
      <c r="E114" s="36"/>
      <c r="F114" s="72"/>
      <c r="G114" s="36"/>
      <c r="H114" s="72"/>
      <c r="I114" s="37"/>
      <c r="J114" s="72"/>
      <c r="K114" s="36"/>
      <c r="L114" s="72"/>
      <c r="M114" s="36"/>
      <c r="N114" s="72"/>
      <c r="O114" s="37"/>
      <c r="P114" s="116">
        <f>+P16-P101</f>
        <v>0</v>
      </c>
      <c r="Q114" s="140">
        <f>+Q16-Q101</f>
        <v>0</v>
      </c>
      <c r="R114" s="141">
        <f>+R16-R101</f>
        <v>0</v>
      </c>
      <c r="S114" s="32"/>
      <c r="T114" s="71"/>
      <c r="U114" s="36"/>
      <c r="V114" s="72"/>
      <c r="W114" s="36"/>
      <c r="X114" s="72"/>
      <c r="Y114" s="37"/>
      <c r="Z114" s="72"/>
      <c r="AA114" s="36"/>
      <c r="AB114" s="72"/>
      <c r="AC114" s="36"/>
      <c r="AD114" s="72"/>
      <c r="AE114" s="37"/>
      <c r="AF114" s="116">
        <f>+AF16-AF101</f>
        <v>0</v>
      </c>
      <c r="AG114" s="140">
        <f>+AG16-AG101</f>
        <v>0</v>
      </c>
      <c r="AH114" s="141">
        <f>+AH16-AH101</f>
        <v>0</v>
      </c>
      <c r="AI114" s="32"/>
      <c r="AJ114" s="71"/>
      <c r="AK114" s="36"/>
      <c r="AL114" s="72"/>
      <c r="AM114" s="36"/>
      <c r="AN114" s="72"/>
      <c r="AO114" s="37"/>
      <c r="AP114" s="72"/>
      <c r="AQ114" s="36"/>
      <c r="AR114" s="72"/>
      <c r="AS114" s="36"/>
      <c r="AT114" s="72"/>
      <c r="AU114" s="37"/>
      <c r="AV114" s="116">
        <f>+AV16-AV101</f>
        <v>0</v>
      </c>
      <c r="AW114" s="140">
        <f>+AW16-AW101</f>
        <v>0</v>
      </c>
      <c r="AX114" s="118">
        <f>+AX16-AX101</f>
        <v>0</v>
      </c>
      <c r="AY114" s="32"/>
      <c r="AZ114" s="71"/>
      <c r="BA114" s="36"/>
      <c r="BB114" s="72"/>
      <c r="BC114" s="36"/>
      <c r="BD114" s="72"/>
      <c r="BE114" s="37"/>
      <c r="BF114" s="72"/>
      <c r="BG114" s="36"/>
      <c r="BH114" s="72"/>
      <c r="BI114" s="36"/>
      <c r="BJ114" s="72"/>
      <c r="BK114" s="37"/>
      <c r="BL114" s="116">
        <f>+BL16-BL101</f>
        <v>0</v>
      </c>
      <c r="BM114" s="140">
        <f>+BM16-BM101</f>
        <v>0</v>
      </c>
      <c r="BN114" s="141">
        <f>+BN16-BN101</f>
        <v>0</v>
      </c>
      <c r="BO114" s="32"/>
      <c r="BP114" s="35"/>
      <c r="BQ114" s="36"/>
      <c r="BR114" s="72"/>
      <c r="BS114" s="36"/>
      <c r="BT114" s="72"/>
      <c r="BU114" s="37"/>
      <c r="BV114" s="72"/>
      <c r="BW114" s="36"/>
      <c r="BX114" s="72"/>
      <c r="BY114" s="36"/>
      <c r="BZ114" s="72"/>
      <c r="CA114" s="37"/>
      <c r="CB114" s="116">
        <f>+CB16-CB101</f>
        <v>0</v>
      </c>
      <c r="CC114" s="140">
        <f>+CC16-CC101</f>
        <v>0</v>
      </c>
      <c r="CD114" s="141">
        <f>+CD16-CD101</f>
        <v>0</v>
      </c>
      <c r="CE114" s="32"/>
      <c r="CF114" s="35"/>
      <c r="CG114" s="36"/>
      <c r="CH114" s="72"/>
      <c r="CI114" s="36"/>
      <c r="CJ114" s="72"/>
      <c r="CK114" s="37"/>
      <c r="CL114" s="72"/>
      <c r="CM114" s="36"/>
      <c r="CN114" s="72"/>
      <c r="CO114" s="36"/>
      <c r="CP114" s="72"/>
      <c r="CQ114" s="37"/>
      <c r="CR114" s="116">
        <f>+CR16-CR101</f>
        <v>0</v>
      </c>
      <c r="CS114" s="140">
        <f>+CS16-CS101</f>
        <v>0</v>
      </c>
      <c r="CT114" s="141">
        <f>+CT16-CT101</f>
        <v>0</v>
      </c>
      <c r="CU114" s="32"/>
      <c r="CV114" s="73">
        <f>+CV102</f>
        <v>0</v>
      </c>
      <c r="CW114" s="72"/>
      <c r="CX114" s="72">
        <f>+CX102</f>
        <v>0</v>
      </c>
      <c r="CY114" s="72"/>
      <c r="CZ114" s="72">
        <f>+CZ102</f>
        <v>0</v>
      </c>
      <c r="DA114" s="74"/>
      <c r="DB114" s="73">
        <f>+DB102</f>
        <v>0</v>
      </c>
      <c r="DC114" s="72"/>
      <c r="DD114" s="72">
        <f>+DD102</f>
        <v>0</v>
      </c>
      <c r="DE114" s="72"/>
      <c r="DF114" s="72">
        <f>+DF102</f>
        <v>0</v>
      </c>
      <c r="DG114" s="74"/>
      <c r="DH114" s="155"/>
      <c r="DI114" s="162" t="s">
        <v>95</v>
      </c>
      <c r="DJ114" s="73">
        <f>+DJ102</f>
        <v>0</v>
      </c>
      <c r="DK114" s="72">
        <f>+DK102</f>
        <v>0</v>
      </c>
      <c r="DL114" s="74">
        <f>+DL102</f>
        <v>0</v>
      </c>
      <c r="DM114"/>
    </row>
    <row r="115" spans="1:117" s="19" customFormat="1" ht="4.5" customHeight="1" x14ac:dyDescent="0.3">
      <c r="A115" s="26"/>
      <c r="B115" s="50"/>
      <c r="C115" s="34"/>
      <c r="D115" s="71"/>
      <c r="E115" s="36"/>
      <c r="F115" s="72"/>
      <c r="G115" s="36"/>
      <c r="H115" s="72"/>
      <c r="I115" s="37"/>
      <c r="J115" s="72"/>
      <c r="K115" s="36"/>
      <c r="L115" s="72"/>
      <c r="M115" s="36"/>
      <c r="N115" s="72"/>
      <c r="O115" s="37"/>
      <c r="P115" s="139"/>
      <c r="Q115" s="140"/>
      <c r="R115" s="141"/>
      <c r="S115" s="32"/>
      <c r="T115" s="71"/>
      <c r="U115" s="36"/>
      <c r="V115" s="72"/>
      <c r="W115" s="36"/>
      <c r="X115" s="72"/>
      <c r="Y115" s="37"/>
      <c r="Z115" s="72"/>
      <c r="AA115" s="36"/>
      <c r="AB115" s="72"/>
      <c r="AC115" s="36"/>
      <c r="AD115" s="72"/>
      <c r="AE115" s="37"/>
      <c r="AF115" s="139"/>
      <c r="AG115" s="140"/>
      <c r="AH115" s="141"/>
      <c r="AI115" s="32"/>
      <c r="AJ115" s="71"/>
      <c r="AK115" s="36"/>
      <c r="AL115" s="72"/>
      <c r="AM115" s="36"/>
      <c r="AN115" s="72"/>
      <c r="AO115" s="37"/>
      <c r="AP115" s="72"/>
      <c r="AQ115" s="36"/>
      <c r="AR115" s="72"/>
      <c r="AS115" s="36"/>
      <c r="AT115" s="72"/>
      <c r="AU115" s="37"/>
      <c r="AV115" s="139"/>
      <c r="AW115" s="140"/>
      <c r="AX115" s="141"/>
      <c r="AY115" s="32"/>
      <c r="AZ115" s="71"/>
      <c r="BA115" s="36"/>
      <c r="BB115" s="72"/>
      <c r="BC115" s="36"/>
      <c r="BD115" s="72"/>
      <c r="BE115" s="37"/>
      <c r="BF115" s="72"/>
      <c r="BG115" s="36"/>
      <c r="BH115" s="72"/>
      <c r="BI115" s="36"/>
      <c r="BJ115" s="72"/>
      <c r="BK115" s="37"/>
      <c r="BL115" s="139"/>
      <c r="BM115" s="140"/>
      <c r="BN115" s="141"/>
      <c r="BO115" s="32"/>
      <c r="BP115" s="35"/>
      <c r="BQ115" s="36"/>
      <c r="BR115" s="72"/>
      <c r="BS115" s="36"/>
      <c r="BT115" s="72"/>
      <c r="BU115" s="37"/>
      <c r="BV115" s="72"/>
      <c r="BW115" s="36"/>
      <c r="BX115" s="72"/>
      <c r="BY115" s="36"/>
      <c r="BZ115" s="72"/>
      <c r="CA115" s="37"/>
      <c r="CB115" s="139"/>
      <c r="CC115" s="140"/>
      <c r="CD115" s="141"/>
      <c r="CE115" s="32"/>
      <c r="CF115" s="35"/>
      <c r="CG115" s="36"/>
      <c r="CH115" s="72"/>
      <c r="CI115" s="36"/>
      <c r="CJ115" s="72"/>
      <c r="CK115" s="37"/>
      <c r="CL115" s="72"/>
      <c r="CM115" s="36"/>
      <c r="CN115" s="72"/>
      <c r="CO115" s="36"/>
      <c r="CP115" s="72"/>
      <c r="CQ115" s="37"/>
      <c r="CR115" s="139"/>
      <c r="CS115" s="140"/>
      <c r="CT115" s="141"/>
      <c r="CU115" s="32"/>
      <c r="CV115" s="73"/>
      <c r="CW115" s="72"/>
      <c r="CX115" s="72"/>
      <c r="CY115" s="72"/>
      <c r="CZ115" s="72"/>
      <c r="DA115" s="74"/>
      <c r="DB115" s="73"/>
      <c r="DC115" s="72"/>
      <c r="DD115" s="72"/>
      <c r="DE115" s="72"/>
      <c r="DF115" s="72"/>
      <c r="DG115" s="74"/>
      <c r="DH115" s="155"/>
      <c r="DI115" s="162"/>
      <c r="DJ115" s="73"/>
      <c r="DK115" s="72"/>
      <c r="DL115" s="74"/>
      <c r="DM115"/>
    </row>
    <row r="116" spans="1:117" s="19" customFormat="1" ht="15.6" x14ac:dyDescent="0.3">
      <c r="A116" s="26"/>
      <c r="B116" s="50" t="s">
        <v>97</v>
      </c>
      <c r="C116" s="34"/>
      <c r="D116" s="82"/>
      <c r="E116" s="83"/>
      <c r="F116" s="84"/>
      <c r="G116" s="83"/>
      <c r="H116" s="84"/>
      <c r="I116" s="85"/>
      <c r="J116" s="84"/>
      <c r="K116" s="83"/>
      <c r="L116" s="84"/>
      <c r="M116" s="83"/>
      <c r="N116" s="84"/>
      <c r="O116" s="85"/>
      <c r="P116" s="142" t="e">
        <f>+P102/P16</f>
        <v>#DIV/0!</v>
      </c>
      <c r="Q116" s="143" t="e">
        <f>+Q102/Q16</f>
        <v>#DIV/0!</v>
      </c>
      <c r="R116" s="144" t="e">
        <f>+R102/R16</f>
        <v>#DIV/0!</v>
      </c>
      <c r="S116" s="32"/>
      <c r="T116" s="82"/>
      <c r="U116" s="83"/>
      <c r="V116" s="84"/>
      <c r="W116" s="83"/>
      <c r="X116" s="84"/>
      <c r="Y116" s="85"/>
      <c r="Z116" s="84"/>
      <c r="AA116" s="83"/>
      <c r="AB116" s="84"/>
      <c r="AC116" s="83"/>
      <c r="AD116" s="84"/>
      <c r="AE116" s="85"/>
      <c r="AF116" s="142" t="e">
        <f>+AF102/AF16</f>
        <v>#DIV/0!</v>
      </c>
      <c r="AG116" s="143" t="e">
        <f>+AG102/AG16</f>
        <v>#DIV/0!</v>
      </c>
      <c r="AH116" s="144" t="e">
        <f>+AH102/AH16</f>
        <v>#DIV/0!</v>
      </c>
      <c r="AI116" s="32"/>
      <c r="AJ116" s="82"/>
      <c r="AK116" s="83"/>
      <c r="AL116" s="84"/>
      <c r="AM116" s="83"/>
      <c r="AN116" s="84"/>
      <c r="AO116" s="85"/>
      <c r="AP116" s="84"/>
      <c r="AQ116" s="83"/>
      <c r="AR116" s="84"/>
      <c r="AS116" s="83"/>
      <c r="AT116" s="84"/>
      <c r="AU116" s="85"/>
      <c r="AV116" s="142" t="e">
        <f>+AV102/AV16</f>
        <v>#DIV/0!</v>
      </c>
      <c r="AW116" s="143" t="e">
        <f>+AW102/AW16</f>
        <v>#DIV/0!</v>
      </c>
      <c r="AX116" s="144" t="e">
        <f>+AX102/AX16</f>
        <v>#DIV/0!</v>
      </c>
      <c r="AY116" s="32"/>
      <c r="AZ116" s="82"/>
      <c r="BA116" s="83"/>
      <c r="BB116" s="84"/>
      <c r="BC116" s="83"/>
      <c r="BD116" s="84"/>
      <c r="BE116" s="85"/>
      <c r="BF116" s="84"/>
      <c r="BG116" s="83"/>
      <c r="BH116" s="84"/>
      <c r="BI116" s="83"/>
      <c r="BJ116" s="84"/>
      <c r="BK116" s="85"/>
      <c r="BL116" s="142" t="e">
        <f>+BL102/BL16</f>
        <v>#DIV/0!</v>
      </c>
      <c r="BM116" s="143" t="e">
        <f>+BM102/BM16</f>
        <v>#DIV/0!</v>
      </c>
      <c r="BN116" s="144" t="e">
        <f>+BN102/BN16</f>
        <v>#DIV/0!</v>
      </c>
      <c r="BO116" s="32"/>
      <c r="BP116" s="218"/>
      <c r="BQ116" s="83"/>
      <c r="BR116" s="84"/>
      <c r="BS116" s="83"/>
      <c r="BT116" s="84"/>
      <c r="BU116" s="85"/>
      <c r="BV116" s="84"/>
      <c r="BW116" s="83"/>
      <c r="BX116" s="84"/>
      <c r="BY116" s="83"/>
      <c r="BZ116" s="84"/>
      <c r="CA116" s="85"/>
      <c r="CB116" s="142" t="e">
        <f>+CB102/CB16</f>
        <v>#DIV/0!</v>
      </c>
      <c r="CC116" s="143" t="e">
        <f>+CC102/CC16</f>
        <v>#DIV/0!</v>
      </c>
      <c r="CD116" s="144" t="e">
        <f>+CD102/CD16</f>
        <v>#DIV/0!</v>
      </c>
      <c r="CE116" s="32"/>
      <c r="CF116" s="35"/>
      <c r="CG116" s="83"/>
      <c r="CH116" s="84"/>
      <c r="CI116" s="83"/>
      <c r="CJ116" s="84"/>
      <c r="CK116" s="85"/>
      <c r="CL116" s="84"/>
      <c r="CM116" s="83"/>
      <c r="CN116" s="84"/>
      <c r="CO116" s="83"/>
      <c r="CP116" s="84"/>
      <c r="CQ116" s="85"/>
      <c r="CR116" s="142" t="e">
        <f>+CR102/CR16</f>
        <v>#DIV/0!</v>
      </c>
      <c r="CS116" s="143" t="e">
        <f>+CS102/CS16</f>
        <v>#DIV/0!</v>
      </c>
      <c r="CT116" s="144" t="e">
        <f>+CT102/CT16</f>
        <v>#DIV/0!</v>
      </c>
      <c r="CU116" s="32"/>
      <c r="CV116" s="86" t="e">
        <f>+CV102/CV16</f>
        <v>#DIV/0!</v>
      </c>
      <c r="CW116" s="84"/>
      <c r="CX116" s="84" t="e">
        <f>+CX102/CX16</f>
        <v>#DIV/0!</v>
      </c>
      <c r="CY116" s="84"/>
      <c r="CZ116" s="168" t="e">
        <f>+CZ102/CZ16</f>
        <v>#DIV/0!</v>
      </c>
      <c r="DA116" s="85"/>
      <c r="DB116" s="87" t="e">
        <f>+DB102/DB16</f>
        <v>#DIV/0!</v>
      </c>
      <c r="DC116" s="83"/>
      <c r="DD116" s="83" t="e">
        <f>+DD102/DD16</f>
        <v>#DIV/0!</v>
      </c>
      <c r="DE116" s="83"/>
      <c r="DF116" s="172" t="e">
        <f>+DF102/DF16</f>
        <v>#DIV/0!</v>
      </c>
      <c r="DG116" s="85"/>
      <c r="DH116" s="157"/>
      <c r="DI116" s="162" t="s">
        <v>97</v>
      </c>
      <c r="DJ116" s="179" t="e">
        <f>+DJ102/DJ16</f>
        <v>#DIV/0!</v>
      </c>
      <c r="DK116" s="172" t="e">
        <f>+DK102/DK16</f>
        <v>#DIV/0!</v>
      </c>
      <c r="DL116" s="180" t="e">
        <f>+DL102/DL16</f>
        <v>#DIV/0!</v>
      </c>
      <c r="DM116"/>
    </row>
    <row r="117" spans="1:117" s="19" customFormat="1" ht="5.25" customHeight="1" x14ac:dyDescent="0.3">
      <c r="A117" s="26"/>
      <c r="B117" s="50"/>
      <c r="C117" s="34"/>
      <c r="D117" s="88"/>
      <c r="E117" s="83"/>
      <c r="F117" s="83"/>
      <c r="G117" s="83"/>
      <c r="H117" s="83"/>
      <c r="I117" s="85"/>
      <c r="J117" s="83"/>
      <c r="K117" s="83"/>
      <c r="L117" s="83"/>
      <c r="M117" s="83"/>
      <c r="N117" s="83"/>
      <c r="O117" s="85"/>
      <c r="P117" s="142"/>
      <c r="Q117" s="143"/>
      <c r="R117" s="144"/>
      <c r="S117" s="32"/>
      <c r="T117" s="88"/>
      <c r="U117" s="83"/>
      <c r="V117" s="83"/>
      <c r="W117" s="83"/>
      <c r="X117" s="83"/>
      <c r="Y117" s="85"/>
      <c r="Z117" s="83"/>
      <c r="AA117" s="83"/>
      <c r="AB117" s="83"/>
      <c r="AC117" s="83"/>
      <c r="AD117" s="83"/>
      <c r="AE117" s="85"/>
      <c r="AF117" s="142"/>
      <c r="AG117" s="143"/>
      <c r="AH117" s="144"/>
      <c r="AI117" s="32"/>
      <c r="AJ117" s="88"/>
      <c r="AK117" s="83"/>
      <c r="AL117" s="83"/>
      <c r="AM117" s="83"/>
      <c r="AN117" s="83"/>
      <c r="AO117" s="85"/>
      <c r="AP117" s="83"/>
      <c r="AQ117" s="83"/>
      <c r="AR117" s="83"/>
      <c r="AS117" s="83"/>
      <c r="AT117" s="83"/>
      <c r="AU117" s="85"/>
      <c r="AV117" s="142"/>
      <c r="AW117" s="143"/>
      <c r="AX117" s="144"/>
      <c r="AY117" s="32"/>
      <c r="AZ117" s="88"/>
      <c r="BA117" s="83"/>
      <c r="BB117" s="83"/>
      <c r="BC117" s="83"/>
      <c r="BD117" s="83"/>
      <c r="BE117" s="85"/>
      <c r="BF117" s="83"/>
      <c r="BG117" s="83"/>
      <c r="BH117" s="83"/>
      <c r="BI117" s="83"/>
      <c r="BJ117" s="83"/>
      <c r="BK117" s="85"/>
      <c r="BL117" s="142"/>
      <c r="BM117" s="143"/>
      <c r="BN117" s="144"/>
      <c r="BO117" s="32"/>
      <c r="BP117" s="218"/>
      <c r="BQ117" s="83"/>
      <c r="BR117" s="83"/>
      <c r="BS117" s="83"/>
      <c r="BT117" s="83"/>
      <c r="BU117" s="85"/>
      <c r="BV117" s="83"/>
      <c r="BW117" s="83"/>
      <c r="BX117" s="83"/>
      <c r="BY117" s="83"/>
      <c r="BZ117" s="83"/>
      <c r="CA117" s="85"/>
      <c r="CB117" s="142"/>
      <c r="CC117" s="143"/>
      <c r="CD117" s="144"/>
      <c r="CE117" s="32"/>
      <c r="CF117" s="35"/>
      <c r="CG117" s="83"/>
      <c r="CH117" s="83"/>
      <c r="CI117" s="83"/>
      <c r="CJ117" s="83"/>
      <c r="CK117" s="85"/>
      <c r="CL117" s="83"/>
      <c r="CM117" s="83"/>
      <c r="CN117" s="83"/>
      <c r="CO117" s="83"/>
      <c r="CP117" s="83"/>
      <c r="CQ117" s="85"/>
      <c r="CR117" s="142"/>
      <c r="CS117" s="143"/>
      <c r="CT117" s="144"/>
      <c r="CU117" s="32"/>
      <c r="CV117" s="87"/>
      <c r="CW117" s="83"/>
      <c r="CX117" s="83"/>
      <c r="CY117" s="83"/>
      <c r="CZ117" s="83"/>
      <c r="DA117" s="85"/>
      <c r="DB117" s="87"/>
      <c r="DC117" s="83"/>
      <c r="DD117" s="83"/>
      <c r="DE117" s="83"/>
      <c r="DF117" s="83"/>
      <c r="DG117" s="85"/>
      <c r="DH117" s="157"/>
      <c r="DI117" s="162"/>
      <c r="DJ117" s="179"/>
      <c r="DK117" s="172"/>
      <c r="DL117" s="180"/>
      <c r="DM117"/>
    </row>
    <row r="118" spans="1:117" s="19" customFormat="1" ht="15.6" x14ac:dyDescent="0.3">
      <c r="A118" s="26"/>
      <c r="B118" s="50" t="s">
        <v>93</v>
      </c>
      <c r="C118" s="34"/>
      <c r="D118" s="82"/>
      <c r="E118" s="83"/>
      <c r="F118" s="84"/>
      <c r="G118" s="83"/>
      <c r="H118" s="84"/>
      <c r="I118" s="85"/>
      <c r="J118" s="84"/>
      <c r="K118" s="83"/>
      <c r="L118" s="84"/>
      <c r="M118" s="83"/>
      <c r="N118" s="84"/>
      <c r="O118" s="85"/>
      <c r="P118" s="142" t="e">
        <f>+P63/P16</f>
        <v>#DIV/0!</v>
      </c>
      <c r="Q118" s="143" t="e">
        <f>+Q63/Q16</f>
        <v>#DIV/0!</v>
      </c>
      <c r="R118" s="144" t="e">
        <f>+R63/R16</f>
        <v>#DIV/0!</v>
      </c>
      <c r="S118" s="32"/>
      <c r="T118" s="82"/>
      <c r="U118" s="83"/>
      <c r="V118" s="84"/>
      <c r="W118" s="83"/>
      <c r="X118" s="84"/>
      <c r="Y118" s="85"/>
      <c r="Z118" s="84"/>
      <c r="AA118" s="83"/>
      <c r="AB118" s="84"/>
      <c r="AC118" s="83"/>
      <c r="AD118" s="84"/>
      <c r="AE118" s="85"/>
      <c r="AF118" s="142" t="e">
        <f>+AF63/AF16</f>
        <v>#DIV/0!</v>
      </c>
      <c r="AG118" s="143" t="e">
        <f>+AG63/AG16</f>
        <v>#DIV/0!</v>
      </c>
      <c r="AH118" s="144" t="e">
        <f>+AH63/AH16</f>
        <v>#DIV/0!</v>
      </c>
      <c r="AI118" s="32"/>
      <c r="AJ118" s="82"/>
      <c r="AK118" s="83"/>
      <c r="AL118" s="84"/>
      <c r="AM118" s="83"/>
      <c r="AN118" s="84"/>
      <c r="AO118" s="85"/>
      <c r="AP118" s="84"/>
      <c r="AQ118" s="83"/>
      <c r="AR118" s="84"/>
      <c r="AS118" s="83"/>
      <c r="AT118" s="84"/>
      <c r="AU118" s="85"/>
      <c r="AV118" s="142" t="e">
        <f>+AV63/AV16</f>
        <v>#DIV/0!</v>
      </c>
      <c r="AW118" s="143" t="e">
        <f>+AW63/AW16</f>
        <v>#DIV/0!</v>
      </c>
      <c r="AX118" s="144" t="e">
        <f>+AX63/AX16</f>
        <v>#DIV/0!</v>
      </c>
      <c r="AY118" s="32"/>
      <c r="AZ118" s="82"/>
      <c r="BA118" s="83"/>
      <c r="BB118" s="84"/>
      <c r="BC118" s="83"/>
      <c r="BD118" s="84"/>
      <c r="BE118" s="85"/>
      <c r="BF118" s="84"/>
      <c r="BG118" s="83"/>
      <c r="BH118" s="84"/>
      <c r="BI118" s="83"/>
      <c r="BJ118" s="84"/>
      <c r="BK118" s="85"/>
      <c r="BL118" s="142" t="e">
        <f>+BL63/BL16</f>
        <v>#DIV/0!</v>
      </c>
      <c r="BM118" s="143" t="e">
        <f>+BM63/BM16</f>
        <v>#DIV/0!</v>
      </c>
      <c r="BN118" s="144" t="e">
        <f>+BN63/BN16</f>
        <v>#DIV/0!</v>
      </c>
      <c r="BO118" s="32"/>
      <c r="BP118" s="218"/>
      <c r="BQ118" s="83"/>
      <c r="BR118" s="84"/>
      <c r="BS118" s="83"/>
      <c r="BT118" s="84"/>
      <c r="BU118" s="85"/>
      <c r="BV118" s="84"/>
      <c r="BW118" s="83"/>
      <c r="BX118" s="84"/>
      <c r="BY118" s="83"/>
      <c r="BZ118" s="84"/>
      <c r="CA118" s="85"/>
      <c r="CB118" s="142" t="e">
        <f>+CB63/CB16</f>
        <v>#DIV/0!</v>
      </c>
      <c r="CC118" s="143" t="e">
        <f>+CC63/CC16</f>
        <v>#DIV/0!</v>
      </c>
      <c r="CD118" s="144" t="e">
        <f>+CD63/CD16</f>
        <v>#DIV/0!</v>
      </c>
      <c r="CE118" s="32"/>
      <c r="CF118" s="35"/>
      <c r="CG118" s="83"/>
      <c r="CH118" s="84"/>
      <c r="CI118" s="83"/>
      <c r="CJ118" s="84"/>
      <c r="CK118" s="85"/>
      <c r="CL118" s="84"/>
      <c r="CM118" s="83"/>
      <c r="CN118" s="84"/>
      <c r="CO118" s="83"/>
      <c r="CP118" s="84"/>
      <c r="CQ118" s="85"/>
      <c r="CR118" s="142" t="e">
        <f>+CR63/CR16</f>
        <v>#DIV/0!</v>
      </c>
      <c r="CS118" s="143" t="e">
        <f>+CS63/CS16</f>
        <v>#DIV/0!</v>
      </c>
      <c r="CT118" s="144" t="e">
        <f>+CT63/CT16</f>
        <v>#DIV/0!</v>
      </c>
      <c r="CU118" s="32"/>
      <c r="CV118" s="86" t="e">
        <f>+CV63/CV16</f>
        <v>#DIV/0!</v>
      </c>
      <c r="CW118" s="84"/>
      <c r="CX118" s="84" t="e">
        <f>+CX63/CX16</f>
        <v>#DIV/0!</v>
      </c>
      <c r="CY118" s="84"/>
      <c r="CZ118" s="84" t="e">
        <f>+CZ63/CZ16</f>
        <v>#DIV/0!</v>
      </c>
      <c r="DA118" s="85"/>
      <c r="DB118" s="87" t="e">
        <f>+DB63/DB16</f>
        <v>#DIV/0!</v>
      </c>
      <c r="DC118" s="83"/>
      <c r="DD118" s="83" t="e">
        <f>+DD63/DD16</f>
        <v>#DIV/0!</v>
      </c>
      <c r="DE118" s="83"/>
      <c r="DF118" s="83" t="e">
        <f>+DF63/DF16</f>
        <v>#DIV/0!</v>
      </c>
      <c r="DG118" s="85"/>
      <c r="DH118" s="157"/>
      <c r="DI118" s="162" t="s">
        <v>93</v>
      </c>
      <c r="DJ118" s="179" t="e">
        <f>+DJ63/DJ16</f>
        <v>#DIV/0!</v>
      </c>
      <c r="DK118" s="172" t="e">
        <f>+DK63/DK16</f>
        <v>#DIV/0!</v>
      </c>
      <c r="DL118" s="180" t="e">
        <f>+DL63/DL16</f>
        <v>#DIV/0!</v>
      </c>
      <c r="DM118"/>
    </row>
    <row r="119" spans="1:117" s="19" customFormat="1" ht="4.5" customHeight="1" x14ac:dyDescent="0.3">
      <c r="A119" s="26"/>
      <c r="B119" s="50"/>
      <c r="C119" s="34"/>
      <c r="D119" s="88"/>
      <c r="E119" s="83"/>
      <c r="F119" s="83"/>
      <c r="G119" s="83"/>
      <c r="H119" s="83"/>
      <c r="I119" s="85"/>
      <c r="J119" s="83"/>
      <c r="K119" s="83"/>
      <c r="L119" s="83"/>
      <c r="M119" s="83"/>
      <c r="N119" s="83"/>
      <c r="O119" s="85"/>
      <c r="P119" s="142"/>
      <c r="Q119" s="143"/>
      <c r="R119" s="144"/>
      <c r="S119" s="32"/>
      <c r="T119" s="88"/>
      <c r="U119" s="83"/>
      <c r="V119" s="83"/>
      <c r="W119" s="83"/>
      <c r="X119" s="83"/>
      <c r="Y119" s="85"/>
      <c r="Z119" s="83"/>
      <c r="AA119" s="83"/>
      <c r="AB119" s="83"/>
      <c r="AC119" s="83"/>
      <c r="AD119" s="83"/>
      <c r="AE119" s="85"/>
      <c r="AF119" s="142"/>
      <c r="AG119" s="143"/>
      <c r="AH119" s="144"/>
      <c r="AI119" s="32"/>
      <c r="AJ119" s="88"/>
      <c r="AK119" s="83"/>
      <c r="AL119" s="83"/>
      <c r="AM119" s="83"/>
      <c r="AN119" s="83"/>
      <c r="AO119" s="85"/>
      <c r="AP119" s="83"/>
      <c r="AQ119" s="83"/>
      <c r="AR119" s="83"/>
      <c r="AS119" s="83"/>
      <c r="AT119" s="83"/>
      <c r="AU119" s="85"/>
      <c r="AV119" s="142"/>
      <c r="AW119" s="143"/>
      <c r="AX119" s="144"/>
      <c r="AY119" s="32"/>
      <c r="AZ119" s="88"/>
      <c r="BA119" s="83"/>
      <c r="BB119" s="83"/>
      <c r="BC119" s="83"/>
      <c r="BD119" s="83"/>
      <c r="BE119" s="85"/>
      <c r="BF119" s="83"/>
      <c r="BG119" s="83"/>
      <c r="BH119" s="83"/>
      <c r="BI119" s="83"/>
      <c r="BJ119" s="83"/>
      <c r="BK119" s="85"/>
      <c r="BL119" s="142"/>
      <c r="BM119" s="143"/>
      <c r="BN119" s="144"/>
      <c r="BO119" s="32"/>
      <c r="BP119" s="218"/>
      <c r="BQ119" s="83"/>
      <c r="BR119" s="83"/>
      <c r="BS119" s="83"/>
      <c r="BT119" s="83"/>
      <c r="BU119" s="85"/>
      <c r="BV119" s="83"/>
      <c r="BW119" s="83"/>
      <c r="BX119" s="83"/>
      <c r="BY119" s="83"/>
      <c r="BZ119" s="83"/>
      <c r="CA119" s="85"/>
      <c r="CB119" s="142"/>
      <c r="CC119" s="143"/>
      <c r="CD119" s="144"/>
      <c r="CE119" s="32"/>
      <c r="CF119" s="35"/>
      <c r="CG119" s="83"/>
      <c r="CH119" s="83"/>
      <c r="CI119" s="83"/>
      <c r="CJ119" s="83"/>
      <c r="CK119" s="85"/>
      <c r="CL119" s="83"/>
      <c r="CM119" s="83"/>
      <c r="CN119" s="83"/>
      <c r="CO119" s="83"/>
      <c r="CP119" s="83"/>
      <c r="CQ119" s="85"/>
      <c r="CR119" s="142"/>
      <c r="CS119" s="143"/>
      <c r="CT119" s="144"/>
      <c r="CU119" s="32"/>
      <c r="CV119" s="87"/>
      <c r="CW119" s="83"/>
      <c r="CX119" s="83"/>
      <c r="CY119" s="83"/>
      <c r="CZ119" s="83"/>
      <c r="DA119" s="85"/>
      <c r="DB119" s="87"/>
      <c r="DC119" s="83"/>
      <c r="DD119" s="83"/>
      <c r="DE119" s="83"/>
      <c r="DF119" s="83"/>
      <c r="DG119" s="85"/>
      <c r="DH119" s="157"/>
      <c r="DI119" s="162"/>
      <c r="DJ119" s="179"/>
      <c r="DK119" s="172"/>
      <c r="DL119" s="180"/>
      <c r="DM119"/>
    </row>
    <row r="120" spans="1:117" s="19" customFormat="1" ht="15.6" x14ac:dyDescent="0.3">
      <c r="A120" s="26"/>
      <c r="B120" s="50" t="s">
        <v>94</v>
      </c>
      <c r="C120" s="34"/>
      <c r="D120" s="82"/>
      <c r="E120" s="83"/>
      <c r="F120" s="84"/>
      <c r="G120" s="83"/>
      <c r="H120" s="84"/>
      <c r="I120" s="85"/>
      <c r="J120" s="84"/>
      <c r="K120" s="83"/>
      <c r="L120" s="84"/>
      <c r="M120" s="83"/>
      <c r="N120" s="84"/>
      <c r="O120" s="85"/>
      <c r="P120" s="142" t="e">
        <f>+P95/P16</f>
        <v>#DIV/0!</v>
      </c>
      <c r="Q120" s="143" t="e">
        <f>+Q95/Q16</f>
        <v>#DIV/0!</v>
      </c>
      <c r="R120" s="144" t="e">
        <f>+R95/R16</f>
        <v>#DIV/0!</v>
      </c>
      <c r="S120" s="32"/>
      <c r="T120" s="82"/>
      <c r="U120" s="83"/>
      <c r="V120" s="84"/>
      <c r="W120" s="83"/>
      <c r="X120" s="84"/>
      <c r="Y120" s="85"/>
      <c r="Z120" s="84"/>
      <c r="AA120" s="83"/>
      <c r="AB120" s="84"/>
      <c r="AC120" s="83"/>
      <c r="AD120" s="84"/>
      <c r="AE120" s="85"/>
      <c r="AF120" s="142" t="e">
        <f>+AF95/AF16</f>
        <v>#DIV/0!</v>
      </c>
      <c r="AG120" s="143" t="e">
        <f>+AG95/AG16</f>
        <v>#DIV/0!</v>
      </c>
      <c r="AH120" s="144" t="e">
        <f>+AH95/AH16</f>
        <v>#DIV/0!</v>
      </c>
      <c r="AI120" s="32"/>
      <c r="AJ120" s="82"/>
      <c r="AK120" s="83"/>
      <c r="AL120" s="84"/>
      <c r="AM120" s="83"/>
      <c r="AN120" s="84"/>
      <c r="AO120" s="85"/>
      <c r="AP120" s="84"/>
      <c r="AQ120" s="83"/>
      <c r="AR120" s="84"/>
      <c r="AS120" s="83"/>
      <c r="AT120" s="84"/>
      <c r="AU120" s="85"/>
      <c r="AV120" s="142" t="e">
        <f>+AV95/AV16</f>
        <v>#DIV/0!</v>
      </c>
      <c r="AW120" s="143" t="e">
        <f>+AW95/AW16</f>
        <v>#DIV/0!</v>
      </c>
      <c r="AX120" s="144" t="e">
        <f>+AX95/AX16</f>
        <v>#DIV/0!</v>
      </c>
      <c r="AY120" s="32"/>
      <c r="AZ120" s="82"/>
      <c r="BA120" s="83"/>
      <c r="BB120" s="84"/>
      <c r="BC120" s="83"/>
      <c r="BD120" s="84"/>
      <c r="BE120" s="85"/>
      <c r="BF120" s="84"/>
      <c r="BG120" s="83"/>
      <c r="BH120" s="84"/>
      <c r="BI120" s="83"/>
      <c r="BJ120" s="84"/>
      <c r="BK120" s="85"/>
      <c r="BL120" s="142" t="e">
        <f>+BL95/BL16</f>
        <v>#DIV/0!</v>
      </c>
      <c r="BM120" s="143" t="e">
        <f>+BM95/BM16</f>
        <v>#DIV/0!</v>
      </c>
      <c r="BN120" s="144" t="e">
        <f>+BN95/BN16</f>
        <v>#DIV/0!</v>
      </c>
      <c r="BO120" s="32"/>
      <c r="BP120" s="218"/>
      <c r="BQ120" s="83"/>
      <c r="BR120" s="84"/>
      <c r="BS120" s="83"/>
      <c r="BT120" s="84"/>
      <c r="BU120" s="85"/>
      <c r="BV120" s="84"/>
      <c r="BW120" s="83"/>
      <c r="BX120" s="84"/>
      <c r="BY120" s="83"/>
      <c r="BZ120" s="84"/>
      <c r="CA120" s="85"/>
      <c r="CB120" s="142" t="e">
        <f>+CB95/CB16</f>
        <v>#DIV/0!</v>
      </c>
      <c r="CC120" s="143" t="e">
        <f>+CC95/CC16</f>
        <v>#DIV/0!</v>
      </c>
      <c r="CD120" s="144" t="e">
        <f>+CD95/CD16</f>
        <v>#DIV/0!</v>
      </c>
      <c r="CE120" s="32"/>
      <c r="CF120" s="35"/>
      <c r="CG120" s="83"/>
      <c r="CH120" s="84"/>
      <c r="CI120" s="83"/>
      <c r="CJ120" s="84"/>
      <c r="CK120" s="85"/>
      <c r="CL120" s="84"/>
      <c r="CM120" s="83"/>
      <c r="CN120" s="84"/>
      <c r="CO120" s="83"/>
      <c r="CP120" s="84"/>
      <c r="CQ120" s="85"/>
      <c r="CR120" s="142" t="e">
        <f>+CR95/CR16</f>
        <v>#DIV/0!</v>
      </c>
      <c r="CS120" s="143" t="e">
        <f>+CS95/CS16</f>
        <v>#DIV/0!</v>
      </c>
      <c r="CT120" s="144" t="e">
        <f>+CT95/CT16</f>
        <v>#DIV/0!</v>
      </c>
      <c r="CU120" s="32"/>
      <c r="CV120" s="86" t="e">
        <f>+CV95/CV16</f>
        <v>#DIV/0!</v>
      </c>
      <c r="CW120" s="84"/>
      <c r="CX120" s="84" t="e">
        <f>+CX95/CX16</f>
        <v>#DIV/0!</v>
      </c>
      <c r="CY120" s="84"/>
      <c r="CZ120" s="84" t="e">
        <f>+CZ95/CZ16</f>
        <v>#DIV/0!</v>
      </c>
      <c r="DA120" s="85"/>
      <c r="DB120" s="87" t="e">
        <f>+DB95/DB16</f>
        <v>#DIV/0!</v>
      </c>
      <c r="DC120" s="83"/>
      <c r="DD120" s="83" t="e">
        <f>+DD95/DD16</f>
        <v>#DIV/0!</v>
      </c>
      <c r="DE120" s="83"/>
      <c r="DF120" s="83" t="e">
        <f>+DF95/DF16</f>
        <v>#DIV/0!</v>
      </c>
      <c r="DG120" s="85"/>
      <c r="DH120" s="157"/>
      <c r="DI120" s="162" t="s">
        <v>94</v>
      </c>
      <c r="DJ120" s="179" t="e">
        <f>+DJ95/DJ16</f>
        <v>#DIV/0!</v>
      </c>
      <c r="DK120" s="172" t="e">
        <f>+DK95/DK16</f>
        <v>#DIV/0!</v>
      </c>
      <c r="DL120" s="180" t="e">
        <f>+DL95/DL16</f>
        <v>#DIV/0!</v>
      </c>
      <c r="DM120"/>
    </row>
    <row r="121" spans="1:117" s="19" customFormat="1" ht="5.25" customHeight="1" x14ac:dyDescent="0.3">
      <c r="A121" s="26"/>
      <c r="B121" s="26"/>
      <c r="C121" s="34"/>
      <c r="D121" s="35"/>
      <c r="E121" s="36"/>
      <c r="F121" s="36"/>
      <c r="G121" s="36"/>
      <c r="H121" s="36"/>
      <c r="I121" s="37"/>
      <c r="J121" s="36"/>
      <c r="K121" s="36"/>
      <c r="L121" s="36"/>
      <c r="M121" s="36"/>
      <c r="N121" s="36"/>
      <c r="O121" s="37"/>
      <c r="P121" s="116"/>
      <c r="Q121" s="117"/>
      <c r="R121" s="118"/>
      <c r="S121" s="32"/>
      <c r="T121" s="35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7"/>
      <c r="AF121" s="116"/>
      <c r="AG121" s="117"/>
      <c r="AH121" s="118"/>
      <c r="AI121" s="32"/>
      <c r="AJ121" s="35"/>
      <c r="AK121" s="36"/>
      <c r="AL121" s="36"/>
      <c r="AM121" s="36"/>
      <c r="AN121" s="36"/>
      <c r="AO121" s="37"/>
      <c r="AP121" s="36"/>
      <c r="AQ121" s="36"/>
      <c r="AR121" s="36"/>
      <c r="AS121" s="36"/>
      <c r="AT121" s="36"/>
      <c r="AU121" s="37"/>
      <c r="AV121" s="116"/>
      <c r="AW121" s="117"/>
      <c r="AX121" s="118"/>
      <c r="AY121" s="32"/>
      <c r="AZ121" s="35"/>
      <c r="BA121" s="36"/>
      <c r="BB121" s="36"/>
      <c r="BC121" s="36"/>
      <c r="BD121" s="36"/>
      <c r="BE121" s="37"/>
      <c r="BF121" s="36"/>
      <c r="BG121" s="36"/>
      <c r="BH121" s="36"/>
      <c r="BI121" s="36"/>
      <c r="BJ121" s="36"/>
      <c r="BK121" s="37"/>
      <c r="BL121" s="116"/>
      <c r="BM121" s="117"/>
      <c r="BN121" s="118"/>
      <c r="BO121" s="32"/>
      <c r="BP121" s="218"/>
      <c r="BQ121" s="36"/>
      <c r="BR121" s="36"/>
      <c r="BS121" s="36"/>
      <c r="BT121" s="36"/>
      <c r="BU121" s="37"/>
      <c r="BV121" s="36"/>
      <c r="BW121" s="36"/>
      <c r="BX121" s="36"/>
      <c r="BY121" s="36"/>
      <c r="BZ121" s="36"/>
      <c r="CA121" s="37"/>
      <c r="CB121" s="116"/>
      <c r="CC121" s="117"/>
      <c r="CD121" s="118"/>
      <c r="CE121" s="32"/>
      <c r="CF121" s="35"/>
      <c r="CG121" s="36"/>
      <c r="CH121" s="36"/>
      <c r="CI121" s="36"/>
      <c r="CJ121" s="36"/>
      <c r="CK121" s="37"/>
      <c r="CL121" s="36"/>
      <c r="CM121" s="36"/>
      <c r="CN121" s="36"/>
      <c r="CO121" s="36"/>
      <c r="CP121" s="36"/>
      <c r="CQ121" s="37"/>
      <c r="CR121" s="116"/>
      <c r="CS121" s="117"/>
      <c r="CT121" s="118"/>
      <c r="CU121" s="32"/>
      <c r="CV121" s="38"/>
      <c r="CW121" s="36"/>
      <c r="CX121" s="36"/>
      <c r="CY121" s="36"/>
      <c r="CZ121" s="36"/>
      <c r="DA121" s="37"/>
      <c r="DB121" s="38"/>
      <c r="DC121" s="36"/>
      <c r="DD121" s="36"/>
      <c r="DE121" s="36"/>
      <c r="DF121" s="36"/>
      <c r="DG121" s="37"/>
      <c r="DH121" s="151"/>
      <c r="DI121" s="161"/>
      <c r="DJ121" s="179"/>
      <c r="DK121" s="172"/>
      <c r="DL121" s="180"/>
      <c r="DM121"/>
    </row>
    <row r="122" spans="1:117" s="19" customFormat="1" ht="15.6" x14ac:dyDescent="0.3">
      <c r="A122" s="26"/>
      <c r="B122" s="50" t="s">
        <v>99</v>
      </c>
      <c r="C122" s="34"/>
      <c r="D122" s="82"/>
      <c r="E122" s="36"/>
      <c r="F122" s="84"/>
      <c r="G122" s="36"/>
      <c r="H122" s="84"/>
      <c r="I122" s="37"/>
      <c r="J122" s="84"/>
      <c r="K122" s="36"/>
      <c r="L122" s="84"/>
      <c r="M122" s="36"/>
      <c r="N122" s="84"/>
      <c r="O122" s="37"/>
      <c r="P122" s="142" t="e">
        <f>+P73/P16</f>
        <v>#DIV/0!</v>
      </c>
      <c r="Q122" s="143" t="e">
        <f>+Q73/Q16</f>
        <v>#DIV/0!</v>
      </c>
      <c r="R122" s="144" t="e">
        <f>+R73/R16</f>
        <v>#DIV/0!</v>
      </c>
      <c r="S122" s="32"/>
      <c r="T122" s="82"/>
      <c r="U122" s="36"/>
      <c r="V122" s="84"/>
      <c r="W122" s="36"/>
      <c r="X122" s="84"/>
      <c r="Y122" s="37"/>
      <c r="Z122" s="84"/>
      <c r="AA122" s="36"/>
      <c r="AB122" s="84"/>
      <c r="AC122" s="36"/>
      <c r="AD122" s="84"/>
      <c r="AE122" s="37"/>
      <c r="AF122" s="142" t="e">
        <f>+AF73/AF16</f>
        <v>#DIV/0!</v>
      </c>
      <c r="AG122" s="143" t="e">
        <f>+AG73/AG16</f>
        <v>#DIV/0!</v>
      </c>
      <c r="AH122" s="144" t="e">
        <f>+AH73/AH16</f>
        <v>#DIV/0!</v>
      </c>
      <c r="AI122" s="32"/>
      <c r="AJ122" s="82"/>
      <c r="AK122" s="36"/>
      <c r="AL122" s="84"/>
      <c r="AM122" s="36"/>
      <c r="AN122" s="84"/>
      <c r="AO122" s="37"/>
      <c r="AP122" s="84"/>
      <c r="AQ122" s="36"/>
      <c r="AR122" s="84"/>
      <c r="AS122" s="36"/>
      <c r="AT122" s="84"/>
      <c r="AU122" s="37"/>
      <c r="AV122" s="142" t="e">
        <f>+AV73/AV16</f>
        <v>#DIV/0!</v>
      </c>
      <c r="AW122" s="143" t="e">
        <f>+AW73/AW16</f>
        <v>#DIV/0!</v>
      </c>
      <c r="AX122" s="144" t="e">
        <f>+AX73/AX16</f>
        <v>#DIV/0!</v>
      </c>
      <c r="AY122" s="32"/>
      <c r="AZ122" s="82"/>
      <c r="BA122" s="36"/>
      <c r="BB122" s="84"/>
      <c r="BC122" s="36"/>
      <c r="BD122" s="84"/>
      <c r="BE122" s="37"/>
      <c r="BF122" s="84"/>
      <c r="BG122" s="36"/>
      <c r="BH122" s="84"/>
      <c r="BI122" s="36"/>
      <c r="BJ122" s="84"/>
      <c r="BK122" s="37"/>
      <c r="BL122" s="142" t="e">
        <f>+BL73/BL16</f>
        <v>#DIV/0!</v>
      </c>
      <c r="BM122" s="143" t="e">
        <f>+BM73/BM16</f>
        <v>#DIV/0!</v>
      </c>
      <c r="BN122" s="144" t="e">
        <f>+BN73/BN16</f>
        <v>#DIV/0!</v>
      </c>
      <c r="BO122" s="32"/>
      <c r="BP122" s="218"/>
      <c r="BQ122" s="36"/>
      <c r="BR122" s="84"/>
      <c r="BS122" s="36"/>
      <c r="BT122" s="84"/>
      <c r="BU122" s="37"/>
      <c r="BV122" s="84"/>
      <c r="BW122" s="36"/>
      <c r="BX122" s="84"/>
      <c r="BY122" s="36"/>
      <c r="BZ122" s="84"/>
      <c r="CA122" s="37"/>
      <c r="CB122" s="142" t="e">
        <f>+CB73/CB16</f>
        <v>#DIV/0!</v>
      </c>
      <c r="CC122" s="143" t="e">
        <f>+CC73/CC16</f>
        <v>#DIV/0!</v>
      </c>
      <c r="CD122" s="144" t="e">
        <f>+CD73/CD16</f>
        <v>#DIV/0!</v>
      </c>
      <c r="CE122" s="32"/>
      <c r="CF122" s="35"/>
      <c r="CG122" s="36"/>
      <c r="CH122" s="84"/>
      <c r="CI122" s="36"/>
      <c r="CJ122" s="84"/>
      <c r="CK122" s="37"/>
      <c r="CL122" s="84"/>
      <c r="CM122" s="36"/>
      <c r="CN122" s="84"/>
      <c r="CO122" s="36"/>
      <c r="CP122" s="84"/>
      <c r="CQ122" s="37"/>
      <c r="CR122" s="142" t="e">
        <f>+CR73/CR16</f>
        <v>#DIV/0!</v>
      </c>
      <c r="CS122" s="143" t="e">
        <f>+CS73/CS16</f>
        <v>#DIV/0!</v>
      </c>
      <c r="CT122" s="144" t="e">
        <f>+CT73/CT16</f>
        <v>#DIV/0!</v>
      </c>
      <c r="CU122" s="32"/>
      <c r="CV122" s="86" t="e">
        <f>+CV73/CV16</f>
        <v>#DIV/0!</v>
      </c>
      <c r="CW122" s="84"/>
      <c r="CX122" s="84" t="e">
        <f>+CX73/CX16</f>
        <v>#DIV/0!</v>
      </c>
      <c r="CY122" s="84"/>
      <c r="CZ122" s="84" t="e">
        <f>+CZ73/CZ16</f>
        <v>#DIV/0!</v>
      </c>
      <c r="DA122" s="74"/>
      <c r="DB122" s="87" t="e">
        <f>+DB73/DB16</f>
        <v>#DIV/0!</v>
      </c>
      <c r="DC122" s="83"/>
      <c r="DD122" s="83" t="e">
        <f>+DD73/DD16</f>
        <v>#DIV/0!</v>
      </c>
      <c r="DE122" s="83"/>
      <c r="DF122" s="83" t="e">
        <f>+DF73/DF16</f>
        <v>#DIV/0!</v>
      </c>
      <c r="DG122" s="74"/>
      <c r="DH122" s="155"/>
      <c r="DI122" s="162" t="s">
        <v>99</v>
      </c>
      <c r="DJ122" s="179" t="e">
        <f>+DJ73/DJ16</f>
        <v>#DIV/0!</v>
      </c>
      <c r="DK122" s="172" t="e">
        <f>+DK73/DK16</f>
        <v>#DIV/0!</v>
      </c>
      <c r="DL122" s="180" t="e">
        <f>+DL73/DL16</f>
        <v>#DIV/0!</v>
      </c>
      <c r="DM122"/>
    </row>
    <row r="123" spans="1:117" s="19" customFormat="1" ht="15.6" x14ac:dyDescent="0.3">
      <c r="A123" s="26"/>
      <c r="B123" s="204"/>
      <c r="C123" s="205"/>
      <c r="D123" s="206"/>
      <c r="E123" s="207"/>
      <c r="F123" s="207"/>
      <c r="G123" s="207"/>
      <c r="H123" s="207"/>
      <c r="I123" s="208"/>
      <c r="J123" s="209"/>
      <c r="K123" s="207"/>
      <c r="L123" s="207"/>
      <c r="M123" s="207"/>
      <c r="N123" s="207"/>
      <c r="O123" s="208"/>
      <c r="P123" s="210"/>
      <c r="Q123" s="211"/>
      <c r="R123" s="212"/>
      <c r="S123" s="32"/>
      <c r="T123" s="206"/>
      <c r="U123" s="207"/>
      <c r="V123" s="207"/>
      <c r="W123" s="207"/>
      <c r="X123" s="207"/>
      <c r="Y123" s="208"/>
      <c r="Z123" s="209"/>
      <c r="AA123" s="207"/>
      <c r="AB123" s="207"/>
      <c r="AC123" s="207"/>
      <c r="AD123" s="207"/>
      <c r="AE123" s="208"/>
      <c r="AF123" s="210"/>
      <c r="AG123" s="211"/>
      <c r="AH123" s="212"/>
      <c r="AI123" s="32"/>
      <c r="AJ123" s="206"/>
      <c r="AK123" s="207"/>
      <c r="AL123" s="207"/>
      <c r="AM123" s="207"/>
      <c r="AN123" s="207"/>
      <c r="AO123" s="208"/>
      <c r="AP123" s="209"/>
      <c r="AQ123" s="207"/>
      <c r="AR123" s="207"/>
      <c r="AS123" s="207"/>
      <c r="AT123" s="207"/>
      <c r="AU123" s="208"/>
      <c r="AV123" s="210"/>
      <c r="AW123" s="211"/>
      <c r="AX123" s="212"/>
      <c r="AY123" s="32"/>
      <c r="AZ123" s="206"/>
      <c r="BA123" s="207"/>
      <c r="BB123" s="207"/>
      <c r="BC123" s="207"/>
      <c r="BD123" s="207"/>
      <c r="BE123" s="208"/>
      <c r="BF123" s="209"/>
      <c r="BG123" s="207"/>
      <c r="BH123" s="207"/>
      <c r="BI123" s="207"/>
      <c r="BJ123" s="207"/>
      <c r="BK123" s="208"/>
      <c r="BL123" s="210"/>
      <c r="BM123" s="211"/>
      <c r="BN123" s="212"/>
      <c r="BO123" s="32"/>
      <c r="BP123" s="206"/>
      <c r="BQ123" s="207"/>
      <c r="BR123" s="207"/>
      <c r="BS123" s="207"/>
      <c r="BT123" s="207"/>
      <c r="BU123" s="208"/>
      <c r="BV123" s="209"/>
      <c r="BW123" s="207"/>
      <c r="BX123" s="207"/>
      <c r="BY123" s="207"/>
      <c r="BZ123" s="207"/>
      <c r="CA123" s="208"/>
      <c r="CB123" s="210"/>
      <c r="CC123" s="211"/>
      <c r="CD123" s="212"/>
      <c r="CE123" s="32"/>
      <c r="CF123" s="206"/>
      <c r="CG123" s="207"/>
      <c r="CH123" s="207"/>
      <c r="CI123" s="207"/>
      <c r="CJ123" s="207"/>
      <c r="CK123" s="208"/>
      <c r="CL123" s="209"/>
      <c r="CM123" s="207"/>
      <c r="CN123" s="207"/>
      <c r="CO123" s="207"/>
      <c r="CP123" s="207"/>
      <c r="CQ123" s="208"/>
      <c r="CR123" s="210"/>
      <c r="CS123" s="211"/>
      <c r="CT123" s="212"/>
      <c r="CU123" s="32"/>
      <c r="CV123" s="209"/>
      <c r="CW123" s="207"/>
      <c r="CX123" s="207"/>
      <c r="CY123" s="207"/>
      <c r="CZ123" s="207"/>
      <c r="DA123" s="208"/>
      <c r="DB123" s="209"/>
      <c r="DC123" s="207"/>
      <c r="DD123" s="207"/>
      <c r="DE123" s="207"/>
      <c r="DF123" s="207"/>
      <c r="DG123" s="208"/>
      <c r="DH123" s="151"/>
      <c r="DI123" s="221"/>
      <c r="DJ123" s="209"/>
      <c r="DK123" s="207"/>
      <c r="DL123" s="208"/>
      <c r="DM123"/>
    </row>
    <row r="124" spans="1:117" ht="15.6" x14ac:dyDescent="0.3">
      <c r="B124" s="213" t="s">
        <v>171</v>
      </c>
      <c r="C124" s="214"/>
      <c r="D124" s="215"/>
      <c r="E124" s="215"/>
      <c r="F124" s="215"/>
      <c r="G124" s="215"/>
      <c r="H124" s="215"/>
      <c r="I124" s="215"/>
      <c r="J124" s="215"/>
      <c r="K124" s="215"/>
      <c r="L124" s="215"/>
      <c r="M124" s="215"/>
      <c r="N124" s="215"/>
      <c r="O124" s="215"/>
      <c r="P124" s="215" t="e">
        <f>+P96/P16</f>
        <v>#DIV/0!</v>
      </c>
      <c r="Q124" s="215" t="e">
        <f>+Q96/Q16</f>
        <v>#DIV/0!</v>
      </c>
      <c r="R124" s="215" t="e">
        <f>+R96/R16</f>
        <v>#DIV/0!</v>
      </c>
      <c r="S124" s="215"/>
      <c r="T124" s="215"/>
      <c r="U124" s="215"/>
      <c r="V124" s="215"/>
      <c r="W124" s="215"/>
      <c r="X124" s="215"/>
      <c r="Y124" s="215"/>
      <c r="Z124" s="215"/>
      <c r="AA124" s="215"/>
      <c r="AB124" s="215"/>
      <c r="AC124" s="215"/>
      <c r="AD124" s="215"/>
      <c r="AE124" s="215"/>
      <c r="AF124" s="215" t="e">
        <f>+AF96/AF16</f>
        <v>#DIV/0!</v>
      </c>
      <c r="AG124" s="215" t="e">
        <f>+AG96/AG16</f>
        <v>#DIV/0!</v>
      </c>
      <c r="AH124" s="215" t="e">
        <f>+AH96/AH16</f>
        <v>#DIV/0!</v>
      </c>
      <c r="AI124" s="216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 t="e">
        <f>+AV96/AV16</f>
        <v>#DIV/0!</v>
      </c>
      <c r="AW124" s="215" t="e">
        <f>+AW96/AW16</f>
        <v>#DIV/0!</v>
      </c>
      <c r="AX124" s="215" t="e">
        <f>+AX96/AX16</f>
        <v>#DIV/0!</v>
      </c>
      <c r="AY124" s="215"/>
      <c r="AZ124" s="215"/>
      <c r="BA124" s="215"/>
      <c r="BB124" s="215"/>
      <c r="BC124" s="215"/>
      <c r="BD124" s="215"/>
      <c r="BE124" s="215"/>
      <c r="BF124" s="215"/>
      <c r="BG124" s="215"/>
      <c r="BH124" s="215"/>
      <c r="BI124" s="215"/>
      <c r="BJ124" s="215"/>
      <c r="BK124" s="215"/>
      <c r="BL124" s="215" t="e">
        <f>+BL96/BL16</f>
        <v>#DIV/0!</v>
      </c>
      <c r="BM124" s="215" t="e">
        <f>+BM96/BM16</f>
        <v>#DIV/0!</v>
      </c>
      <c r="BN124" s="215" t="e">
        <f>+BN96/BN16</f>
        <v>#DIV/0!</v>
      </c>
      <c r="BO124" s="215"/>
      <c r="BP124" s="215"/>
      <c r="BQ124" s="215"/>
      <c r="BR124" s="215"/>
      <c r="BS124" s="215"/>
      <c r="BT124" s="215"/>
      <c r="BU124" s="215"/>
      <c r="BV124" s="215"/>
      <c r="BW124" s="215"/>
      <c r="BX124" s="215"/>
      <c r="BY124" s="215"/>
      <c r="BZ124" s="215"/>
      <c r="CA124" s="215"/>
      <c r="CB124" s="215" t="e">
        <f>+CB96/CB16</f>
        <v>#DIV/0!</v>
      </c>
      <c r="CC124" s="215" t="e">
        <f>+CC96/CC16</f>
        <v>#DIV/0!</v>
      </c>
      <c r="CD124" s="215" t="e">
        <f>+CD96/CD16</f>
        <v>#DIV/0!</v>
      </c>
      <c r="CE124" s="215"/>
      <c r="CF124" s="215"/>
      <c r="CG124" s="215"/>
      <c r="CH124" s="215"/>
      <c r="CI124" s="215"/>
      <c r="CJ124" s="215"/>
      <c r="CK124" s="215"/>
      <c r="CL124" s="215"/>
      <c r="CM124" s="215"/>
      <c r="CN124" s="215"/>
      <c r="CO124" s="215"/>
      <c r="CP124" s="215"/>
      <c r="CQ124" s="215"/>
      <c r="CR124" s="215" t="e">
        <f>+CR96/CR16</f>
        <v>#DIV/0!</v>
      </c>
      <c r="CS124" s="215" t="e">
        <f>+CS96/CS16</f>
        <v>#DIV/0!</v>
      </c>
      <c r="CT124" s="215" t="e">
        <f>+CT96/CT16</f>
        <v>#DIV/0!</v>
      </c>
      <c r="CU124" s="215"/>
      <c r="CV124" s="215" t="e">
        <f>+CV96/CV16</f>
        <v>#DIV/0!</v>
      </c>
      <c r="CW124" s="215"/>
      <c r="CX124" s="215" t="e">
        <f>+CX96/CX16</f>
        <v>#DIV/0!</v>
      </c>
      <c r="CY124" s="215"/>
      <c r="CZ124" s="215" t="e">
        <f>+CZ96/CZ16</f>
        <v>#DIV/0!</v>
      </c>
      <c r="DA124" s="215"/>
      <c r="DB124" s="215" t="e">
        <f>+DB96/DB16</f>
        <v>#DIV/0!</v>
      </c>
      <c r="DC124" s="215"/>
      <c r="DD124" s="215" t="e">
        <f>+DD96/DD16</f>
        <v>#DIV/0!</v>
      </c>
      <c r="DE124" s="215"/>
      <c r="DF124" s="215" t="e">
        <f>+DF96/DF16</f>
        <v>#DIV/0!</v>
      </c>
      <c r="DG124" s="217"/>
      <c r="DI124" s="240"/>
      <c r="DJ124" s="222"/>
      <c r="DK124" s="222"/>
      <c r="DL124" s="241"/>
    </row>
    <row r="125" spans="1:117" x14ac:dyDescent="0.25">
      <c r="AI125" s="15"/>
      <c r="DI125" s="166" t="s">
        <v>95</v>
      </c>
      <c r="DJ125" s="169">
        <f>+DJ102</f>
        <v>0</v>
      </c>
      <c r="DK125" s="169">
        <f>+DK102</f>
        <v>0</v>
      </c>
      <c r="DL125" s="170">
        <f>+DL102</f>
        <v>0</v>
      </c>
    </row>
    <row r="126" spans="1:117" ht="15.75" customHeight="1" x14ac:dyDescent="0.3">
      <c r="DI126" s="161" t="s">
        <v>125</v>
      </c>
      <c r="DJ126" s="173">
        <f>+H114</f>
        <v>0</v>
      </c>
      <c r="DK126" s="173">
        <f>+N114</f>
        <v>0</v>
      </c>
      <c r="DL126" s="174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AJ127" s="6"/>
      <c r="DF127" s="200"/>
      <c r="DI127" s="161" t="s">
        <v>131</v>
      </c>
      <c r="DJ127" s="173">
        <f>+X114</f>
        <v>0</v>
      </c>
      <c r="DK127" s="173">
        <f>+AD114</f>
        <v>0</v>
      </c>
      <c r="DL127" s="174">
        <f t="shared" ref="DL127:DL131" si="219">+DJ127+DK127</f>
        <v>0</v>
      </c>
    </row>
    <row r="128" spans="1:117" ht="15.75" customHeight="1" x14ac:dyDescent="0.3">
      <c r="H128" s="200">
        <f>+H102-H127</f>
        <v>-21557060.121074837</v>
      </c>
      <c r="N128" s="200">
        <f>+N102-N127</f>
        <v>-5612080.9109320119</v>
      </c>
      <c r="DI128" s="161" t="s">
        <v>163</v>
      </c>
      <c r="DJ128" s="173">
        <f>+AN114</f>
        <v>0</v>
      </c>
      <c r="DK128" s="173">
        <f>+AT114</f>
        <v>0</v>
      </c>
      <c r="DL128" s="174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61" t="s">
        <v>164</v>
      </c>
      <c r="DJ129" s="173">
        <f>+BD114</f>
        <v>0</v>
      </c>
      <c r="DK129" s="173">
        <f>+BJ114</f>
        <v>0</v>
      </c>
      <c r="DL129" s="174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61" t="s">
        <v>166</v>
      </c>
      <c r="DJ130" s="173">
        <f>+BT114</f>
        <v>0</v>
      </c>
      <c r="DK130" s="173">
        <f>+BZ114</f>
        <v>0</v>
      </c>
      <c r="DL130" s="174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61" t="s">
        <v>165</v>
      </c>
      <c r="DJ131" s="173">
        <f>+CJ114</f>
        <v>0</v>
      </c>
      <c r="DK131" s="173">
        <f>+CP114</f>
        <v>0</v>
      </c>
      <c r="DL131" s="174">
        <f t="shared" si="219"/>
        <v>0</v>
      </c>
    </row>
    <row r="132" spans="21:116" ht="4.95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48"/>
      <c r="DJ132" s="219"/>
      <c r="DK132" s="219"/>
      <c r="DL132" s="22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67" t="s">
        <v>97</v>
      </c>
      <c r="DJ133" s="171" t="e">
        <f>+DJ125/DJ16</f>
        <v>#DIV/0!</v>
      </c>
      <c r="DK133" s="171" t="e">
        <f>+DK125/DK16</f>
        <v>#DIV/0!</v>
      </c>
      <c r="DL133" s="181" t="e">
        <f>+DL125/DL16</f>
        <v>#DIV/0!</v>
      </c>
    </row>
    <row r="134" spans="21:116" ht="16.5" customHeight="1" x14ac:dyDescent="0.3">
      <c r="DI134" s="161" t="s">
        <v>125</v>
      </c>
      <c r="DJ134" s="189">
        <f>+H116</f>
        <v>0</v>
      </c>
      <c r="DK134" s="189">
        <f>+N116</f>
        <v>0</v>
      </c>
      <c r="DL134" s="190" t="e">
        <f>+R116</f>
        <v>#DIV/0!</v>
      </c>
    </row>
    <row r="135" spans="21:116" ht="16.5" customHeight="1" x14ac:dyDescent="0.3">
      <c r="DI135" s="161" t="s">
        <v>131</v>
      </c>
      <c r="DJ135" s="189">
        <f>+X116</f>
        <v>0</v>
      </c>
      <c r="DK135" s="189">
        <f>+AD116</f>
        <v>0</v>
      </c>
      <c r="DL135" s="190" t="e">
        <f>+AH116</f>
        <v>#DIV/0!</v>
      </c>
    </row>
    <row r="136" spans="21:116" ht="16.5" customHeight="1" x14ac:dyDescent="0.3">
      <c r="DI136" s="161" t="s">
        <v>163</v>
      </c>
      <c r="DJ136" s="189">
        <f>+AN116</f>
        <v>0</v>
      </c>
      <c r="DK136" s="189">
        <f>+AT116</f>
        <v>0</v>
      </c>
      <c r="DL136" s="190" t="e">
        <f>+AX116</f>
        <v>#DIV/0!</v>
      </c>
    </row>
    <row r="137" spans="21:116" ht="16.5" customHeight="1" x14ac:dyDescent="0.3">
      <c r="DI137" s="161" t="s">
        <v>164</v>
      </c>
      <c r="DJ137" s="189">
        <f>+BD116</f>
        <v>0</v>
      </c>
      <c r="DK137" s="189">
        <f>+BJ116</f>
        <v>0</v>
      </c>
      <c r="DL137" s="190" t="e">
        <f>+BN116</f>
        <v>#DIV/0!</v>
      </c>
    </row>
    <row r="138" spans="21:116" ht="16.5" customHeight="1" x14ac:dyDescent="0.3">
      <c r="DI138" s="161" t="s">
        <v>166</v>
      </c>
      <c r="DJ138" s="189">
        <f>+BT116</f>
        <v>0</v>
      </c>
      <c r="DK138" s="189">
        <f>+BZ116</f>
        <v>0</v>
      </c>
      <c r="DL138" s="190" t="e">
        <f>+CD116</f>
        <v>#DIV/0!</v>
      </c>
    </row>
    <row r="139" spans="21:116" ht="16.5" customHeight="1" x14ac:dyDescent="0.3">
      <c r="DI139" s="161" t="s">
        <v>165</v>
      </c>
      <c r="DJ139" s="189">
        <f>+CJ116</f>
        <v>0</v>
      </c>
      <c r="DK139" s="189">
        <f>+CP116</f>
        <v>0</v>
      </c>
      <c r="DL139" s="190" t="e">
        <f>+CT116</f>
        <v>#DIV/0!</v>
      </c>
    </row>
    <row r="140" spans="21:116" ht="4.95" customHeight="1" x14ac:dyDescent="0.3">
      <c r="DI140" s="148"/>
      <c r="DJ140" s="219"/>
      <c r="DK140" s="219"/>
      <c r="DL140" s="220"/>
    </row>
    <row r="141" spans="21:116" x14ac:dyDescent="0.25">
      <c r="DI141" s="167" t="s">
        <v>167</v>
      </c>
      <c r="DJ141" s="191" t="e">
        <f>+DJ63/DJ16</f>
        <v>#DIV/0!</v>
      </c>
      <c r="DK141" s="191" t="e">
        <f t="shared" ref="DK141:DL141" si="220">+DK63/DK16</f>
        <v>#DIV/0!</v>
      </c>
      <c r="DL141" s="192" t="e">
        <f t="shared" si="220"/>
        <v>#DIV/0!</v>
      </c>
    </row>
    <row r="142" spans="21:116" ht="15" customHeight="1" x14ac:dyDescent="0.3">
      <c r="DI142" s="161" t="s">
        <v>125</v>
      </c>
      <c r="DJ142" s="189">
        <f>+H118</f>
        <v>0</v>
      </c>
      <c r="DK142" s="189">
        <f>+N118</f>
        <v>0</v>
      </c>
      <c r="DL142" s="190" t="e">
        <f>+R118</f>
        <v>#DIV/0!</v>
      </c>
    </row>
    <row r="143" spans="21:116" ht="15" customHeight="1" x14ac:dyDescent="0.3">
      <c r="DI143" s="161" t="s">
        <v>131</v>
      </c>
      <c r="DJ143" s="189">
        <f>+X118</f>
        <v>0</v>
      </c>
      <c r="DK143" s="189">
        <f>+AD118</f>
        <v>0</v>
      </c>
      <c r="DL143" s="190" t="e">
        <f>+AH118</f>
        <v>#DIV/0!</v>
      </c>
    </row>
    <row r="144" spans="21:116" ht="15" customHeight="1" x14ac:dyDescent="0.3">
      <c r="DI144" s="161" t="s">
        <v>163</v>
      </c>
      <c r="DJ144" s="189">
        <f>+AN118</f>
        <v>0</v>
      </c>
      <c r="DK144" s="189">
        <f>+AT118</f>
        <v>0</v>
      </c>
      <c r="DL144" s="190" t="e">
        <f>+AX118</f>
        <v>#DIV/0!</v>
      </c>
    </row>
    <row r="145" spans="113:116" ht="15" customHeight="1" x14ac:dyDescent="0.3">
      <c r="DI145" s="161" t="s">
        <v>164</v>
      </c>
      <c r="DJ145" s="189">
        <f>+BD118</f>
        <v>0</v>
      </c>
      <c r="DK145" s="189">
        <f>+BJ118</f>
        <v>0</v>
      </c>
      <c r="DL145" s="190" t="e">
        <f>+BN118</f>
        <v>#DIV/0!</v>
      </c>
    </row>
    <row r="146" spans="113:116" ht="15" customHeight="1" x14ac:dyDescent="0.3">
      <c r="DI146" s="161" t="s">
        <v>166</v>
      </c>
      <c r="DJ146" s="189">
        <f>+BT118</f>
        <v>0</v>
      </c>
      <c r="DK146" s="189">
        <f>+BZ118</f>
        <v>0</v>
      </c>
      <c r="DL146" s="190" t="e">
        <f>+CD118</f>
        <v>#DIV/0!</v>
      </c>
    </row>
    <row r="147" spans="113:116" ht="15" customHeight="1" x14ac:dyDescent="0.3">
      <c r="DI147" s="161" t="s">
        <v>165</v>
      </c>
      <c r="DJ147" s="189">
        <f>+CJ118</f>
        <v>0</v>
      </c>
      <c r="DK147" s="189">
        <f>+CP118</f>
        <v>0</v>
      </c>
      <c r="DL147" s="190" t="e">
        <f>+CT118</f>
        <v>#DIV/0!</v>
      </c>
    </row>
    <row r="148" spans="113:116" ht="4.95" customHeight="1" x14ac:dyDescent="0.3">
      <c r="DI148" s="148"/>
      <c r="DJ148" s="219"/>
      <c r="DK148" s="219"/>
      <c r="DL148" s="220"/>
    </row>
    <row r="149" spans="113:116" x14ac:dyDescent="0.25">
      <c r="DI149" s="167" t="s">
        <v>94</v>
      </c>
      <c r="DJ149" s="191" t="e">
        <f>+DJ95/DJ16</f>
        <v>#DIV/0!</v>
      </c>
      <c r="DK149" s="191" t="e">
        <f t="shared" ref="DK149:DL149" si="221">+DK95/DK16</f>
        <v>#DIV/0!</v>
      </c>
      <c r="DL149" s="192" t="e">
        <f t="shared" si="221"/>
        <v>#DIV/0!</v>
      </c>
    </row>
    <row r="150" spans="113:116" ht="15.75" customHeight="1" x14ac:dyDescent="0.3">
      <c r="DI150" s="161" t="s">
        <v>125</v>
      </c>
      <c r="DJ150" s="189">
        <f>+H120</f>
        <v>0</v>
      </c>
      <c r="DK150" s="189">
        <f>+N120</f>
        <v>0</v>
      </c>
      <c r="DL150" s="190" t="e">
        <f>+R120</f>
        <v>#DIV/0!</v>
      </c>
    </row>
    <row r="151" spans="113:116" ht="15.75" customHeight="1" x14ac:dyDescent="0.3">
      <c r="DI151" s="161" t="s">
        <v>131</v>
      </c>
      <c r="DJ151" s="189">
        <f>+X120</f>
        <v>0</v>
      </c>
      <c r="DK151" s="189">
        <f>+AD120</f>
        <v>0</v>
      </c>
      <c r="DL151" s="190" t="e">
        <f>+AH120</f>
        <v>#DIV/0!</v>
      </c>
    </row>
    <row r="152" spans="113:116" ht="15.75" customHeight="1" x14ac:dyDescent="0.3">
      <c r="DI152" s="161" t="s">
        <v>163</v>
      </c>
      <c r="DJ152" s="189">
        <f>+AN120</f>
        <v>0</v>
      </c>
      <c r="DK152" s="189">
        <f>+AT120</f>
        <v>0</v>
      </c>
      <c r="DL152" s="190" t="e">
        <f>+AX120</f>
        <v>#DIV/0!</v>
      </c>
    </row>
    <row r="153" spans="113:116" ht="15.75" customHeight="1" x14ac:dyDescent="0.3">
      <c r="DI153" s="161" t="s">
        <v>164</v>
      </c>
      <c r="DJ153" s="189">
        <f>+BD120</f>
        <v>0</v>
      </c>
      <c r="DK153" s="189">
        <f>+BJ120</f>
        <v>0</v>
      </c>
      <c r="DL153" s="190" t="e">
        <f>+BN120</f>
        <v>#DIV/0!</v>
      </c>
    </row>
    <row r="154" spans="113:116" ht="15.75" customHeight="1" x14ac:dyDescent="0.3">
      <c r="DI154" s="161" t="s">
        <v>166</v>
      </c>
      <c r="DJ154" s="189">
        <f>+BT120</f>
        <v>0</v>
      </c>
      <c r="DK154" s="189">
        <f>+BZ120</f>
        <v>0</v>
      </c>
      <c r="DL154" s="190" t="e">
        <f>+CD120</f>
        <v>#DIV/0!</v>
      </c>
    </row>
    <row r="155" spans="113:116" ht="15.75" customHeight="1" x14ac:dyDescent="0.3">
      <c r="DI155" s="161" t="s">
        <v>165</v>
      </c>
      <c r="DJ155" s="189">
        <f>+CJ120</f>
        <v>0</v>
      </c>
      <c r="DK155" s="189">
        <f>+CP120</f>
        <v>0</v>
      </c>
      <c r="DL155" s="190" t="e">
        <f>+CT120</f>
        <v>#DIV/0!</v>
      </c>
    </row>
    <row r="156" spans="113:116" ht="4.95" customHeight="1" x14ac:dyDescent="0.3">
      <c r="DI156" s="148"/>
      <c r="DJ156" s="219"/>
      <c r="DK156" s="219"/>
      <c r="DL156" s="220"/>
    </row>
    <row r="157" spans="113:116" x14ac:dyDescent="0.25">
      <c r="DI157" s="167" t="s">
        <v>168</v>
      </c>
      <c r="DJ157" s="191" t="e">
        <f>+DJ73/DJ16</f>
        <v>#DIV/0!</v>
      </c>
      <c r="DK157" s="191" t="e">
        <f>+DK73/DK16</f>
        <v>#DIV/0!</v>
      </c>
      <c r="DL157" s="192" t="e">
        <f>+DL73/DL16</f>
        <v>#DIV/0!</v>
      </c>
    </row>
    <row r="158" spans="113:116" ht="15.75" customHeight="1" x14ac:dyDescent="0.3">
      <c r="DI158" s="161" t="s">
        <v>125</v>
      </c>
      <c r="DJ158" s="189">
        <f>+H122</f>
        <v>0</v>
      </c>
      <c r="DK158" s="189">
        <f>+N122</f>
        <v>0</v>
      </c>
      <c r="DL158" s="190" t="e">
        <f>+R122</f>
        <v>#DIV/0!</v>
      </c>
    </row>
    <row r="159" spans="113:116" ht="15.75" customHeight="1" x14ac:dyDescent="0.3">
      <c r="DI159" s="161" t="s">
        <v>131</v>
      </c>
      <c r="DJ159" s="189">
        <f>+X122</f>
        <v>0</v>
      </c>
      <c r="DK159" s="189">
        <f>+AD122</f>
        <v>0</v>
      </c>
      <c r="DL159" s="190" t="e">
        <f>+AH122</f>
        <v>#DIV/0!</v>
      </c>
    </row>
    <row r="160" spans="113:116" ht="15.75" customHeight="1" x14ac:dyDescent="0.3">
      <c r="DI160" s="161" t="s">
        <v>163</v>
      </c>
      <c r="DJ160" s="189">
        <f>+AN122</f>
        <v>0</v>
      </c>
      <c r="DK160" s="189">
        <f>+AT122</f>
        <v>0</v>
      </c>
      <c r="DL160" s="190" t="e">
        <f>+AX122</f>
        <v>#DIV/0!</v>
      </c>
    </row>
    <row r="161" spans="113:116" ht="15.75" customHeight="1" x14ac:dyDescent="0.3">
      <c r="DI161" s="161" t="s">
        <v>164</v>
      </c>
      <c r="DJ161" s="189">
        <f>+BD122</f>
        <v>0</v>
      </c>
      <c r="DK161" s="189">
        <f>+BJ122</f>
        <v>0</v>
      </c>
      <c r="DL161" s="190" t="e">
        <f>+BN122</f>
        <v>#DIV/0!</v>
      </c>
    </row>
    <row r="162" spans="113:116" ht="15.75" customHeight="1" x14ac:dyDescent="0.3">
      <c r="DI162" s="161" t="s">
        <v>166</v>
      </c>
      <c r="DJ162" s="189">
        <f>+BT122</f>
        <v>0</v>
      </c>
      <c r="DK162" s="189">
        <f>+BZ122</f>
        <v>0</v>
      </c>
      <c r="DL162" s="190" t="e">
        <f>+CD122</f>
        <v>#DIV/0!</v>
      </c>
    </row>
    <row r="163" spans="113:116" ht="15.75" customHeight="1" thickBot="1" x14ac:dyDescent="0.35">
      <c r="DI163" s="165" t="s">
        <v>165</v>
      </c>
      <c r="DJ163" s="196">
        <f>+CJ122</f>
        <v>0</v>
      </c>
      <c r="DK163" s="196">
        <f>+CP122</f>
        <v>0</v>
      </c>
      <c r="DL163" s="197" t="e">
        <f>+CT122</f>
        <v>#DIV/0!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All Plans YTD</vt:lpstr>
      <vt:lpstr>APR-JUN 2023</vt:lpstr>
      <vt:lpstr>JAN-MAR 2023</vt:lpstr>
      <vt:lpstr>OCT-DEC 2022</vt:lpstr>
      <vt:lpstr>JUL-SEP 2022</vt:lpstr>
      <vt:lpstr>Sheet1</vt:lpstr>
      <vt:lpstr>OCT-DEC 2021</vt:lpstr>
      <vt:lpstr>'APR-JUN 2023'!SignatureSanitizer_SafeHtmlFilter_UNIQUE_ID_SafeHtmlFilter__MailAutoSig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2023-04-03T14:37:51Z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